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S/"/>
    </mc:Choice>
  </mc:AlternateContent>
  <xr:revisionPtr revIDLastSave="45" documentId="8_{1B3E250C-6D1F-48EC-8440-297F5AFE48E5}" xr6:coauthVersionLast="47" xr6:coauthVersionMax="47" xr10:uidLastSave="{9F8B3D22-DD3D-4878-A529-440078DCF999}"/>
  <bookViews>
    <workbookView xWindow="-110" yWindow="-110" windowWidth="19420" windowHeight="10420" tabRatio="734" firstSheet="1" activeTab="17" xr2:uid="{00000000-000D-0000-FFFF-FFFF00000000}"/>
  </bookViews>
  <sheets>
    <sheet name="TB 21-22 (old)" sheetId="257" state="hidden" r:id="rId1"/>
    <sheet name="BS" sheetId="170" r:id="rId2"/>
    <sheet name="PL" sheetId="169" r:id="rId3"/>
    <sheet name="SCE" sheetId="172" r:id="rId4"/>
    <sheet name="CF" sheetId="174" r:id="rId5"/>
    <sheet name="Note 1-3 " sheetId="254" r:id="rId6"/>
    <sheet name="Note-4-5" sheetId="235" r:id="rId7"/>
    <sheet name="Notes 6-29" sheetId="173" r:id="rId8"/>
    <sheet name="Note-30" sheetId="236" r:id="rId9"/>
    <sheet name="Notes 31-36" sheetId="213" r:id="rId10"/>
    <sheet name="TB 21-22" sheetId="237" state="hidden" r:id="rId11"/>
    <sheet name="Provision" sheetId="256" state="hidden" r:id="rId12"/>
    <sheet name="Revised Provision 2022" sheetId="258" state="hidden" r:id="rId13"/>
    <sheet name="2021 Provision" sheetId="255" state="hidden" r:id="rId14"/>
    <sheet name="TB 20-21" sheetId="248" state="hidden" r:id="rId15"/>
    <sheet name="TB" sheetId="243" r:id="rId16"/>
    <sheet name="Detail GL" sheetId="238" state="hidden" r:id="rId17"/>
    <sheet name="GL Map" sheetId="239" r:id="rId18"/>
    <sheet name="Breakup of provision" sheetId="247"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s>
  <definedNames>
    <definedName name="\" localSheetId="18" hidden="1">{"原価実績・計画　増産無し",#N/A,FALSE,"Sheet7";"原価実績・計画　増産有り",#N/A,FALSE,"Sheet7"}</definedName>
    <definedName name="\" localSheetId="5" hidden="1">{"原価実績・計画　増産無し",#N/A,FALSE,"Sheet7";"原価実績・計画　増産有り",#N/A,FALSE,"Sheet7"}</definedName>
    <definedName name="\" localSheetId="14" hidden="1">{"原価実績・計画　増産無し",#N/A,FALSE,"Sheet7";"原価実績・計画　増産有り",#N/A,FALSE,"Sheet7"}</definedName>
    <definedName name="\" hidden="1">{"原価実績・計画　増産無し",#N/A,FALSE,"Sheet7";"原価実績・計画　増産有り",#N/A,FALSE,"Sheet7"}</definedName>
    <definedName name="_" localSheetId="5" hidden="1">{"????????????",#N/A,FALSE,"Sheet7";"????????????",#N/A,FALSE,"Sheet7"}</definedName>
    <definedName name="_" hidden="1">{"????????????",#N/A,FALSE,"Sheet7";"????????????",#N/A,FALSE,"Sheet7"}</definedName>
    <definedName name="_?" localSheetId="18" hidden="1">{"????????????",#N/A,FALSE,"Sheet7";"????????????",#N/A,FALSE,"Sheet7"}</definedName>
    <definedName name="_?" localSheetId="5" hidden="1">{"????????????",#N/A,FALSE,"Sheet7";"????????????",#N/A,FALSE,"Sheet7"}</definedName>
    <definedName name="_?" localSheetId="14" hidden="1">{"????????????",#N/A,FALSE,"Sheet7";"????????????",#N/A,FALSE,"Sheet7"}</definedName>
    <definedName name="_?" hidden="1">{"????????????",#N/A,FALSE,"Sheet7";"????????????",#N/A,FALSE,"Sheet7"}</definedName>
    <definedName name="__?" localSheetId="18" hidden="1">{"????????????",#N/A,FALSE,"Sheet7";"????????????",#N/A,FALSE,"Sheet7"}</definedName>
    <definedName name="__?" localSheetId="5" hidden="1">{"????????????",#N/A,FALSE,"Sheet7";"????????????",#N/A,FALSE,"Sheet7"}</definedName>
    <definedName name="__?" localSheetId="14" hidden="1">{"????????????",#N/A,FALSE,"Sheet7";"????????????",#N/A,FALSE,"Sheet7"}</definedName>
    <definedName name="__?" hidden="1">{"????????????",#N/A,FALSE,"Sheet7";"????????????",#N/A,FALSE,"Sheet7"}</definedName>
    <definedName name="___?" localSheetId="18" hidden="1">{"????????????",#N/A,FALSE,"Sheet7";"????????????",#N/A,FALSE,"Sheet7"}</definedName>
    <definedName name="___?" localSheetId="5" hidden="1">{"????????????",#N/A,FALSE,"Sheet7";"????????????",#N/A,FALSE,"Sheet7"}</definedName>
    <definedName name="___?" localSheetId="14" hidden="1">{"????????????",#N/A,FALSE,"Sheet7";"????????????",#N/A,FALSE,"Sheet7"}</definedName>
    <definedName name="___?" hidden="1">{"????????????",#N/A,FALSE,"Sheet7";"????????????",#N/A,FALSE,"Sheet7"}</definedName>
    <definedName name="____?" localSheetId="18" hidden="1">{"????????????",#N/A,FALSE,"Sheet7";"????????????",#N/A,FALSE,"Sheet7"}</definedName>
    <definedName name="____?" localSheetId="5" hidden="1">{"????????????",#N/A,FALSE,"Sheet7";"????????????",#N/A,FALSE,"Sheet7"}</definedName>
    <definedName name="____?" localSheetId="14" hidden="1">{"????????????",#N/A,FALSE,"Sheet7";"????????????",#N/A,FALSE,"Sheet7"}</definedName>
    <definedName name="____?" hidden="1">{"????????????",#N/A,FALSE,"Sheet7";"????????????",#N/A,FALSE,"Sheet7"}</definedName>
    <definedName name="_____?" localSheetId="18" hidden="1">{"????????????",#N/A,FALSE,"Sheet7";"????????????",#N/A,FALSE,"Sheet7"}</definedName>
    <definedName name="_____?" localSheetId="5" hidden="1">{"????????????",#N/A,FALSE,"Sheet7";"????????????",#N/A,FALSE,"Sheet7"}</definedName>
    <definedName name="_____?" localSheetId="14" hidden="1">{"????????????",#N/A,FALSE,"Sheet7";"????????????",#N/A,FALSE,"Sheet7"}</definedName>
    <definedName name="_____?" hidden="1">{"????????????",#N/A,FALSE,"Sheet7";"????????????",#N/A,FALSE,"Sheet7"}</definedName>
    <definedName name="______?" localSheetId="18" hidden="1">{"????????????",#N/A,FALSE,"Sheet7";"????????????",#N/A,FALSE,"Sheet7"}</definedName>
    <definedName name="______?" localSheetId="5" hidden="1">{"????????????",#N/A,FALSE,"Sheet7";"????????????",#N/A,FALSE,"Sheet7"}</definedName>
    <definedName name="______?" localSheetId="14" hidden="1">{"????????????",#N/A,FALSE,"Sheet7";"????????????",#N/A,FALSE,"Sheet7"}</definedName>
    <definedName name="______?" hidden="1">{"????????????",#N/A,FALSE,"Sheet7";"????????????",#N/A,FALSE,"Sheet7"}</definedName>
    <definedName name="_______?" localSheetId="18" hidden="1">{"????????????",#N/A,FALSE,"Sheet7";"????????????",#N/A,FALSE,"Sheet7"}</definedName>
    <definedName name="_______?" localSheetId="5" hidden="1">{"????????????",#N/A,FALSE,"Sheet7";"????????????",#N/A,FALSE,"Sheet7"}</definedName>
    <definedName name="_______?" localSheetId="14" hidden="1">{"????????????",#N/A,FALSE,"Sheet7";"????????????",#N/A,FALSE,"Sheet7"}</definedName>
    <definedName name="_______?" hidden="1">{"????????????",#N/A,FALSE,"Sheet7";"????????????",#N/A,FALSE,"Sheet7"}</definedName>
    <definedName name="________?" localSheetId="18" hidden="1">{"????????????",#N/A,FALSE,"Sheet7";"????????????",#N/A,FALSE,"Sheet7"}</definedName>
    <definedName name="________?" localSheetId="5" hidden="1">{"????????????",#N/A,FALSE,"Sheet7";"????????????",#N/A,FALSE,"Sheet7"}</definedName>
    <definedName name="________?" localSheetId="14" hidden="1">{"????????????",#N/A,FALSE,"Sheet7";"????????????",#N/A,FALSE,"Sheet7"}</definedName>
    <definedName name="________?" hidden="1">{"????????????",#N/A,FALSE,"Sheet7";"????????????",#N/A,FALSE,"Sheet7"}</definedName>
    <definedName name="_________?" localSheetId="18" hidden="1">{"????????????",#N/A,FALSE,"Sheet7";"????????????",#N/A,FALSE,"Sheet7"}</definedName>
    <definedName name="_________?" localSheetId="5" hidden="1">{"????????????",#N/A,FALSE,"Sheet7";"????????????",#N/A,FALSE,"Sheet7"}</definedName>
    <definedName name="_________?" localSheetId="14" hidden="1">{"????????????",#N/A,FALSE,"Sheet7";"????????????",#N/A,FALSE,"Sheet7"}</definedName>
    <definedName name="_________?" hidden="1">{"????????????",#N/A,FALSE,"Sheet7";"????????????",#N/A,FALSE,"Sheet7"}</definedName>
    <definedName name="__________?" localSheetId="18" hidden="1">{"????????????",#N/A,FALSE,"Sheet7";"????????????",#N/A,FALSE,"Sheet7"}</definedName>
    <definedName name="__________?" localSheetId="5" hidden="1">{"????????????",#N/A,FALSE,"Sheet7";"????????????",#N/A,FALSE,"Sheet7"}</definedName>
    <definedName name="__________?" localSheetId="14" hidden="1">{"????????????",#N/A,FALSE,"Sheet7";"????????????",#N/A,FALSE,"Sheet7"}</definedName>
    <definedName name="__________?" hidden="1">{"????????????",#N/A,FALSE,"Sheet7";"????????????",#N/A,FALSE,"Sheet7"}</definedName>
    <definedName name="___________?" localSheetId="18" hidden="1">{"????????????",#N/A,FALSE,"Sheet7";"????????????",#N/A,FALSE,"Sheet7"}</definedName>
    <definedName name="___________?" localSheetId="5" hidden="1">{"????????????",#N/A,FALSE,"Sheet7";"????????????",#N/A,FALSE,"Sheet7"}</definedName>
    <definedName name="___________?" localSheetId="14" hidden="1">{"????????????",#N/A,FALSE,"Sheet7";"????????????",#N/A,FALSE,"Sheet7"}</definedName>
    <definedName name="___________?" hidden="1">{"????????????",#N/A,FALSE,"Sheet7";"????????????",#N/A,FALSE,"Sheet7"}</definedName>
    <definedName name="____________?" localSheetId="18" hidden="1">{"????????????",#N/A,FALSE,"Sheet7";"????????????",#N/A,FALSE,"Sheet7"}</definedName>
    <definedName name="____________?" localSheetId="5" hidden="1">{"????????????",#N/A,FALSE,"Sheet7";"????????????",#N/A,FALSE,"Sheet7"}</definedName>
    <definedName name="____________?" localSheetId="14" hidden="1">{"????????????",#N/A,FALSE,"Sheet7";"????????????",#N/A,FALSE,"Sheet7"}</definedName>
    <definedName name="____________?" hidden="1">{"????????????",#N/A,FALSE,"Sheet7";"????????????",#N/A,FALSE,"Sheet7"}</definedName>
    <definedName name="_____________?" localSheetId="18" hidden="1">{"????????????",#N/A,FALSE,"Sheet7";"????????????",#N/A,FALSE,"Sheet7"}</definedName>
    <definedName name="_____________?" localSheetId="5" hidden="1">{"????????????",#N/A,FALSE,"Sheet7";"????????????",#N/A,FALSE,"Sheet7"}</definedName>
    <definedName name="_____________?" localSheetId="14" hidden="1">{"????????????",#N/A,FALSE,"Sheet7";"????????????",#N/A,FALSE,"Sheet7"}</definedName>
    <definedName name="_____________?" hidden="1">{"????????????",#N/A,FALSE,"Sheet7";"????????????",#N/A,FALSE,"Sheet7"}</definedName>
    <definedName name="______________?" localSheetId="18" hidden="1">{"????????????",#N/A,FALSE,"Sheet7";"????????????",#N/A,FALSE,"Sheet7"}</definedName>
    <definedName name="______________?" localSheetId="5" hidden="1">{"????????????",#N/A,FALSE,"Sheet7";"????????????",#N/A,FALSE,"Sheet7"}</definedName>
    <definedName name="______________?" localSheetId="14" hidden="1">{"????????????",#N/A,FALSE,"Sheet7";"????????????",#N/A,FALSE,"Sheet7"}</definedName>
    <definedName name="______________?" hidden="1">{"????????????",#N/A,FALSE,"Sheet7";"????????????",#N/A,FALSE,"Sheet7"}</definedName>
    <definedName name="_______________?" localSheetId="18" hidden="1">{"????????????",#N/A,FALSE,"Sheet7";"????????????",#N/A,FALSE,"Sheet7"}</definedName>
    <definedName name="_______________?" localSheetId="5" hidden="1">{"????????????",#N/A,FALSE,"Sheet7";"????????????",#N/A,FALSE,"Sheet7"}</definedName>
    <definedName name="_______________?" localSheetId="14" hidden="1">{"????????????",#N/A,FALSE,"Sheet7";"????????????",#N/A,FALSE,"Sheet7"}</definedName>
    <definedName name="_______________?" hidden="1">{"????????????",#N/A,FALSE,"Sheet7";"????????????",#N/A,FALSE,"Sheet7"}</definedName>
    <definedName name="________________?" localSheetId="18" hidden="1">{"????????????",#N/A,FALSE,"Sheet7";"????????????",#N/A,FALSE,"Sheet7"}</definedName>
    <definedName name="________________?" localSheetId="5" hidden="1">{"????????????",#N/A,FALSE,"Sheet7";"????????????",#N/A,FALSE,"Sheet7"}</definedName>
    <definedName name="________________?" localSheetId="14" hidden="1">{"????????????",#N/A,FALSE,"Sheet7";"????????????",#N/A,FALSE,"Sheet7"}</definedName>
    <definedName name="________________?" hidden="1">{"????????????",#N/A,FALSE,"Sheet7";"????????????",#N/A,FALSE,"Sheet7"}</definedName>
    <definedName name="_________________?" localSheetId="18" hidden="1">{"????????????",#N/A,FALSE,"Sheet7";"????????????",#N/A,FALSE,"Sheet7"}</definedName>
    <definedName name="_________________?" localSheetId="5" hidden="1">{"????????????",#N/A,FALSE,"Sheet7";"????????????",#N/A,FALSE,"Sheet7"}</definedName>
    <definedName name="_________________?" localSheetId="14" hidden="1">{"????????????",#N/A,FALSE,"Sheet7";"????????????",#N/A,FALSE,"Sheet7"}</definedName>
    <definedName name="_________________?" hidden="1">{"????????????",#N/A,FALSE,"Sheet7";"????????????",#N/A,FALSE,"Sheet7"}</definedName>
    <definedName name="__________________?" localSheetId="18" hidden="1">{"????????????",#N/A,FALSE,"Sheet7";"????????????",#N/A,FALSE,"Sheet7"}</definedName>
    <definedName name="__________________?" localSheetId="5" hidden="1">{"????????????",#N/A,FALSE,"Sheet7";"????????????",#N/A,FALSE,"Sheet7"}</definedName>
    <definedName name="__________________?" localSheetId="14" hidden="1">{"????????????",#N/A,FALSE,"Sheet7";"????????????",#N/A,FALSE,"Sheet7"}</definedName>
    <definedName name="__________________?" hidden="1">{"????????????",#N/A,FALSE,"Sheet7";"????????????",#N/A,FALSE,"Sheet7"}</definedName>
    <definedName name="___________________?" localSheetId="18" hidden="1">{"????????????",#N/A,FALSE,"Sheet7";"????????????",#N/A,FALSE,"Sheet7"}</definedName>
    <definedName name="___________________?" localSheetId="5" hidden="1">{"????????????",#N/A,FALSE,"Sheet7";"????????????",#N/A,FALSE,"Sheet7"}</definedName>
    <definedName name="___________________?" localSheetId="14" hidden="1">{"????????????",#N/A,FALSE,"Sheet7";"????????????",#N/A,FALSE,"Sheet7"}</definedName>
    <definedName name="___________________?" hidden="1">{"????????????",#N/A,FALSE,"Sheet7";"????????????",#N/A,FALSE,"Sheet7"}</definedName>
    <definedName name="____________________?" localSheetId="18" hidden="1">{"????????????",#N/A,FALSE,"Sheet7";"????????????",#N/A,FALSE,"Sheet7"}</definedName>
    <definedName name="____________________?" localSheetId="5" hidden="1">{"????????????",#N/A,FALSE,"Sheet7";"????????????",#N/A,FALSE,"Sheet7"}</definedName>
    <definedName name="____________________?" localSheetId="14" hidden="1">{"????????????",#N/A,FALSE,"Sheet7";"????????????",#N/A,FALSE,"Sheet7"}</definedName>
    <definedName name="____________________?" hidden="1">{"????????????",#N/A,FALSE,"Sheet7";"????????????",#N/A,FALSE,"Sheet7"}</definedName>
    <definedName name="______________________?" localSheetId="18" hidden="1">{"????????????",#N/A,FALSE,"Sheet7";"????????????",#N/A,FALSE,"Sheet7"}</definedName>
    <definedName name="______________________?" localSheetId="5" hidden="1">{"????????????",#N/A,FALSE,"Sheet7";"????????????",#N/A,FALSE,"Sheet7"}</definedName>
    <definedName name="______________________?" localSheetId="1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5" hidden="1">{"????????????",#N/A,FALSE,"Sheet7";"????????????",#N/A,FALSE,"Sheet7"}</definedName>
    <definedName name="_______________________?" localSheetId="14" hidden="1">{"????????????",#N/A,FALSE,"Sheet7";"????????????",#N/A,FALSE,"Sheet7"}</definedName>
    <definedName name="_______________________?" hidden="1">{"????????????",#N/A,FALSE,"Sheet7";"????????????",#N/A,FALSE,"Sheet7"}</definedName>
    <definedName name="____2_?" localSheetId="18" hidden="1">{"????????????",#N/A,FALSE,"Sheet7";"????????????",#N/A,FALSE,"Sheet7"}</definedName>
    <definedName name="____2_?" localSheetId="5" hidden="1">{"????????????",#N/A,FALSE,"Sheet7";"????????????",#N/A,FALSE,"Sheet7"}</definedName>
    <definedName name="____2_?" localSheetId="14" hidden="1">{"????????????",#N/A,FALSE,"Sheet7";"????????????",#N/A,FALSE,"Sheet7"}</definedName>
    <definedName name="____2_?" hidden="1">{"????????????",#N/A,FALSE,"Sheet7";"????????????",#N/A,FALSE,"Sheet7"}</definedName>
    <definedName name="____UTC2" localSheetId="5" hidden="1">#REF!</definedName>
    <definedName name="____UTC2" hidden="1">#REF!</definedName>
    <definedName name="___2_?" localSheetId="18" hidden="1">{"????????????",#N/A,FALSE,"Sheet7";"????????????",#N/A,FALSE,"Sheet7"}</definedName>
    <definedName name="___2_?" localSheetId="5" hidden="1">{"????????????",#N/A,FALSE,"Sheet7";"????????????",#N/A,FALSE,"Sheet7"}</definedName>
    <definedName name="___2_?" localSheetId="14" hidden="1">{"????????????",#N/A,FALSE,"Sheet7";"????????????",#N/A,FALSE,"Sheet7"}</definedName>
    <definedName name="___2_?" hidden="1">{"????????????",#N/A,FALSE,"Sheet7";"????????????",#N/A,FALSE,"Sheet7"}</definedName>
    <definedName name="___UTC2" localSheetId="5" hidden="1">#REF!</definedName>
    <definedName name="___UTC2" hidden="1">#REF!</definedName>
    <definedName name="__2_?" localSheetId="18" hidden="1">{"????????????",#N/A,FALSE,"Sheet7";"????????????",#N/A,FALSE,"Sheet7"}</definedName>
    <definedName name="__2_?" localSheetId="5" hidden="1">{"????????????",#N/A,FALSE,"Sheet7";"????????????",#N/A,FALSE,"Sheet7"}</definedName>
    <definedName name="__2_?" localSheetId="14" hidden="1">{"????????????",#N/A,FALSE,"Sheet7";"????????????",#N/A,FALSE,"Sheet7"}</definedName>
    <definedName name="__2_?" hidden="1">{"????????????",#N/A,FALSE,"Sheet7";"????????????",#N/A,FALSE,"Sheet7"}</definedName>
    <definedName name="__5_?" localSheetId="18" hidden="1">{"????????????",#N/A,FALSE,"Sheet7";"????????????",#N/A,FALSE,"Sheet7"}</definedName>
    <definedName name="__5_?" localSheetId="5" hidden="1">{"????????????",#N/A,FALSE,"Sheet7";"????????????",#N/A,FALSE,"Sheet7"}</definedName>
    <definedName name="__5_?" localSheetId="14" hidden="1">{"????????????",#N/A,FALSE,"Sheet7";"????????????",#N/A,FALSE,"Sheet7"}</definedName>
    <definedName name="__5_?" hidden="1">{"????????????",#N/A,FALSE,"Sheet7";"????????????",#N/A,FALSE,"Sheet7"}</definedName>
    <definedName name="__7_?" localSheetId="5" hidden="1">{"????????????",#N/A,FALSE,"Sheet7";"????????????",#N/A,FALSE,"Sheet7"}</definedName>
    <definedName name="__7_?" hidden="1">{"????????????",#N/A,FALSE,"Sheet7";"????????????",#N/A,FALSE,"Sheet7"}</definedName>
    <definedName name="__9_?" localSheetId="18" hidden="1">{"????????????",#N/A,FALSE,"Sheet7";"????????????",#N/A,FALSE,"Sheet7"}</definedName>
    <definedName name="__9_?" localSheetId="5" hidden="1">{"????????????",#N/A,FALSE,"Sheet7";"????????????",#N/A,FALSE,"Sheet7"}</definedName>
    <definedName name="__9_?" localSheetId="14" hidden="1">{"????????????",#N/A,FALSE,"Sheet7";"????????????",#N/A,FALSE,"Sheet7"}</definedName>
    <definedName name="__9_?" hidden="1">{"????????????",#N/A,FALSE,"Sheet7";"????????????",#N/A,FALSE,"Sheet7"}</definedName>
    <definedName name="__UTC2" localSheetId="5" hidden="1">#REF!</definedName>
    <definedName name="__UTC2" hidden="1">#REF!</definedName>
    <definedName name="_1_?" localSheetId="18" hidden="1">{"????????????",#N/A,FALSE,"Sheet7";"????????????",#N/A,FALSE,"Sheet7"}</definedName>
    <definedName name="_1_?" localSheetId="5" hidden="1">{"????????????",#N/A,FALSE,"Sheet7";"????????????",#N/A,FALSE,"Sheet7"}</definedName>
    <definedName name="_1_?" localSheetId="1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5" hidden="1">{"????????????",#N/A,FALSE,"Sheet7";"????????????",#N/A,FALSE,"Sheet7"}</definedName>
    <definedName name="_11_?" localSheetId="14" hidden="1">{"????????????",#N/A,FALSE,"Sheet7";"????????????",#N/A,FALSE,"Sheet7"}</definedName>
    <definedName name="_11_?" hidden="1">{"????????????",#N/A,FALSE,"Sheet7";"????????????",#N/A,FALSE,"Sheet7"}</definedName>
    <definedName name="_123" localSheetId="5" hidden="1">#REF!</definedName>
    <definedName name="_123" hidden="1">#REF!</definedName>
    <definedName name="_2_?" localSheetId="18" hidden="1">{"????????????",#N/A,FALSE,"Sheet7";"????????????",#N/A,FALSE,"Sheet7"}</definedName>
    <definedName name="_2_?" localSheetId="5" hidden="1">{"????????????",#N/A,FALSE,"Sheet7";"????????????",#N/A,FALSE,"Sheet7"}</definedName>
    <definedName name="_2_?" localSheetId="1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5" hidden="1">{"????????????",#N/A,FALSE,"Sheet7";"????????????",#N/A,FALSE,"Sheet7"}</definedName>
    <definedName name="_29_?" localSheetId="14" hidden="1">{"????????????",#N/A,FALSE,"Sheet7";"????????????",#N/A,FALSE,"Sheet7"}</definedName>
    <definedName name="_29_?" hidden="1">{"????????????",#N/A,FALSE,"Sheet7";"????????????",#N/A,FALSE,"Sheet7"}</definedName>
    <definedName name="_3_?" localSheetId="18" hidden="1">{"????????????",#N/A,FALSE,"Sheet7";"????????????",#N/A,FALSE,"Sheet7"}</definedName>
    <definedName name="_3_?" localSheetId="5" hidden="1">{"????????????",#N/A,FALSE,"Sheet7";"????????????",#N/A,FALSE,"Sheet7"}</definedName>
    <definedName name="_3_?" localSheetId="1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5" hidden="1">{"????????????",#N/A,FALSE,"Sheet7";"????????????",#N/A,FALSE,"Sheet7"}</definedName>
    <definedName name="_4_?" localSheetId="14" hidden="1">{"????????????",#N/A,FALSE,"Sheet7";"????????????",#N/A,FALSE,"Sheet7"}</definedName>
    <definedName name="_4_?" hidden="1">{"????????????",#N/A,FALSE,"Sheet7";"????????????",#N/A,FALSE,"Sheet7"}</definedName>
    <definedName name="_5_?" localSheetId="18" hidden="1">{"????????????",#N/A,FALSE,"Sheet7";"????????????",#N/A,FALSE,"Sheet7"}</definedName>
    <definedName name="_5_?" localSheetId="5" hidden="1">{"????????????",#N/A,FALSE,"Sheet7";"????????????",#N/A,FALSE,"Sheet7"}</definedName>
    <definedName name="_5_?" localSheetId="14" hidden="1">{"????????????",#N/A,FALSE,"Sheet7";"????????????",#N/A,FALSE,"Sheet7"}</definedName>
    <definedName name="_5_?" hidden="1">{"????????????",#N/A,FALSE,"Sheet7";"????????????",#N/A,FALSE,"Sheet7"}</definedName>
    <definedName name="_6_?" localSheetId="18" hidden="1">{"????????????",#N/A,FALSE,"Sheet7";"????????????",#N/A,FALSE,"Sheet7"}</definedName>
    <definedName name="_6_?" localSheetId="5" hidden="1">{"????????????",#N/A,FALSE,"Sheet7";"????????????",#N/A,FALSE,"Sheet7"}</definedName>
    <definedName name="_6_?" localSheetId="14" hidden="1">{"????????????",#N/A,FALSE,"Sheet7";"????????????",#N/A,FALSE,"Sheet7"}</definedName>
    <definedName name="_6_?" hidden="1">{"????????????",#N/A,FALSE,"Sheet7";"????????????",#N/A,FALSE,"Sheet7"}</definedName>
    <definedName name="_7_?" localSheetId="18" hidden="1">{"????????????",#N/A,FALSE,"Sheet7";"????????????",#N/A,FALSE,"Sheet7"}</definedName>
    <definedName name="_7_?" localSheetId="5" hidden="1">{"????????????",#N/A,FALSE,"Sheet7";"????????????",#N/A,FALSE,"Sheet7"}</definedName>
    <definedName name="_7_?" localSheetId="14" hidden="1">{"????????????",#N/A,FALSE,"Sheet7";"????????????",#N/A,FALSE,"Sheet7"}</definedName>
    <definedName name="_7_?" hidden="1">{"????????????",#N/A,FALSE,"Sheet7";"????????????",#N/A,FALSE,"Sheet7"}</definedName>
    <definedName name="_9_?" localSheetId="18" hidden="1">{"????????????",#N/A,FALSE,"Sheet7";"????????????",#N/A,FALSE,"Sheet7"}</definedName>
    <definedName name="_9_?" localSheetId="5" hidden="1">{"????????????",#N/A,FALSE,"Sheet7";"????????????",#N/A,FALSE,"Sheet7"}</definedName>
    <definedName name="_9_?" localSheetId="1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4" hidden="1">#REF!</definedName>
    <definedName name="_Fill" localSheetId="16" hidden="1">#REF!</definedName>
    <definedName name="_Fill" localSheetId="17" hidden="1">#REF!</definedName>
    <definedName name="_Fill" localSheetId="5" hidden="1">#REF!</definedName>
    <definedName name="_Fill" localSheetId="9" hidden="1">#REF!</definedName>
    <definedName name="_Fill" localSheetId="7" hidden="1">#REF!</definedName>
    <definedName name="_Fill" localSheetId="14" hidden="1">#REF!</definedName>
    <definedName name="_Fill" hidden="1">#REF!</definedName>
    <definedName name="_xlnm._FilterDatabase" localSheetId="18" hidden="1">'Breakup of provision'!$A$4:$D$63</definedName>
    <definedName name="_xlnm._FilterDatabase" localSheetId="16" hidden="1">'Detail GL'!$A$2:$V$845</definedName>
    <definedName name="_xlnm._FilterDatabase" localSheetId="17" hidden="1">'GL Map'!$B$3:$G$67</definedName>
    <definedName name="_xlnm._FilterDatabase" localSheetId="9" hidden="1">'Notes 31-36'!#REF!</definedName>
    <definedName name="_xlnm._FilterDatabase" localSheetId="7" hidden="1">'Notes 6-29'!$B$1:$B$554</definedName>
    <definedName name="_xlnm._FilterDatabase" localSheetId="15" hidden="1">TB!$A$1:$F$334</definedName>
    <definedName name="_xlnm._FilterDatabase" localSheetId="14" hidden="1">'TB 20-21'!$A$1:$N$303</definedName>
    <definedName name="_xlnm._FilterDatabase" localSheetId="10" hidden="1">'TB 21-22'!$A$1:$N$310</definedName>
    <definedName name="_xlnm._FilterDatabase" localSheetId="0" hidden="1">'TB 21-22 (old)'!$A$1:$N$310</definedName>
    <definedName name="_Key1" localSheetId="5" hidden="1">#REF!</definedName>
    <definedName name="_Key1" hidden="1">#REF!</definedName>
    <definedName name="_key2" localSheetId="5" hidden="1">#REF!</definedName>
    <definedName name="_key2" hidden="1">#REF!</definedName>
    <definedName name="_NIL" localSheetId="5" hidden="1">#REF!</definedName>
    <definedName name="_NIL" hidden="1">#REF!</definedName>
    <definedName name="_ok1" localSheetId="5"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5" hidden="1">#REF!</definedName>
    <definedName name="_Sort" hidden="1">#REF!</definedName>
    <definedName name="_tam2" localSheetId="16">'[3]LIET KE HANG HOA'!#REF!</definedName>
    <definedName name="_tam2" localSheetId="17">'[3]LIET KE HANG HOA'!#REF!</definedName>
    <definedName name="_UTC2" localSheetId="5" hidden="1">#REF!</definedName>
    <definedName name="_UTC2" hidden="1">#REF!</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5" hidden="1">{"原価実績・計画　増産無し",#N/A,FALSE,"Sheet7";"原価実績・計画　増産有り",#N/A,FALSE,"Sheet7"}</definedName>
    <definedName name="a5a55" localSheetId="14" hidden="1">{"原価実績・計画　増産無し",#N/A,FALSE,"Sheet7";"原価実績・計画　増産有り",#N/A,FALSE,"Sheet7"}</definedName>
    <definedName name="a5a55" hidden="1">{"原価実績・計画　増産無し",#N/A,FALSE,"Sheet7";"原価実績・計画　増産有り",#N/A,FALSE,"Sheet7"}</definedName>
    <definedName name="AAAA" localSheetId="5"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5" hidden="1">{"収支実績・計画　増産有り",#N/A,FALSE,"Sheet6";"収支実績・計画　増産無し",#N/A,FALSE,"Sheet6"}</definedName>
    <definedName name="AAAAAAAA" hidden="1">{"収支実績・計画　増産有り",#N/A,FALSE,"Sheet6";"収支実績・計画　増産無し",#N/A,FALSE,"Sheet6"}</definedName>
    <definedName name="AAAAAAAAAA" localSheetId="5" hidden="1">{"????????????",#N/A,FALSE,"Sheet7";"????????????",#N/A,FALSE,"Sheet7"}</definedName>
    <definedName name="AAAAAAAAAA" hidden="1">{"????????????",#N/A,FALSE,"Sheet7";"????????????",#N/A,FALSE,"Sheet7"}</definedName>
    <definedName name="aaaaaaaaaaa" localSheetId="18" hidden="1">{"????????????",#N/A,FALSE,"Sheet7";"????????????",#N/A,FALSE,"Sheet7"}</definedName>
    <definedName name="aaaaaaaaaaa" localSheetId="5" hidden="1">{"????????????",#N/A,FALSE,"Sheet7";"????????????",#N/A,FALSE,"Sheet7"}</definedName>
    <definedName name="aaaaaaaaaaa" localSheetId="14" hidden="1">{"????????????",#N/A,FALSE,"Sheet7";"????????????",#N/A,FALSE,"Sheet7"}</definedName>
    <definedName name="aaaaaaaaaaa" hidden="1">{"????????????",#N/A,FALSE,"Sheet7";"????????????",#N/A,FALSE,"Sheet7"}</definedName>
    <definedName name="AAWWW" localSheetId="5"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cd" localSheetId="16">[3]DUY!$D$34</definedName>
    <definedName name="abcd" localSheetId="17">[3]DUY!$D$34</definedName>
    <definedName name="abd" localSheetId="5" hidden="1">#REF!</definedName>
    <definedName name="abd" hidden="1">#REF!</definedName>
    <definedName name="ac" localSheetId="18" hidden="1">{"原価実績・計画　増産無し",#N/A,FALSE,"Sheet7";"原価実績・計画　増産有り",#N/A,FALSE,"Sheet7"}</definedName>
    <definedName name="ac" localSheetId="5" hidden="1">{"原価実績・計画　増産無し",#N/A,FALSE,"Sheet7";"原価実績・計画　増産有り",#N/A,FALSE,"Sheet7"}</definedName>
    <definedName name="ac" localSheetId="1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5" hidden="1">{"収支実績・計画　増産有り",#N/A,FALSE,"Sheet6";"収支実績・計画　増産無し",#N/A,FALSE,"Sheet6"}</definedName>
    <definedName name="ae5uyae5u" localSheetId="1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5" hidden="1">{#N/A,#N/A,FALSE,"収支・原価";#N/A,#N/A,FALSE,"収支・原価"}</definedName>
    <definedName name="ae5y35qy" localSheetId="1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5" hidden="1">{"原価実績・計画　増産無し",#N/A,FALSE,"Sheet7";"原価実績・計画　増産有り",#N/A,FALSE,"Sheet7"}</definedName>
    <definedName name="aerearera" localSheetId="1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5" hidden="1">{#N/A,#N/A,FALSE,"収支・原価";#N/A,#N/A,FALSE,"収支・原価"}</definedName>
    <definedName name="aergrwearwa" localSheetId="1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5" hidden="1">{"収支実績・計画　増産有り",#N/A,FALSE,"Sheet6";"収支実績・計画　増産無し",#N/A,FALSE,"Sheet6"}</definedName>
    <definedName name="aeyaeyaeaery" localSheetId="1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5" hidden="1">{"原価実績・計画　増産無し",#N/A,FALSE,"Sheet7";"原価実績・計画　増産有り",#N/A,FALSE,"Sheet7"}</definedName>
    <definedName name="aeyrer" localSheetId="1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5" hidden="1">{"収支実績・計画　増産有り",#N/A,FALSE,"Sheet6";"収支実績・計画　増産無し",#N/A,FALSE,"Sheet6"}</definedName>
    <definedName name="ajay" localSheetId="1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5" hidden="1">#REF!</definedName>
    <definedName name="ajkk" localSheetId="9" hidden="1">#REF!</definedName>
    <definedName name="ajkk" localSheetId="14" hidden="1">#REF!</definedName>
    <definedName name="ajkk" hidden="1">#REF!</definedName>
    <definedName name="Alamgir" localSheetId="18" hidden="1">{#N/A,#N/A,FALSE,"収支・原価";#N/A,#N/A,FALSE,"収支・原価"}</definedName>
    <definedName name="Alamgir" localSheetId="5" hidden="1">{#N/A,#N/A,FALSE,"収支・原価";#N/A,#N/A,FALSE,"収支・原価"}</definedName>
    <definedName name="Alamgir" localSheetId="14" hidden="1">{#N/A,#N/A,FALSE,"収支・原価";#N/A,#N/A,FALSE,"収支・原価"}</definedName>
    <definedName name="Alamgir" hidden="1">{#N/A,#N/A,FALSE,"収支・原価";#N/A,#N/A,FALSE,"収支・原価"}</definedName>
    <definedName name="aq" localSheetId="18" hidden="1">{"????????????",#N/A,FALSE,"Sheet7";"????????????",#N/A,FALSE,"Sheet7"}</definedName>
    <definedName name="aq" localSheetId="5" hidden="1">{"????????????",#N/A,FALSE,"Sheet7";"????????????",#N/A,FALSE,"Sheet7"}</definedName>
    <definedName name="aq" localSheetId="1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5" hidden="1">#REF!</definedName>
    <definedName name="AS2TickmarkLS" hidden="1">#REF!</definedName>
    <definedName name="AS2VersionLS" hidden="1">300</definedName>
    <definedName name="Asia" localSheetId="5" hidden="1">#REF!</definedName>
    <definedName name="Asia" hidden="1">#REF!</definedName>
    <definedName name="aye5a" localSheetId="18" hidden="1">{"原価実績・計画　増産無し",#N/A,FALSE,"Sheet7";"原価実績・計画　増産有り",#N/A,FALSE,"Sheet7"}</definedName>
    <definedName name="aye5a" localSheetId="5" hidden="1">{"原価実績・計画　増産無し",#N/A,FALSE,"Sheet7";"原価実績・計画　増産有り",#N/A,FALSE,"Sheet7"}</definedName>
    <definedName name="aye5a" localSheetId="14" hidden="1">{"原価実績・計画　増産無し",#N/A,FALSE,"Sheet7";"原価実績・計画　増産有り",#N/A,FALSE,"Sheet7"}</definedName>
    <definedName name="aye5a" hidden="1">{"原価実績・計画　増産無し",#N/A,FALSE,"Sheet7";"原価実績・計画　増産有り",#N/A,FALSE,"Sheet7"}</definedName>
    <definedName name="babu" localSheetId="5" hidden="1">{#N/A,#N/A,FALSE,"?????";#N/A,#N/A,FALSE,"?????"}</definedName>
    <definedName name="babu" hidden="1">{#N/A,#N/A,FALSE,"?????";#N/A,#N/A,FALSE,"?????"}</definedName>
    <definedName name="bangladesh" localSheetId="5" hidden="1">{"????????????",#N/A,FALSE,"Sheet7";"????????????",#N/A,FALSE,"Sheet7"}</definedName>
    <definedName name="bangladesh" hidden="1">{"????????????",#N/A,FALSE,"Sheet7";"????????????",#N/A,FALSE,"Sheet7"}</definedName>
    <definedName name="BANK" localSheetId="5" hidden="1">#REF!</definedName>
    <definedName name="BANK" hidden="1">#REF!</definedName>
    <definedName name="Bappi" localSheetId="18" hidden="1">{#N/A,#N/A,FALSE,"収支・原価";#N/A,#N/A,FALSE,"収支・原価"}</definedName>
    <definedName name="Bappi" localSheetId="5" hidden="1">{#N/A,#N/A,FALSE,"収支・原価";#N/A,#N/A,FALSE,"収支・原価"}</definedName>
    <definedName name="Bappi" localSheetId="14" hidden="1">{#N/A,#N/A,FALSE,"収支・原価";#N/A,#N/A,FALSE,"収支・原価"}</definedName>
    <definedName name="Bappi" hidden="1">{#N/A,#N/A,FALSE,"収支・原価";#N/A,#N/A,FALSE,"収支・原価"}</definedName>
    <definedName name="BBBBB" localSheetId="5" hidden="1">{"????????????",#N/A,FALSE,"Sheet7";"????????????",#N/A,FALSE,"Sheet7"}</definedName>
    <definedName name="BBBBB" hidden="1">{"????????????",#N/A,FALSE,"Sheet7";"????????????",#N/A,FALSE,"Sheet7"}</definedName>
    <definedName name="BEST" localSheetId="5"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5" hidden="1">{"原価実績・計画　増産無し",#N/A,FALSE,"Sheet7";"原価実績・計画　増産有り",#N/A,FALSE,"Sheet7"}</definedName>
    <definedName name="bnb" hidden="1">{"原価実績・計画　増産無し",#N/A,FALSE,"Sheet7";"原価実績・計画　増産有り",#N/A,FALSE,"Sheet7"}</definedName>
    <definedName name="bonus" localSheetId="16">#REF!</definedName>
    <definedName name="bonus" localSheetId="17">#REF!</definedName>
    <definedName name="Canteen" localSheetId="18" hidden="1">#REF!</definedName>
    <definedName name="Canteen" localSheetId="5" hidden="1">#REF!</definedName>
    <definedName name="Canteen" localSheetId="9" hidden="1">#REF!</definedName>
    <definedName name="Canteen" localSheetId="14" hidden="1">#REF!</definedName>
    <definedName name="Canteen" hidden="1">#REF!</definedName>
    <definedName name="capital" localSheetId="18" hidden="1">{#N/A,#N/A,FALSE,"収支・原価";#N/A,#N/A,FALSE,"収支・原価"}</definedName>
    <definedName name="capital" localSheetId="5" hidden="1">{#N/A,#N/A,FALSE,"収支・原価";#N/A,#N/A,FALSE,"収支・原価"}</definedName>
    <definedName name="capital" localSheetId="14" hidden="1">{#N/A,#N/A,FALSE,"収支・原価";#N/A,#N/A,FALSE,"収支・原価"}</definedName>
    <definedName name="capital" hidden="1">{#N/A,#N/A,FALSE,"収支・原価";#N/A,#N/A,FALSE,"収支・原価"}</definedName>
    <definedName name="cashflow" localSheetId="5"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5" hidden="1">{"原価実績・計画　増産無し",#N/A,FALSE,"Sheet7";"原価実績・計画　増産有り",#N/A,FALSE,"Sheet7"}</definedName>
    <definedName name="CCCC" localSheetId="14" hidden="1">{"原価実績・計画　増産無し",#N/A,FALSE,"Sheet7";"原価実績・計画　増産有り",#N/A,FALSE,"Sheet7"}</definedName>
    <definedName name="CCCC" hidden="1">{"原価実績・計画　増産無し",#N/A,FALSE,"Sheet7";"原価実績・計画　増産有り",#N/A,FALSE,"Sheet7"}</definedName>
    <definedName name="CCCCC" localSheetId="5" hidden="1">{"????????????",#N/A,FALSE,"Sheet7";"????????????",#N/A,FALSE,"Sheet7"}</definedName>
    <definedName name="CCCCC" hidden="1">{"????????????",#N/A,FALSE,"Sheet7";"????????????",#N/A,FALSE,"Sheet7"}</definedName>
    <definedName name="CCCCCCCCCCCCCCCCCCCCCC" localSheetId="5"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5" hidden="1">{"PLAN 1999-1",#N/A,FALSE,"Sheet3";"PLAN 1999-2",#N/A,FALSE,"Sheet3";"PLAN 2000-1",#N/A,FALSE,"Sheet3";"PLAN 2000-2",#N/A,FALSE,"Sheet3"}</definedName>
    <definedName name="CCCY" localSheetId="14" hidden="1">{"PLAN 1999-1",#N/A,FALSE,"Sheet3";"PLAN 1999-2",#N/A,FALSE,"Sheet3";"PLAN 2000-1",#N/A,FALSE,"Sheet3";"PLAN 2000-2",#N/A,FALSE,"Sheet3"}</definedName>
    <definedName name="CCCY" hidden="1">{"PLAN 1999-1",#N/A,FALSE,"Sheet3";"PLAN 1999-2",#N/A,FALSE,"Sheet3";"PLAN 2000-1",#N/A,FALSE,"Sheet3";"PLAN 2000-2",#N/A,FALSE,"Sheet3"}</definedName>
    <definedName name="Curr" hidden="1">[4]Sheet3!$E$4:$E$7</definedName>
    <definedName name="d" localSheetId="18" hidden="1">{"????????????",#N/A,FALSE,"Sheet7";"????????????",#N/A,FALSE,"Sheet7"}</definedName>
    <definedName name="d" localSheetId="5" hidden="1">{"????????????",#N/A,FALSE,"Sheet7";"????????????",#N/A,FALSE,"Sheet7"}</definedName>
    <definedName name="d" localSheetId="14" hidden="1">{"????????????",#N/A,FALSE,"Sheet7";"????????????",#N/A,FALSE,"Sheet7"}</definedName>
    <definedName name="d" hidden="1">{"????????????",#N/A,FALSE,"Sheet7";"????????????",#N/A,FALSE,"Sheet7"}</definedName>
    <definedName name="date" localSheetId="16">#REF!</definedName>
    <definedName name="date" localSheetId="17">#REF!</definedName>
    <definedName name="DDDDDDDDDD" localSheetId="5" hidden="1">{"????????????",#N/A,FALSE,"Sheet7";"????????????",#N/A,FALSE,"Sheet7"}</definedName>
    <definedName name="DDDDDDDDDD" hidden="1">{"????????????",#N/A,FALSE,"Sheet7";"????????????",#N/A,FALSE,"Sheet7"}</definedName>
    <definedName name="DDDDDDDDDDD" localSheetId="5" hidden="1">{"????????????",#N/A,FALSE,"Sheet7";"????????????",#N/A,FALSE,"Sheet7"}</definedName>
    <definedName name="DDDDDDDDDDD" hidden="1">{"????????????",#N/A,FALSE,"Sheet7";"????????????",#N/A,FALSE,"Sheet7"}</definedName>
    <definedName name="DDDDDDDDDDDDDDDD" localSheetId="5"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5" hidden="1">{"????????????",#N/A,FALSE,"Sheet7";"????????????",#N/A,FALSE,"Sheet7"}</definedName>
    <definedName name="DDDDDDDDDDDDDDDDD" hidden="1">{"????????????",#N/A,FALSE,"Sheet7";"????????????",#N/A,FALSE,"Sheet7"}</definedName>
    <definedName name="DDDDDDDDDDDDDDDDDDDDDD" localSheetId="5"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5"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5" hidden="1">#REF!</definedName>
    <definedName name="dfdf" hidden="1">#REF!</definedName>
    <definedName name="Dinner" localSheetId="18" hidden="1">#REF!</definedName>
    <definedName name="Dinner" localSheetId="5" hidden="1">#REF!</definedName>
    <definedName name="Dinner" localSheetId="9" hidden="1">#REF!</definedName>
    <definedName name="Dinner" localSheetId="14" hidden="1">#REF!</definedName>
    <definedName name="Dinner" hidden="1">#REF!</definedName>
    <definedName name="dinner1" localSheetId="5" hidden="1">#REF!</definedName>
    <definedName name="dinner1" hidden="1">#REF!</definedName>
    <definedName name="drgrsdrrsd" localSheetId="18" hidden="1">{"PLAN 1999-1",#N/A,FALSE,"Sheet4";"PLAN 1999-2",#N/A,FALSE,"Sheet4";"PLAN 2000-1",#N/A,FALSE,"Sheet4";"PLAN 2000-2",#N/A,FALSE,"Sheet4"}</definedName>
    <definedName name="drgrsdrrsd" localSheetId="5" hidden="1">{"PLAN 1999-1",#N/A,FALSE,"Sheet4";"PLAN 1999-2",#N/A,FALSE,"Sheet4";"PLAN 2000-1",#N/A,FALSE,"Sheet4";"PLAN 2000-2",#N/A,FALSE,"Sheet4"}</definedName>
    <definedName name="drgrsdrrsd" localSheetId="1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5"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5" hidden="1">{#N/A,#N/A,FALSE,"?????";#N/A,#N/A,FALSE,"?????"}</definedName>
    <definedName name="DSFDSFDSF" localSheetId="1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5" hidden="1">{"原価実績・計画　増産無し",#N/A,FALSE,"Sheet7";"原価実績・計画　増産有り",#N/A,FALSE,"Sheet7"}</definedName>
    <definedName name="dsffffffffffffffff" localSheetId="1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5" hidden="1">{"原価実績・計画　増産無し",#N/A,FALSE,"Sheet7";"原価実績・計画　増産有り",#N/A,FALSE,"Sheet7"}</definedName>
    <definedName name="dsgfdsag" localSheetId="1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5" hidden="1">{#N/A,#N/A,FALSE,"収支・原価";#N/A,#N/A,FALSE,"収支・原価"}</definedName>
    <definedName name="earrrrrrrrr" localSheetId="1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5" hidden="1">{#N/A,#N/A,FALSE,"収支・原価";#N/A,#N/A,FALSE,"収支・原価"}</definedName>
    <definedName name="earyeyeay" localSheetId="1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5" hidden="1">{"原価実績・計画　増産無し",#N/A,FALSE,"Sheet7";"原価実績・計画　増産有り",#N/A,FALSE,"Sheet7"}</definedName>
    <definedName name="eayr" localSheetId="14" hidden="1">{"原価実績・計画　増産無し",#N/A,FALSE,"Sheet7";"原価実績・計画　増産有り",#N/A,FALSE,"Sheet7"}</definedName>
    <definedName name="eayr" hidden="1">{"原価実績・計画　増産無し",#N/A,FALSE,"Sheet7";"原価実績・計画　増産有り",#N/A,FALSE,"Sheet7"}</definedName>
    <definedName name="ECESX" localSheetId="5" hidden="1">#REF!</definedName>
    <definedName name="ECESX" hidden="1">#REF!</definedName>
    <definedName name="EE" localSheetId="5"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5" hidden="1">{"原価実績・計画　増産無し",#N/A,FALSE,"Sheet7";"原価実績・計画　増産有り",#N/A,FALSE,"Sheet7"}</definedName>
    <definedName name="EEE" localSheetId="14" hidden="1">{"原価実績・計画　増産無し",#N/A,FALSE,"Sheet7";"原価実績・計画　増産有り",#N/A,FALSE,"Sheet7"}</definedName>
    <definedName name="EEE" hidden="1">{"原価実績・計画　増産無し",#N/A,FALSE,"Sheet7";"原価実績・計画　増産有り",#N/A,FALSE,"Sheet7"}</definedName>
    <definedName name="EEEE" localSheetId="5" hidden="1">{"PLAN 1999-1",#N/A,FALSE,"Sheet4";"PLAN 1999-2",#N/A,FALSE,"Sheet4";"PLAN 2000-1",#N/A,FALSE,"Sheet4";"PLAN 2000-2",#N/A,FALSE,"Sheet4"}</definedName>
    <definedName name="EEEE" hidden="1">{"PLAN 1999-1",#N/A,FALSE,"Sheet4";"PLAN 1999-2",#N/A,FALSE,"Sheet4";"PLAN 2000-1",#N/A,FALSE,"Sheet4";"PLAN 2000-2",#N/A,FALSE,"Sheet4"}</definedName>
    <definedName name="EEEEE" localSheetId="5"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5" hidden="1">{"????????????",#N/A,FALSE,"Sheet7";"????????????",#N/A,FALSE,"Sheet7"}</definedName>
    <definedName name="EEEEEEEEEEEEEE" hidden="1">{"????????????",#N/A,FALSE,"Sheet7";"????????????",#N/A,FALSE,"Sheet7"}</definedName>
    <definedName name="EER" localSheetId="5"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5" hidden="1">{"原価実績・計画　増産無し",#N/A,FALSE,"Sheet7";"原価実績・計画　増産有り",#N/A,FALSE,"Sheet7"}</definedName>
    <definedName name="eragwargawrtgaw" localSheetId="1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5" hidden="1">{"PLAN 1999-1",#N/A,FALSE,"Sheet3";"PLAN 1999-2",#N/A,FALSE,"Sheet3";"PLAN 2000-1",#N/A,FALSE,"Sheet3";"PLAN 2000-2",#N/A,FALSE,"Sheet3"}</definedName>
    <definedName name="ergawtgw" localSheetId="1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5"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5" hidden="1">{"PLAN 1999-1",#N/A,FALSE,"Sheet4";"PLAN 1999-2",#N/A,FALSE,"Sheet4";"PLAN 2000-1",#N/A,FALSE,"Sheet4";"PLAN 2000-2",#N/A,FALSE,"Sheet4"}</definedName>
    <definedName name="ery34ytw4y" localSheetId="1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5" hidden="1">{#N/A,#N/A,FALSE,"収支・原価";#N/A,#N/A,FALSE,"収支・原価"}</definedName>
    <definedName name="eryueryeryer" localSheetId="14" hidden="1">{#N/A,#N/A,FALSE,"収支・原価";#N/A,#N/A,FALSE,"収支・原価"}</definedName>
    <definedName name="eryueryeryer" hidden="1">{#N/A,#N/A,FALSE,"収支・原価";#N/A,#N/A,FALSE,"収支・原価"}</definedName>
    <definedName name="ES" localSheetId="18" hidden="1">{#N/A,#N/A,FALSE,"収支・原価";#N/A,#N/A,FALSE,"収支・原価"}</definedName>
    <definedName name="ES" localSheetId="5" hidden="1">{#N/A,#N/A,FALSE,"収支・原価";#N/A,#N/A,FALSE,"収支・原価"}</definedName>
    <definedName name="ES" localSheetId="1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5" hidden="1">{"PLAN 1999-1",#N/A,FALSE,"Sheet4";"PLAN 1999-2",#N/A,FALSE,"Sheet4";"PLAN 2000-1",#N/A,FALSE,"Sheet4";"PLAN 2000-2",#N/A,FALSE,"Sheet4"}</definedName>
    <definedName name="ESPP" localSheetId="1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5" hidden="1">{"収支実績・計画　増産有り",#N/A,FALSE,"Sheet6";"収支実績・計画　増産無し",#N/A,FALSE,"Sheet6"}</definedName>
    <definedName name="EST" localSheetId="1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5" hidden="1">{#N/A,#N/A,FALSE,"収支・原価";#N/A,#N/A,FALSE,"収支・原価"}</definedName>
    <definedName name="ESTIMA" localSheetId="14" hidden="1">{#N/A,#N/A,FALSE,"収支・原価";#N/A,#N/A,FALSE,"収支・原価"}</definedName>
    <definedName name="ESTIMA" hidden="1">{#N/A,#N/A,FALSE,"収支・原価";#N/A,#N/A,FALSE,"収支・原価"}</definedName>
    <definedName name="ests" localSheetId="5" hidden="1">{"収支実績・計画　増産有り",#N/A,FALSE,"Sheet6";"収支実績・計画　増産無し",#N/A,FALSE,"Sheet6"}</definedName>
    <definedName name="ests" hidden="1">{"収支実績・計画　増産有り",#N/A,FALSE,"Sheet6";"収支実績・計画　増産無し",#N/A,FALSE,"Sheet6"}</definedName>
    <definedName name="etd" localSheetId="5"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5" hidden="1">{"収支実績・計画　増産有り",#N/A,FALSE,"Sheet6";"収支実績・計画　増産無し",#N/A,FALSE,"Sheet6"}</definedName>
    <definedName name="etetetet" localSheetId="1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5" hidden="1">{"PLAN 1999-1",#N/A,FALSE,"Sheet3";"PLAN 1999-2",#N/A,FALSE,"Sheet3";"PLAN 2000-1",#N/A,FALSE,"Sheet3";"PLAN 2000-2",#N/A,FALSE,"Sheet3"}</definedName>
    <definedName name="ett4t4" localSheetId="1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[5]NOTES!$D$1</definedName>
    <definedName name="Expsalary" localSheetId="18" hidden="1">#REF!</definedName>
    <definedName name="Expsalary" localSheetId="5" hidden="1">#REF!</definedName>
    <definedName name="Expsalary" localSheetId="9" hidden="1">#REF!</definedName>
    <definedName name="Expsalary" localSheetId="14" hidden="1">#REF!</definedName>
    <definedName name="Expsalary" hidden="1">#REF!</definedName>
    <definedName name="eyeuerujt" localSheetId="18" hidden="1">{#N/A,#N/A,FALSE,"収支・原価";#N/A,#N/A,FALSE,"収支・原価"}</definedName>
    <definedName name="eyeuerujt" localSheetId="5" hidden="1">{#N/A,#N/A,FALSE,"収支・原価";#N/A,#N/A,FALSE,"収支・原価"}</definedName>
    <definedName name="eyeuerujt" localSheetId="1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5" hidden="1">{"PLAN 1999-1",#N/A,FALSE,"Sheet4";"PLAN 1999-2",#N/A,FALSE,"Sheet4";"PLAN 2000-1",#N/A,FALSE,"Sheet4";"PLAN 2000-2",#N/A,FALSE,"Sheet4"}</definedName>
    <definedName name="F" localSheetId="14" hidden="1">{"PLAN 1999-1",#N/A,FALSE,"Sheet4";"PLAN 1999-2",#N/A,FALSE,"Sheet4";"PLAN 2000-1",#N/A,FALSE,"Sheet4";"PLAN 2000-2",#N/A,FALSE,"Sheet4"}</definedName>
    <definedName name="F" hidden="1">{"PLAN 1999-1",#N/A,FALSE,"Sheet4";"PLAN 1999-2",#N/A,FALSE,"Sheet4";"PLAN 2000-1",#N/A,FALSE,"Sheet4";"PLAN 2000-2",#N/A,FALSE,"Sheet4"}</definedName>
    <definedName name="fddd" localSheetId="5" hidden="1">#REF!</definedName>
    <definedName name="fddd" hidden="1">#REF!</definedName>
    <definedName name="fff" localSheetId="18" hidden="1">#REF!</definedName>
    <definedName name="fff" localSheetId="5" hidden="1">#REF!</definedName>
    <definedName name="fff" localSheetId="14" hidden="1">#REF!</definedName>
    <definedName name="fff" hidden="1">#REF!</definedName>
    <definedName name="ffff" localSheetId="18" hidden="1">{"????????????",#N/A,FALSE,"Sheet7";"????????????",#N/A,FALSE,"Sheet7"}</definedName>
    <definedName name="ffff" localSheetId="5" hidden="1">{"????????????",#N/A,FALSE,"Sheet7";"????????????",#N/A,FALSE,"Sheet7"}</definedName>
    <definedName name="ffff" localSheetId="14" hidden="1">{"????????????",#N/A,FALSE,"Sheet7";"????????????",#N/A,FALSE,"Sheet7"}</definedName>
    <definedName name="ffff" hidden="1">{"????????????",#N/A,FALSE,"Sheet7";"????????????",#N/A,FALSE,"Sheet7"}</definedName>
    <definedName name="FFFFFFF" localSheetId="5"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5" hidden="1">{"????????????",#N/A,FALSE,"Sheet7";"????????????",#N/A,FALSE,"Sheet7"}</definedName>
    <definedName name="FFFFFFFFFFFFFF" hidden="1">{"????????????",#N/A,FALSE,"Sheet7";"????????????",#N/A,FALSE,"Sheet7"}</definedName>
    <definedName name="FFFFFFFFFFFFFFFFF" localSheetId="5" hidden="1">{"????????????",#N/A,FALSE,"Sheet7";"????????????",#N/A,FALSE,"Sheet7"}</definedName>
    <definedName name="FFFFFFFFFFFFFFFFF" hidden="1">{"????????????",#N/A,FALSE,"Sheet7";"????????????",#N/A,FALSE,"Sheet7"}</definedName>
    <definedName name="FFFFFFFFFFFFFFFFFFFFFF" localSheetId="5"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5" hidden="1">{"原価実績・計画　増産無し",#N/A,FALSE,"Sheet7";"原価実績・計画　増産有り",#N/A,FALSE,"Sheet7"}</definedName>
    <definedName name="fgifififififi" localSheetId="1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5" hidden="1">#REF!</definedName>
    <definedName name="fsdfdsf" hidden="1">#REF!</definedName>
    <definedName name="fuel" localSheetId="18" hidden="1">#REF!</definedName>
    <definedName name="fuel" localSheetId="5" hidden="1">#REF!</definedName>
    <definedName name="fuel" localSheetId="9" hidden="1">#REF!</definedName>
    <definedName name="fuel" localSheetId="14" hidden="1">#REF!</definedName>
    <definedName name="fuel" hidden="1">#REF!</definedName>
    <definedName name="fufuyfufufuf" localSheetId="18" hidden="1">{"原価実績・計画　増産無し",#N/A,FALSE,"Sheet7";"原価実績・計画　増産有り",#N/A,FALSE,"Sheet7"}</definedName>
    <definedName name="fufuyfufufuf" localSheetId="5" hidden="1">{"原価実績・計画　増産無し",#N/A,FALSE,"Sheet7";"原価実績・計画　増産有り",#N/A,FALSE,"Sheet7"}</definedName>
    <definedName name="fufuyfufufuf" localSheetId="1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5" hidden="1">{#N/A,#N/A,FALSE,"収支・原価";#N/A,#N/A,FALSE,"収支・原価"}</definedName>
    <definedName name="FWDSFS" localSheetId="1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5" hidden="1">{"収支実績・計画　増産有り",#N/A,FALSE,"Sheet6";"収支実績・計画　増産無し",#N/A,FALSE,"Sheet6"}</definedName>
    <definedName name="gg" localSheetId="1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5" hidden="1">{"原価実績・計画　増産無し",#N/A,FALSE,"Sheet7";"原価実績・計画　増産有り",#N/A,FALSE,"Sheet7"}</definedName>
    <definedName name="ggg" localSheetId="14" hidden="1">{"原価実績・計画　増産無し",#N/A,FALSE,"Sheet7";"原価実績・計画　増産有り",#N/A,FALSE,"Sheet7"}</definedName>
    <definedName name="ggg" hidden="1">{"原価実績・計画　増産無し",#N/A,FALSE,"Sheet7";"原価実績・計画　増産有り",#N/A,FALSE,"Sheet7"}</definedName>
    <definedName name="GGGG" localSheetId="5" hidden="1">{"????????????",#N/A,FALSE,"Sheet7";"????????????",#N/A,FALSE,"Sheet7"}</definedName>
    <definedName name="GGGG" hidden="1">{"????????????",#N/A,FALSE,"Sheet7";"????????????",#N/A,FALSE,"Sheet7"}</definedName>
    <definedName name="GGGGGG" localSheetId="5"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5"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5" hidden="1">{"????????????",#N/A,FALSE,"Sheet7";"????????????",#N/A,FALSE,"Sheet7"}</definedName>
    <definedName name="GGGGGGGGGGGGGG" hidden="1">{"????????????",#N/A,FALSE,"Sheet7";"????????????",#N/A,FALSE,"Sheet7"}</definedName>
    <definedName name="gh" localSheetId="16">[6]PHUNG!$D$34</definedName>
    <definedName name="gh" localSheetId="17">[6]PHUNG!$D$34</definedName>
    <definedName name="gygygygygyg" localSheetId="18" hidden="1">{"PLAN 1999-1",#N/A,FALSE,"Sheet3";"PLAN 1999-2",#N/A,FALSE,"Sheet3";"PLAN 2000-1",#N/A,FALSE,"Sheet3";"PLAN 2000-2",#N/A,FALSE,"Sheet3"}</definedName>
    <definedName name="gygygygygyg" localSheetId="5" hidden="1">{"PLAN 1999-1",#N/A,FALSE,"Sheet3";"PLAN 1999-2",#N/A,FALSE,"Sheet3";"PLAN 2000-1",#N/A,FALSE,"Sheet3";"PLAN 2000-2",#N/A,FALSE,"Sheet3"}</definedName>
    <definedName name="gygygygygyg" localSheetId="1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5" hidden="1">{"PLAN 1999-1",#N/A,FALSE,"Sheet4";"PLAN 1999-2",#N/A,FALSE,"Sheet4";"PLAN 2000-1",#N/A,FALSE,"Sheet4";"PLAN 2000-2",#N/A,FALSE,"Sheet4"}</definedName>
    <definedName name="gygygygygygygygy" localSheetId="1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5" hidden="1">{#N/A,#N/A,FALSE,"収支・原価";#N/A,#N/A,FALSE,"収支・原価"}</definedName>
    <definedName name="hhghj" localSheetId="14" hidden="1">{#N/A,#N/A,FALSE,"収支・原価";#N/A,#N/A,FALSE,"収支・原価"}</definedName>
    <definedName name="hhghj" hidden="1">{#N/A,#N/A,FALSE,"収支・原価";#N/A,#N/A,FALSE,"収支・原価"}</definedName>
    <definedName name="HHHHHH" localSheetId="5"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5" hidden="1">{"'DETAILS'!$A$5:$DP$44","'DETAILS'!$A$5:$DP$45"}</definedName>
    <definedName name="HTML_Control" localSheetId="1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5" hidden="1">{"収支実績・計画　増産有り",#N/A,FALSE,"Sheet6";"収支実績・計画　増産無し",#N/A,FALSE,"Sheet6"}</definedName>
    <definedName name="huuygyyg" localSheetId="1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5" hidden="1">{"原価実績・計画　増産無し",#N/A,FALSE,"Sheet7";"原価実績・計画　増産有り",#N/A,FALSE,"Sheet7"}</definedName>
    <definedName name="huyuyuhj" localSheetId="14" hidden="1">{"原価実績・計画　増産無し",#N/A,FALSE,"Sheet7";"原価実績・計画　増産有り",#N/A,FALSE,"Sheet7"}</definedName>
    <definedName name="huyuyuhj" hidden="1">{"原価実績・計画　増産無し",#N/A,FALSE,"Sheet7";"原価実績・計画　増産有り",#N/A,FALSE,"Sheet7"}</definedName>
    <definedName name="Ibrahim" localSheetId="5" hidden="1">{"原価実績・計画　増産無し",#N/A,FALSE,"Sheet7";"原価実績・計画　増産有り",#N/A,FALSE,"Sheet7"}</definedName>
    <definedName name="Ibrahim" hidden="1">{"原価実績・計画　増産無し",#N/A,FALSE,"Sheet7";"原価実績・計画　増産有り",#N/A,FALSE,"Sheet7"}</definedName>
    <definedName name="III" localSheetId="5" hidden="1">{"????????????",#N/A,FALSE,"Sheet7";"????????????",#N/A,FALSE,"Sheet7"}</definedName>
    <definedName name="III" hidden="1">{"????????????",#N/A,FALSE,"Sheet7";"????????????",#N/A,FALSE,"Sheet7"}</definedName>
    <definedName name="IIIIIIIIIIIIIIIIIIIII" localSheetId="5"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5" hidden="1">{#N/A,#N/A,FALSE,"収支・原価";#N/A,#N/A,FALSE,"収支・原価"}</definedName>
    <definedName name="iouyhoigug" localSheetId="14" hidden="1">{#N/A,#N/A,FALSE,"収支・原価";#N/A,#N/A,FALSE,"収支・原価"}</definedName>
    <definedName name="iouyhoigug" hidden="1">{#N/A,#N/A,FALSE,"収支・原価";#N/A,#N/A,FALSE,"収支・原価"}</definedName>
    <definedName name="JFSPOFJSAO" localSheetId="18" hidden="1">{"????????????",#N/A,FALSE,"Sheet7";"????????????",#N/A,FALSE,"Sheet7"}</definedName>
    <definedName name="JFSPOFJSAO" localSheetId="5" hidden="1">{"????????????",#N/A,FALSE,"Sheet7";"????????????",#N/A,FALSE,"Sheet7"}</definedName>
    <definedName name="JFSPOFJSAO" localSheetId="1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5" hidden="1">{"PLAN 1999-1",#N/A,FALSE,"Sheet3";"PLAN 1999-2",#N/A,FALSE,"Sheet3";"PLAN 2000-1",#N/A,FALSE,"Sheet3";"PLAN 2000-2",#N/A,FALSE,"Sheet3"}</definedName>
    <definedName name="jhhhjjh" localSheetId="1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5" hidden="1">{"原価実績・計画　増産無し",#N/A,FALSE,"Sheet7";"原価実績・計画　増産有り",#N/A,FALSE,"Sheet7"}</definedName>
    <definedName name="jhhjhj" localSheetId="14" hidden="1">{"原価実績・計画　増産無し",#N/A,FALSE,"Sheet7";"原価実績・計画　増産有り",#N/A,FALSE,"Sheet7"}</definedName>
    <definedName name="jhhjhj" hidden="1">{"原価実績・計画　増産無し",#N/A,FALSE,"Sheet7";"原価実績・計画　増産有り",#N/A,FALSE,"Sheet7"}</definedName>
    <definedName name="JJJ" localSheetId="5" hidden="1">{"????????????",#N/A,FALSE,"Sheet7";"????????????",#N/A,FALSE,"Sheet7"}</definedName>
    <definedName name="JJJ" hidden="1">{"????????????",#N/A,FALSE,"Sheet7";"????????????",#N/A,FALSE,"Sheet7"}</definedName>
    <definedName name="JJJJJ" localSheetId="5"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5"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5" hidden="1">{"原価実績・計画　増産無し",#N/A,FALSE,"Sheet7";"原価実績・計画　増産有り",#N/A,FALSE,"Sheet7"}</definedName>
    <definedName name="jurkyy" localSheetId="1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5" hidden="1">{#N/A,#N/A,FALSE,"収支・原価";#N/A,#N/A,FALSE,"収支・原価"}</definedName>
    <definedName name="k" localSheetId="14" hidden="1">{#N/A,#N/A,FALSE,"収支・原価";#N/A,#N/A,FALSE,"収支・原価"}</definedName>
    <definedName name="k" hidden="1">{#N/A,#N/A,FALSE,"収支・原価";#N/A,#N/A,FALSE,"収支・原価"}</definedName>
    <definedName name="khbu" localSheetId="5"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5" hidden="1">{"PLAN 1999-1",#N/A,FALSE,"Sheet4";"PLAN 1999-2",#N/A,FALSE,"Sheet4";"PLAN 2000-1",#N/A,FALSE,"Sheet4";"PLAN 2000-2",#N/A,FALSE,"Sheet4"}</definedName>
    <definedName name="kkk" localSheetId="1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5" hidden="1">{"原価実績・計画　増産無し",#N/A,FALSE,"Sheet7";"原価実績・計画　増産有り",#N/A,FALSE,"Sheet7"}</definedName>
    <definedName name="kkkk" localSheetId="1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5" hidden="1">{#N/A,#N/A,FALSE,"収支・原価";#N/A,#N/A,FALSE,"収支・原価"}</definedName>
    <definedName name="krm" localSheetId="1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5" hidden="1">{"収支実績・計画　増産有り",#N/A,FALSE,"Sheet6";"収支実績・計画　増産無し",#N/A,FALSE,"Sheet6"}</definedName>
    <definedName name="l" localSheetId="1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5" hidden="1">#REF!</definedName>
    <definedName name="lan" localSheetId="9" hidden="1">#REF!</definedName>
    <definedName name="lan" localSheetId="14" hidden="1">#REF!</definedName>
    <definedName name="lan" hidden="1">#REF!</definedName>
    <definedName name="ll" localSheetId="18" hidden="1">{"原価実績・計画　増産無し",#N/A,FALSE,"Sheet7";"原価実績・計画　増産有り",#N/A,FALSE,"Sheet7"}</definedName>
    <definedName name="ll" localSheetId="5" hidden="1">{"原価実績・計画　増産無し",#N/A,FALSE,"Sheet7";"原価実績・計画　増産有り",#N/A,FALSE,"Sheet7"}</definedName>
    <definedName name="ll" localSheetId="14" hidden="1">{"原価実績・計画　増産無し",#N/A,FALSE,"Sheet7";"原価実績・計画　増産有り",#N/A,FALSE,"Sheet7"}</definedName>
    <definedName name="ll" hidden="1">{"原価実績・計画　増産無し",#N/A,FALSE,"Sheet7";"原価実績・計画　増産有り",#N/A,FALSE,"Sheet7"}</definedName>
    <definedName name="M10." localSheetId="5" hidden="1">{"'Sheet1'!$L$16"}</definedName>
    <definedName name="M10." hidden="1">{"'Sheet1'!$L$16"}</definedName>
    <definedName name="mae" localSheetId="5"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5" hidden="1">{#N/A,#N/A,FALSE,"?????";#N/A,#N/A,FALSE,"?????"}</definedName>
    <definedName name="may" localSheetId="14" hidden="1">{#N/A,#N/A,FALSE,"?????";#N/A,#N/A,FALSE,"?????"}</definedName>
    <definedName name="may" hidden="1">{#N/A,#N/A,FALSE,"?????";#N/A,#N/A,FALSE,"?????"}</definedName>
    <definedName name="MMK" localSheetId="18" hidden="1">#REF!</definedName>
    <definedName name="MMK" localSheetId="4" hidden="1">#REF!</definedName>
    <definedName name="MMK" localSheetId="16" hidden="1">#REF!</definedName>
    <definedName name="MMK" localSheetId="17" hidden="1">#REF!</definedName>
    <definedName name="MMK" localSheetId="5" hidden="1">#REF!</definedName>
    <definedName name="MMK" localSheetId="9" hidden="1">#REF!</definedName>
    <definedName name="MMK" localSheetId="7" hidden="1">#REF!</definedName>
    <definedName name="MMK" localSheetId="14" hidden="1">#REF!</definedName>
    <definedName name="MMK" hidden="1">#REF!</definedName>
    <definedName name="N" localSheetId="16">'[3]TONG HOP'!$M$41</definedName>
    <definedName name="N" localSheetId="17">'[3]TONG HOP'!$M$41</definedName>
    <definedName name="NNNN" localSheetId="5" hidden="1">{"????????????",#N/A,FALSE,"Sheet7";"????????????",#N/A,FALSE,"Sheet7"}</definedName>
    <definedName name="NNNN" hidden="1">{"????????????",#N/A,FALSE,"Sheet7";"????????????",#N/A,FALSE,"Sheet7"}</definedName>
    <definedName name="oiyyyy" localSheetId="18" hidden="1">{#N/A,#N/A,FALSE,"収支・原価";#N/A,#N/A,FALSE,"収支・原価"}</definedName>
    <definedName name="oiyyyy" localSheetId="5" hidden="1">{#N/A,#N/A,FALSE,"収支・原価";#N/A,#N/A,FALSE,"収支・原価"}</definedName>
    <definedName name="oiyyyy" localSheetId="1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5" hidden="1">{"原価実績・計画　増産無し",#N/A,FALSE,"Sheet7";"原価実績・計画　増産有り",#N/A,FALSE,"Sheet7"}</definedName>
    <definedName name="OK" localSheetId="14" hidden="1">{"原価実績・計画　増産無し",#N/A,FALSE,"Sheet7";"原価実績・計画　増産有り",#N/A,FALSE,"Sheet7"}</definedName>
    <definedName name="OK" hidden="1">{"原価実績・計画　増産無し",#N/A,FALSE,"Sheet7";"原価実績・計画　増産有り",#N/A,FALSE,"Sheet7"}</definedName>
    <definedName name="P" localSheetId="5" hidden="1">#REF!</definedName>
    <definedName name="P" hidden="1">#REF!</definedName>
    <definedName name="PCS11111111111111111111111111111111111111" localSheetId="5"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5" hidden="1">#REF!</definedName>
    <definedName name="Pgcla" hidden="1">#REF!</definedName>
    <definedName name="PLAN" localSheetId="18" hidden="1">{#N/A,#N/A,FALSE,"収支・原価";#N/A,#N/A,FALSE,"収支・原価"}</definedName>
    <definedName name="PLAN" localSheetId="5" hidden="1">{#N/A,#N/A,FALSE,"収支・原価";#N/A,#N/A,FALSE,"収支・原価"}</definedName>
    <definedName name="PLAN" localSheetId="1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5" hidden="1">{"PLAN 1999-1",#N/A,FALSE,"Sheet4";"PLAN 1999-2",#N/A,FALSE,"Sheet4";"PLAN 2000-1",#N/A,FALSE,"Sheet4";"PLAN 2000-2",#N/A,FALSE,"Sheet4"}</definedName>
    <definedName name="PLAN04OCT" localSheetId="1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5" hidden="1">#REF!</definedName>
    <definedName name="power" localSheetId="9" hidden="1">#REF!</definedName>
    <definedName name="power" localSheetId="14"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5" hidden="1">{"PLAN 1999-1",#N/A,FALSE,"Sheet4";"PLAN 1999-2",#N/A,FALSE,"Sheet4";"PLAN 2000-1",#N/A,FALSE,"Sheet4";"PLAN 2000-2",#N/A,FALSE,"Sheet4"}</definedName>
    <definedName name="pppp" localSheetId="1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5" hidden="1">{"原価実績・計画　増産無し",#N/A,FALSE,"Sheet7";"原価実績・計画　増産有り",#N/A,FALSE,"Sheet7"}</definedName>
    <definedName name="ppppp" localSheetId="1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5" hidden="1">{"PLAN 1999-1",#N/A,FALSE,"Sheet3";"PLAN 1999-2",#N/A,FALSE,"Sheet3";"PLAN 2000-1",#N/A,FALSE,"Sheet3";"PLAN 2000-2",#N/A,FALSE,"Sheet3"}</definedName>
    <definedName name="PPPPPPP" localSheetId="1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1">BS!$A$1:$J$86</definedName>
    <definedName name="_xlnm.Print_Area" localSheetId="4">CF!$A$1:$J$67</definedName>
    <definedName name="_xlnm.Print_Area" localSheetId="16">[7]salary!#REF!</definedName>
    <definedName name="_xlnm.Print_Area" localSheetId="17">'GL Map'!$B$3:$G$67</definedName>
    <definedName name="_xlnm.Print_Area" localSheetId="5">'Note 1-3 '!$A$1:$H$398</definedName>
    <definedName name="_xlnm.Print_Area" localSheetId="8">'Note-30'!$A$1:$J$119</definedName>
    <definedName name="_xlnm.Print_Area" localSheetId="6">'Note-4-5'!$A$1:$P$94</definedName>
    <definedName name="_xlnm.Print_Area" localSheetId="9">'Notes 31-36'!$A$1:$R$74</definedName>
    <definedName name="_xlnm.Print_Area" localSheetId="7">'Notes 6-29'!$A$1:$L$550</definedName>
    <definedName name="_xlnm.Print_Area" localSheetId="2">PL!$A$1:$H$56</definedName>
    <definedName name="_xlnm.Print_Area" localSheetId="3">SCE!$A$1:$N$32</definedName>
    <definedName name="q" localSheetId="18" hidden="1">{#N/A,#N/A,FALSE,"収支・原価";#N/A,#N/A,FALSE,"収支・原価"}</definedName>
    <definedName name="q" localSheetId="5" hidden="1">{#N/A,#N/A,FALSE,"収支・原価";#N/A,#N/A,FALSE,"収支・原価"}</definedName>
    <definedName name="q" localSheetId="14" hidden="1">{#N/A,#N/A,FALSE,"収支・原価";#N/A,#N/A,FALSE,"収支・原価"}</definedName>
    <definedName name="q" hidden="1">{#N/A,#N/A,FALSE,"収支・原価";#N/A,#N/A,FALSE,"収支・原価"}</definedName>
    <definedName name="qqqq" localSheetId="18" hidden="1">{"????????????",#N/A,FALSE,"Sheet7";"????????????",#N/A,FALSE,"Sheet7"}</definedName>
    <definedName name="qqqq" localSheetId="5" hidden="1">{"????????????",#N/A,FALSE,"Sheet7";"????????????",#N/A,FALSE,"Sheet7"}</definedName>
    <definedName name="qqqq" localSheetId="14" hidden="1">{"????????????",#N/A,FALSE,"Sheet7";"????????????",#N/A,FALSE,"Sheet7"}</definedName>
    <definedName name="qqqq" hidden="1">{"????????????",#N/A,FALSE,"Sheet7";"????????????",#N/A,FALSE,"Sheet7"}</definedName>
    <definedName name="qqqqq" localSheetId="18" hidden="1">{"????????????",#N/A,FALSE,"Sheet7";"????????????",#N/A,FALSE,"Sheet7"}</definedName>
    <definedName name="qqqqq" localSheetId="5" hidden="1">{"????????????",#N/A,FALSE,"Sheet7";"????????????",#N/A,FALSE,"Sheet7"}</definedName>
    <definedName name="qqqqq" localSheetId="14" hidden="1">{"????????????",#N/A,FALSE,"Sheet7";"????????????",#N/A,FALSE,"Sheet7"}</definedName>
    <definedName name="qqqqq" hidden="1">{"????????????",#N/A,FALSE,"Sheet7";"????????????",#N/A,FALSE,"Sheet7"}</definedName>
    <definedName name="qwqw" localSheetId="18" hidden="1">{#N/A,#N/A,FALSE,"収支・原価";#N/A,#N/A,FALSE,"収支・原価"}</definedName>
    <definedName name="qwqw" localSheetId="5" hidden="1">{#N/A,#N/A,FALSE,"収支・原価";#N/A,#N/A,FALSE,"収支・原価"}</definedName>
    <definedName name="qwqw" localSheetId="1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5" hidden="1">{"PLAN 1999-1",#N/A,FALSE,"Sheet3";"PLAN 1999-2",#N/A,FALSE,"Sheet3";"PLAN 2000-1",#N/A,FALSE,"Sheet3";"PLAN 2000-2",#N/A,FALSE,"Sheet3"}</definedName>
    <definedName name="retgeeryyeay" localSheetId="1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5" hidden="1">{"原価実績・計画　増産無し",#N/A,FALSE,"Sheet7";"原価実績・計画　増産有り",#N/A,FALSE,"Sheet7"}</definedName>
    <definedName name="rewewwe" localSheetId="14" hidden="1">{"原価実績・計画　増産無し",#N/A,FALSE,"Sheet7";"原価実績・計画　増産有り",#N/A,FALSE,"Sheet7"}</definedName>
    <definedName name="rewewwe" hidden="1">{"原価実績・計画　増産無し",#N/A,FALSE,"Sheet7";"原価実績・計画　増産有り",#N/A,FALSE,"Sheet7"}</definedName>
    <definedName name="RRR" localSheetId="5" hidden="1">{#N/A,#N/A,FALSE,"収支・原価";#N/A,#N/A,FALSE,"収支・原価"}</definedName>
    <definedName name="RRR" hidden="1">{#N/A,#N/A,FALSE,"収支・原価";#N/A,#N/A,FALSE,"収支・原価"}</definedName>
    <definedName name="RRRRRRRRRRRRRR" localSheetId="5"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5" hidden="1">{"PLAN 1999-1",#N/A,FALSE,"Sheet4";"PLAN 1999-2",#N/A,FALSE,"Sheet4";"PLAN 2000-1",#N/A,FALSE,"Sheet4";"PLAN 2000-2",#N/A,FALSE,"Sheet4"}</definedName>
    <definedName name="rtrru" localSheetId="1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5" hidden="1">{#N/A,#N/A,FALSE,"収支・原価";#N/A,#N/A,FALSE,"収支・原価"}</definedName>
    <definedName name="rtstrurstur" localSheetId="1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5" hidden="1">{"原価実績・計画　増産無し",#N/A,FALSE,"Sheet7";"原価実績・計画　増産有り",#N/A,FALSE,"Sheet7"}</definedName>
    <definedName name="rujsrtujsryu" localSheetId="1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5" hidden="1">{"PLAN 1999-1",#N/A,FALSE,"Sheet4";"PLAN 1999-2",#N/A,FALSE,"Sheet4";"PLAN 2000-1",#N/A,FALSE,"Sheet4";"PLAN 2000-2",#N/A,FALSE,"Sheet4"}</definedName>
    <definedName name="rurtsujsrtut" localSheetId="1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5" hidden="1">{"収支実績・計画　増産有り",#N/A,FALSE,"Sheet6";"収支実績・計画　増産無し",#N/A,FALSE,"Sheet6"}</definedName>
    <definedName name="rwetwyery" localSheetId="14" hidden="1">{"収支実績・計画　増産有り",#N/A,FALSE,"Sheet6";"収支実績・計画　増産無し",#N/A,FALSE,"Sheet6"}</definedName>
    <definedName name="rwetwyery" hidden="1">{"収支実績・計画　増産有り",#N/A,FALSE,"Sheet6";"収支実績・計画　増産無し",#N/A,FALSE,"Sheet6"}</definedName>
    <definedName name="salary_analytics" hidden="1">'[2]Salary data'!$A$3:$HN$5907</definedName>
    <definedName name="SalarySAP" hidden="1">'[1]Production master data'!$A$3:$BD$483</definedName>
    <definedName name="SAP" hidden="1">'[1]Production master data'!$A$3:$CA$483</definedName>
    <definedName name="SAPBEXdnldView" hidden="1">"3Z7UJ17ZWL07C1UVU6SMMP1IN"</definedName>
    <definedName name="SAPBEXsysID" hidden="1">"BOP"</definedName>
    <definedName name="satuya" localSheetId="5"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5" hidden="1">{#N/A,#N/A,FALSE,"収支・原価";#N/A,#N/A,FALSE,"収支・原価"}</definedName>
    <definedName name="sdfgddg" localSheetId="14" hidden="1">{#N/A,#N/A,FALSE,"収支・原価";#N/A,#N/A,FALSE,"収支・原価"}</definedName>
    <definedName name="sdfgddg" hidden="1">{#N/A,#N/A,FALSE,"収支・原価";#N/A,#N/A,FALSE,"収支・原価"}</definedName>
    <definedName name="sdsvdvf" localSheetId="5" hidden="1">{"????????????",#N/A,FALSE,"Sheet7";"????????????",#N/A,FALSE,"Sheet7"}</definedName>
    <definedName name="sdsvdvf" hidden="1">{"????????????",#N/A,FALSE,"Sheet7";"????????????",#N/A,FALSE,"Sheet7"}</definedName>
    <definedName name="Sewingb" localSheetId="5" hidden="1">{"PLAN 1999-1",#N/A,FALSE,"Sheet3";"PLAN 1999-2",#N/A,FALSE,"Sheet3";"PLAN 2000-1",#N/A,FALSE,"Sheet3";"PLAN 2000-2",#N/A,FALSE,"Sheet3"}</definedName>
    <definedName name="Sewingb" hidden="1">{"PLAN 1999-1",#N/A,FALSE,"Sheet3";"PLAN 1999-2",#N/A,FALSE,"Sheet3";"PLAN 2000-1",#N/A,FALSE,"Sheet3";"PLAN 2000-2",#N/A,FALSE,"Sheet3"}</definedName>
    <definedName name="SL.5" localSheetId="16">#REF!</definedName>
    <definedName name="SL.5" localSheetId="17">#REF!</definedName>
    <definedName name="srtrstts" localSheetId="18" hidden="1">{"原価実績・計画　増産無し",#N/A,FALSE,"Sheet7";"原価実績・計画　増産有り",#N/A,FALSE,"Sheet7"}</definedName>
    <definedName name="srtrstts" localSheetId="5" hidden="1">{"原価実績・計画　増産無し",#N/A,FALSE,"Sheet7";"原価実績・計画　増産有り",#N/A,FALSE,"Sheet7"}</definedName>
    <definedName name="srtrstts" localSheetId="1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5" hidden="1">{#N/A,#N/A,FALSE,"収支・原価";#N/A,#N/A,FALSE,"収支・原価"}</definedName>
    <definedName name="srttehstet" localSheetId="14" hidden="1">{#N/A,#N/A,FALSE,"収支・原価";#N/A,#N/A,FALSE,"収支・原価"}</definedName>
    <definedName name="srttehstet" hidden="1">{#N/A,#N/A,FALSE,"収支・原価";#N/A,#N/A,FALSE,"収支・原価"}</definedName>
    <definedName name="SSE" localSheetId="5" hidden="1">{"PLAN 1999-1",#N/A,FALSE,"Sheet4";"PLAN 1999-2",#N/A,FALSE,"Sheet4";"PLAN 2000-1",#N/A,FALSE,"Sheet4";"PLAN 2000-2",#N/A,FALSE,"Sheet4"}</definedName>
    <definedName name="SSE" hidden="1">{"PLAN 1999-1",#N/A,FALSE,"Sheet4";"PLAN 1999-2",#N/A,FALSE,"Sheet4";"PLAN 2000-1",#N/A,FALSE,"Sheet4";"PLAN 2000-2",#N/A,FALSE,"Sheet4"}</definedName>
    <definedName name="SSSS" localSheetId="5"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5"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5" hidden="1">{"????????????",#N/A,FALSE,"Sheet7";"????????????",#N/A,FALSE,"Sheet7"}</definedName>
    <definedName name="SSSSSSSSSSSSSSSSSS" hidden="1">{"????????????",#N/A,FALSE,"Sheet7";"????????????",#N/A,FALSE,"Sheet7"}</definedName>
    <definedName name="SSSSSSSSSSSSSSSSSSS" localSheetId="5"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5"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5"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5" hidden="1">{"収支実績・計画　増産有り",#N/A,FALSE,"Sheet6";"収支実績・計画　増産無し",#N/A,FALSE,"Sheet6"}</definedName>
    <definedName name="t4t4qq4" localSheetId="14" hidden="1">{"収支実績・計画　増産有り",#N/A,FALSE,"Sheet6";"収支実績・計画　増産無し",#N/A,FALSE,"Sheet6"}</definedName>
    <definedName name="t4t4qq4" hidden="1">{"収支実績・計画　増産有り",#N/A,FALSE,"Sheet6";"収支実績・計画　増産無し",#N/A,FALSE,"Sheet6"}</definedName>
    <definedName name="tam" localSheetId="16">'[3]TONG HOP'!#REF!</definedName>
    <definedName name="tam" localSheetId="17">'[3]TONG HOP'!#REF!</definedName>
    <definedName name="TEN.5" localSheetId="16">#REF!</definedName>
    <definedName name="TEN.5" localSheetId="17">#REF!</definedName>
    <definedName name="TextRefCopyRangeCount" hidden="1">76</definedName>
    <definedName name="tgretyerer" localSheetId="18" hidden="1">{#N/A,#N/A,FALSE,"収支・原価";#N/A,#N/A,FALSE,"収支・原価"}</definedName>
    <definedName name="tgretyerer" localSheetId="5" hidden="1">{#N/A,#N/A,FALSE,"収支・原価";#N/A,#N/A,FALSE,"収支・原価"}</definedName>
    <definedName name="tgretyerer" localSheetId="14" hidden="1">{#N/A,#N/A,FALSE,"収支・原価";#N/A,#N/A,FALSE,"収支・原価"}</definedName>
    <definedName name="tgretyerer" hidden="1">{#N/A,#N/A,FALSE,"収支・原価";#N/A,#N/A,FALSE,"収支・原価"}</definedName>
    <definedName name="the" localSheetId="18" hidden="1">{#N/A,#N/A,FALSE,"収支・原価";#N/A,#N/A,FALSE,"収支・原価"}</definedName>
    <definedName name="the" localSheetId="5" hidden="1">{#N/A,#N/A,FALSE,"収支・原価";#N/A,#N/A,FALSE,"収支・原価"}</definedName>
    <definedName name="the" localSheetId="14" hidden="1">{#N/A,#N/A,FALSE,"収支・原価";#N/A,#N/A,FALSE,"収支・原価"}</definedName>
    <definedName name="the" hidden="1">{#N/A,#N/A,FALSE,"収支・原価";#N/A,#N/A,FALSE,"収支・原価"}</definedName>
    <definedName name="thew" localSheetId="18" hidden="1">{#N/A,#N/A,FALSE,"収支・原価";#N/A,#N/A,FALSE,"収支・原価"}</definedName>
    <definedName name="thew" localSheetId="5" hidden="1">{#N/A,#N/A,FALSE,"収支・原価";#N/A,#N/A,FALSE,"収支・原価"}</definedName>
    <definedName name="thew" localSheetId="1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5" hidden="1">{"原価実績・計画　増産無し",#N/A,FALSE,"Sheet7";"原価実績・計画　増産有り",#N/A,FALSE,"Sheet7"}</definedName>
    <definedName name="thww" localSheetId="1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5" hidden="1">{"原価実績・計画　増産無し",#N/A,FALSE,"Sheet7";"原価実績・計画　増産有り",#N/A,FALSE,"Sheet7"}</definedName>
    <definedName name="tktkuk" localSheetId="14" hidden="1">{"原価実績・計画　増産無し",#N/A,FALSE,"Sheet7";"原価実績・計画　増産有り",#N/A,FALSE,"Sheet7"}</definedName>
    <definedName name="tktkuk" hidden="1">{"原価実績・計画　増産無し",#N/A,FALSE,"Sheet7";"原価実績・計画　増産有り",#N/A,FALSE,"Sheet7"}</definedName>
    <definedName name="trang" localSheetId="5"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5" hidden="1">{"原価実績・計画　増産無し",#N/A,FALSE,"Sheet7";"原価実績・計画　増産有り",#N/A,FALSE,"Sheet7"}</definedName>
    <definedName name="tt4t4" localSheetId="1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5" hidden="1">{"????????????",#N/A,FALSE,"Sheet7";"????????????",#N/A,FALSE,"Sheet7"}</definedName>
    <definedName name="TTTTTTTTTTTTT" hidden="1">{"????????????",#N/A,FALSE,"Sheet7";"????????????",#N/A,FALSE,"Sheet7"}</definedName>
    <definedName name="TTTTTTTTTTTTTTTTTTTTT" localSheetId="5"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5" hidden="1">{"収支実績・計画　増産有り",#N/A,FALSE,"Sheet6";"収支実績・計画　増産無し",#N/A,FALSE,"Sheet6"}</definedName>
    <definedName name="tyjtyjnt" localSheetId="1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5" hidden="1">{"PLAN 1999-1",#N/A,FALSE,"Sheet3";"PLAN 1999-2",#N/A,FALSE,"Sheet3";"PLAN 2000-1",#N/A,FALSE,"Sheet3";"PLAN 2000-2",#N/A,FALSE,"Sheet3"}</definedName>
    <definedName name="tytyuuuu" localSheetId="1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5" hidden="1">{#N/A,#N/A,FALSE,"収支・原価";#N/A,#N/A,FALSE,"収支・原価"}</definedName>
    <definedName name="tyyhjjh" localSheetId="1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5" hidden="1">{"原価実績・計画　増産無し",#N/A,FALSE,"Sheet7";"原価実績・計画　増産有り",#N/A,FALSE,"Sheet7"}</definedName>
    <definedName name="uiuuyyuyu" localSheetId="14" hidden="1">{"原価実績・計画　増産無し",#N/A,FALSE,"Sheet7";"原価実績・計画　増産有り",#N/A,FALSE,"Sheet7"}</definedName>
    <definedName name="uiuuyyuyu" hidden="1">{"原価実績・計画　増産無し",#N/A,FALSE,"Sheet7";"原価実績・計画　増産有り",#N/A,FALSE,"Sheet7"}</definedName>
    <definedName name="Usance" localSheetId="5" hidden="1">{"????????????",#N/A,FALSE,"Sheet7";"????????????",#N/A,FALSE,"Sheet7"}</definedName>
    <definedName name="Usance" hidden="1">{"????????????",#N/A,FALSE,"Sheet7";"????????????",#N/A,FALSE,"Sheet7"}</definedName>
    <definedName name="uusr5usr6u" localSheetId="18" hidden="1">{#N/A,#N/A,FALSE,"収支・原価";#N/A,#N/A,FALSE,"収支・原価"}</definedName>
    <definedName name="uusr5usr6u" localSheetId="5" hidden="1">{#N/A,#N/A,FALSE,"収支・原価";#N/A,#N/A,FALSE,"収支・原価"}</definedName>
    <definedName name="uusr5usr6u" localSheetId="14" hidden="1">{#N/A,#N/A,FALSE,"収支・原価";#N/A,#N/A,FALSE,"収支・原価"}</definedName>
    <definedName name="uusr5usr6u" hidden="1">{#N/A,#N/A,FALSE,"収支・原価";#N/A,#N/A,FALSE,"収支・原価"}</definedName>
    <definedName name="UUUUUUUUUUUUU" localSheetId="5" hidden="1">{"????????????",#N/A,FALSE,"Sheet7";"????????????",#N/A,FALSE,"Sheet7"}</definedName>
    <definedName name="UUUUUUUUUUUUU" hidden="1">{"????????????",#N/A,FALSE,"Sheet7";"????????????",#N/A,FALSE,"Sheet7"}</definedName>
    <definedName name="UUUUUUUUUUUUUUUU" localSheetId="5"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5" hidden="1">{#N/A,#N/A,FALSE,"収支・原価";#N/A,#N/A,FALSE,"収支・原価"}</definedName>
    <definedName name="uyhghjh" localSheetId="14" hidden="1">{#N/A,#N/A,FALSE,"収支・原価";#N/A,#N/A,FALSE,"収支・原価"}</definedName>
    <definedName name="uyhghjh" hidden="1">{#N/A,#N/A,FALSE,"収支・原価";#N/A,#N/A,FALSE,"収支・原価"}</definedName>
    <definedName name="var" localSheetId="5" hidden="1">#REF!</definedName>
    <definedName name="var" hidden="1">#REF!</definedName>
    <definedName name="VVVV" localSheetId="5"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5" hidden="1">{"PLAN 1999-1",#N/A,FALSE,"Sheet4";"PLAN 1999-2",#N/A,FALSE,"Sheet4";"PLAN 2000-1",#N/A,FALSE,"Sheet4";"PLAN 2000-2",#N/A,FALSE,"Sheet4"}</definedName>
    <definedName name="W" localSheetId="1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5" hidden="1">{"PLAN 1999-1",#N/A,FALSE,"Sheet4";"PLAN 1999-2",#N/A,FALSE,"Sheet4";"PLAN 2000-1",#N/A,FALSE,"Sheet4";"PLAN 2000-2",#N/A,FALSE,"Sheet4"}</definedName>
    <definedName name="w4tw4tw4" localSheetId="1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5"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5" hidden="1">{"原価実績・計画　増産無し",#N/A,FALSE,"Sheet7";"原価実績・計画　増産有り",#N/A,FALSE,"Sheet7"}</definedName>
    <definedName name="Wrking" localSheetId="1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5" hidden="1">{#N/A,#N/A,FALSE,"?????";#N/A,#N/A,FALSE,"?????"}</definedName>
    <definedName name="wrn.????." localSheetId="1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5" hidden="1">{"PLAN 1999-1",#N/A,FALSE,"Sheet4";"PLAN 1999-2",#N/A,FALSE,"Sheet4";"PLAN 2000-1",#N/A,FALSE,"Sheet4";"PLAN 2000-2",#N/A,FALSE,"Sheet4"}</definedName>
    <definedName name="wrn.PLANSALESAMT." localSheetId="1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5" hidden="1">{"PLAN 1999-1",#N/A,FALSE,"Sheet3";"PLAN 1999-2",#N/A,FALSE,"Sheet3";"PLAN 2000-1",#N/A,FALSE,"Sheet3";"PLAN 2000-2",#N/A,FALSE,"Sheet3"}</definedName>
    <definedName name="wrn.PLANSALESmts." localSheetId="1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5" hidden="1">{"原価実績・計画　増産無し",#N/A,FALSE,"Sheet7";"原価実績・計画　増産有り",#N/A,FALSE,"Sheet7"}</definedName>
    <definedName name="wrn.原価印刷." localSheetId="1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5" hidden="1">{"収支実績・計画　増産有り",#N/A,FALSE,"Sheet6";"収支実績・計画　増産無し",#N/A,FALSE,"Sheet6"}</definedName>
    <definedName name="wrn.収支印刷." localSheetId="1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5" hidden="1">{#N/A,#N/A,FALSE,"収支・原価";#N/A,#N/A,FALSE,"収支・原価"}</definedName>
    <definedName name="wrn.収支推移." localSheetId="1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5" hidden="1">{"PLAN 1999-1",#N/A,FALSE,"Sheet4";"PLAN 1999-2",#N/A,FALSE,"Sheet4";"PLAN 2000-1",#N/A,FALSE,"Sheet4";"PLAN 2000-2",#N/A,FALSE,"Sheet4"}</definedName>
    <definedName name="wt4tw4w4t" localSheetId="1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5"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5" hidden="1">{"????????????",#N/A,FALSE,"Sheet7";"????????????",#N/A,FALSE,"Sheet7"}</definedName>
    <definedName name="wwwww" localSheetId="14" hidden="1">{"????????????",#N/A,FALSE,"Sheet7";"????????????",#N/A,FALSE,"Sheet7"}</definedName>
    <definedName name="wwwww" hidden="1">{"????????????",#N/A,FALSE,"Sheet7";"????????????",#N/A,FALSE,"Sheet7"}</definedName>
    <definedName name="wwwwww" localSheetId="18" hidden="1">{#N/A,#N/A,FALSE,"収支・原価";#N/A,#N/A,FALSE,"収支・原価"}</definedName>
    <definedName name="wwwwww" localSheetId="5" hidden="1">{#N/A,#N/A,FALSE,"収支・原価";#N/A,#N/A,FALSE,"収支・原価"}</definedName>
    <definedName name="wwwwww" localSheetId="14" hidden="1">{#N/A,#N/A,FALSE,"収支・原価";#N/A,#N/A,FALSE,"収支・原価"}</definedName>
    <definedName name="wwwwww" hidden="1">{#N/A,#N/A,FALSE,"収支・原価";#N/A,#N/A,FALSE,"収支・原価"}</definedName>
    <definedName name="wwwwwwwwwwww" localSheetId="5" hidden="1">#REF!</definedName>
    <definedName name="wwwwwwwwwwww" hidden="1">#REF!</definedName>
    <definedName name="WWWWWWWWWWWWWWWW" localSheetId="5" hidden="1">{#N/A,#N/A,FALSE,"収支・原価";#N/A,#N/A,FALSE,"収支・原価"}</definedName>
    <definedName name="WWWWWWWWWWWWWWWW" hidden="1">{#N/A,#N/A,FALSE,"収支・原価";#N/A,#N/A,FALSE,"収支・原価"}</definedName>
    <definedName name="WWWWWWWWWWWWWWWWWWWWW" localSheetId="5"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5" hidden="1">#REF!</definedName>
    <definedName name="XREF_COLUMN_2" hidden="1">#REF!</definedName>
    <definedName name="XREF_COLUMN_5" localSheetId="5" hidden="1">#REF!</definedName>
    <definedName name="XREF_COLUMN_5" hidden="1">#REF!</definedName>
    <definedName name="XRefActiveRow" localSheetId="5" hidden="1">#REF!</definedName>
    <definedName name="XRefActiveRow" hidden="1">#REF!</definedName>
    <definedName name="XRefColumnsCount" hidden="1">6</definedName>
    <definedName name="XRefCopy1Row" localSheetId="5" hidden="1">#REF!</definedName>
    <definedName name="XRefCopy1Row" hidden="1">#REF!</definedName>
    <definedName name="XRefCopy2Row" localSheetId="5" hidden="1">#REF!</definedName>
    <definedName name="XRefCopy2Row" hidden="1">#REF!</definedName>
    <definedName name="XRefCopy3Row" localSheetId="5" hidden="1">#REF!</definedName>
    <definedName name="XRefCopy3Row" hidden="1">#REF!</definedName>
    <definedName name="XRefCopy4Row" localSheetId="5" hidden="1">#REF!</definedName>
    <definedName name="XRefCopy4Row" hidden="1">#REF!</definedName>
    <definedName name="XRefCopy6Row" localSheetId="5" hidden="1">#REF!</definedName>
    <definedName name="XRefCopy6Row" hidden="1">#REF!</definedName>
    <definedName name="XRefCopy7Row" localSheetId="5" hidden="1">#REF!</definedName>
    <definedName name="XRefCopy7Row" hidden="1">#REF!</definedName>
    <definedName name="XRefCopy8Row" localSheetId="5" hidden="1">#REF!</definedName>
    <definedName name="XRefCopy8Row" hidden="1">#REF!</definedName>
    <definedName name="XRefCopy9Row" localSheetId="5" hidden="1">#REF!</definedName>
    <definedName name="XRefCopy9Row" hidden="1">#REF!</definedName>
    <definedName name="XRefCopyRangeCount" hidden="1">9</definedName>
    <definedName name="XRefPaste1" localSheetId="5" hidden="1">#REF!</definedName>
    <definedName name="XRefPaste1" hidden="1">#REF!</definedName>
    <definedName name="XRefPaste1Row" localSheetId="5" hidden="1">#REF!</definedName>
    <definedName name="XRefPaste1Row" hidden="1">#REF!</definedName>
    <definedName name="XRefPaste2" localSheetId="5" hidden="1">#REF!</definedName>
    <definedName name="XRefPaste2" hidden="1">#REF!</definedName>
    <definedName name="XRefPaste2Row" localSheetId="5" hidden="1">#REF!</definedName>
    <definedName name="XRefPaste2Row" hidden="1">#REF!</definedName>
    <definedName name="XRefPaste3" localSheetId="5" hidden="1">#REF!</definedName>
    <definedName name="XRefPaste3" hidden="1">#REF!</definedName>
    <definedName name="XRefPaste3Row" localSheetId="5" hidden="1">#REF!</definedName>
    <definedName name="XRefPaste3Row" hidden="1">#REF!</definedName>
    <definedName name="XRefPaste4" localSheetId="5" hidden="1">#REF!</definedName>
    <definedName name="XRefPaste4" hidden="1">#REF!</definedName>
    <definedName name="XRefPaste4Row" localSheetId="5" hidden="1">#REF!</definedName>
    <definedName name="XRefPaste4Row" hidden="1">#REF!</definedName>
    <definedName name="XRefPaste5" localSheetId="5" hidden="1">#REF!</definedName>
    <definedName name="XRefPaste5" hidden="1">#REF!</definedName>
    <definedName name="XRefPaste5Row" localSheetId="5" hidden="1">#REF!</definedName>
    <definedName name="XRefPaste5Row" hidden="1">#REF!</definedName>
    <definedName name="XRefPaste6" localSheetId="5" hidden="1">#REF!</definedName>
    <definedName name="XRefPaste6" hidden="1">#REF!</definedName>
    <definedName name="XRefPaste6Row" localSheetId="5" hidden="1">#REF!</definedName>
    <definedName name="XRefPaste6Row" hidden="1">#REF!</definedName>
    <definedName name="XRefPaste7" localSheetId="5" hidden="1">#REF!</definedName>
    <definedName name="XRefPaste7" hidden="1">#REF!</definedName>
    <definedName name="XRefPaste7Row" localSheetId="5" hidden="1">#REF!</definedName>
    <definedName name="XRefPaste7Row" hidden="1">#REF!</definedName>
    <definedName name="XRefPaste8" localSheetId="5" hidden="1">#REF!</definedName>
    <definedName name="XRefPaste8" hidden="1">#REF!</definedName>
    <definedName name="XRefPaste8Row" localSheetId="5" hidden="1">#REF!</definedName>
    <definedName name="XRefPaste8Row" hidden="1">#REF!</definedName>
    <definedName name="XRefPasteRangeCount" hidden="1">8</definedName>
    <definedName name="XX" localSheetId="18" hidden="1">#REF!</definedName>
    <definedName name="XX" localSheetId="4" hidden="1">#REF!</definedName>
    <definedName name="XX" localSheetId="16" hidden="1">#REF!</definedName>
    <definedName name="XX" localSheetId="17" hidden="1">#REF!</definedName>
    <definedName name="XX" localSheetId="5" hidden="1">#REF!</definedName>
    <definedName name="XX" localSheetId="9" hidden="1">#REF!</definedName>
    <definedName name="XX" localSheetId="7" hidden="1">#REF!</definedName>
    <definedName name="XX" localSheetId="14" hidden="1">#REF!</definedName>
    <definedName name="XX" hidden="1">#REF!</definedName>
    <definedName name="XXXX" localSheetId="5" hidden="1">{"????????????",#N/A,FALSE,"Sheet7";"????????????",#N/A,FALSE,"Sheet7"}</definedName>
    <definedName name="XXXX" hidden="1">{"????????????",#N/A,FALSE,"Sheet7";"????????????",#N/A,FALSE,"Sheet7"}</definedName>
    <definedName name="xxxxxxxxxxxxx" localSheetId="18" hidden="1">{"????????????",#N/A,FALSE,"Sheet7";"????????????",#N/A,FALSE,"Sheet7"}</definedName>
    <definedName name="xxxxxxxxxxxxx" localSheetId="5" hidden="1">{"????????????",#N/A,FALSE,"Sheet7";"????????????",#N/A,FALSE,"Sheet7"}</definedName>
    <definedName name="xxxxxxxxxxxxx" localSheetId="1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5" hidden="1">{"原価実績・計画　増産無し",#N/A,FALSE,"Sheet7";"原価実績・計画　増産有り",#N/A,FALSE,"Sheet7"}</definedName>
    <definedName name="yaty4y" localSheetId="1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5" hidden="1">{#N/A,#N/A,FALSE,"収支・原価";#N/A,#N/A,FALSE,"収支・原価"}</definedName>
    <definedName name="yeaeryae" localSheetId="1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5" hidden="1">{"PLAN 1999-1",#N/A,FALSE,"Sheet4";"PLAN 1999-2",#N/A,FALSE,"Sheet4";"PLAN 2000-1",#N/A,FALSE,"Sheet4";"PLAN 2000-2",#N/A,FALSE,"Sheet4"}</definedName>
    <definedName name="yeeyaeayr" localSheetId="1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5" hidden="1">{"PLAN 1999-1",#N/A,FALSE,"Sheet4";"PLAN 1999-2",#N/A,FALSE,"Sheet4";"PLAN 2000-1",#N/A,FALSE,"Sheet4";"PLAN 2000-2",#N/A,FALSE,"Sheet4"}</definedName>
    <definedName name="ylgygo" localSheetId="1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5" hidden="1">{"原価実績・計画　増産無し",#N/A,FALSE,"Sheet7";"原価実績・計画　増産有り",#N/A,FALSE,"Sheet7"}</definedName>
    <definedName name="yoiooouo" localSheetId="1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5" hidden="1">{#N/A,#N/A,FALSE,"収支・原価";#N/A,#N/A,FALSE,"収支・原価"}</definedName>
    <definedName name="yrere6re" localSheetId="1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5" hidden="1">{"PLAN 1999-1",#N/A,FALSE,"Sheet4";"PLAN 1999-2",#N/A,FALSE,"Sheet4";"PLAN 2000-1",#N/A,FALSE,"Sheet4";"PLAN 2000-2",#N/A,FALSE,"Sheet4"}</definedName>
    <definedName name="yrrstsrt" localSheetId="1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5" hidden="1">{"収支実績・計画　増産有り",#N/A,FALSE,"Sheet6";"収支実績・計画　増産無し",#N/A,FALSE,"Sheet6"}</definedName>
    <definedName name="YY" localSheetId="1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5" hidden="1">{"原価実績・計画　増産無し",#N/A,FALSE,"Sheet7";"原価実績・計画　増産有り",#N/A,FALSE,"Sheet7"}</definedName>
    <definedName name="yyyy" localSheetId="1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5" hidden="1">{"原価実績・計画　増産無し",#N/A,FALSE,"Sheet7";"原価実績・計画　増産有り",#N/A,FALSE,"Sheet7"}</definedName>
    <definedName name="YYYYY" localSheetId="1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5" hidden="1">{#N/A,#N/A,FALSE,"収支・原価";#N/A,#N/A,FALSE,"収支・原価"}</definedName>
    <definedName name="yyyyyyyyyy" localSheetId="14" hidden="1">{#N/A,#N/A,FALSE,"収支・原価";#N/A,#N/A,FALSE,"収支・原価"}</definedName>
    <definedName name="yyyyyyyyyy" hidden="1">{#N/A,#N/A,FALSE,"収支・原価";#N/A,#N/A,FALSE,"収支・原価"}</definedName>
    <definedName name="YYYYYYYYYYYYYY" localSheetId="5" hidden="1">{"????????????",#N/A,FALSE,"Sheet7";"????????????",#N/A,FALSE,"Sheet7"}</definedName>
    <definedName name="YYYYYYYYYYYYYY" hidden="1">{"????????????",#N/A,FALSE,"Sheet7";"????????????",#N/A,FALSE,"Sheet7"}</definedName>
    <definedName name="YYYYYYYYYYYYYYYYYYYY" localSheetId="5"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[8]BALANCE!$A$28:$IV$28,[8]BALANCE!$A$35:$IV$35</definedName>
    <definedName name="zxcvbnm" localSheetId="5"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5" hidden="1">{"????????????",#N/A,FALSE,"Sheet7";"????????????",#N/A,FALSE,"Sheet7"}</definedName>
    <definedName name="ZZZZZZ" hidden="1">{"????????????",#N/A,FALSE,"Sheet7";"????????????",#N/A,FALSE,"Sheet7"}</definedName>
    <definedName name="ZZZZZZZZZZZZZZZZZZ" localSheetId="5"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5" hidden="1">{"原価実績・計画　増産無し",#N/A,FALSE,"Sheet7";"原価実績・計画　増産有り",#N/A,FALSE,"Sheet7"}</definedName>
    <definedName name="あ" localSheetId="1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30" i="173" l="1"/>
  <c r="M11" i="173" l="1"/>
  <c r="N6" i="173" l="1"/>
  <c r="Q67" i="235" l="1"/>
  <c r="Q8" i="235" l="1"/>
  <c r="J29" i="174"/>
  <c r="J41" i="174"/>
  <c r="J22" i="174"/>
  <c r="J39" i="174"/>
  <c r="N21" i="173"/>
  <c r="M228" i="173" l="1"/>
  <c r="N228" i="173" s="1"/>
  <c r="Q8" i="213" l="1"/>
  <c r="M191" i="173"/>
  <c r="I15" i="235" l="1"/>
  <c r="L230" i="173"/>
  <c r="L232" i="173" s="1"/>
  <c r="M230" i="173"/>
  <c r="J52" i="174" l="1"/>
  <c r="J13" i="174"/>
  <c r="J31" i="174" s="1"/>
  <c r="J16" i="174" l="1"/>
  <c r="J18" i="174" s="1"/>
  <c r="J32" i="174" s="1"/>
  <c r="J53" i="174" s="1"/>
  <c r="J55" i="174" s="1"/>
  <c r="R28" i="235" l="1"/>
  <c r="P73" i="213" l="1"/>
  <c r="P72" i="213"/>
  <c r="G73" i="213"/>
  <c r="G72" i="213"/>
  <c r="A73" i="213"/>
  <c r="A72" i="213"/>
  <c r="H64" i="174"/>
  <c r="H63" i="174"/>
  <c r="E64" i="174"/>
  <c r="E63" i="174"/>
  <c r="A64" i="174"/>
  <c r="A63" i="174"/>
  <c r="G5" i="174"/>
  <c r="L32" i="172" l="1"/>
  <c r="L31" i="172"/>
  <c r="C32" i="172"/>
  <c r="C31" i="172"/>
  <c r="A32" i="172"/>
  <c r="A31" i="172"/>
  <c r="F46" i="169"/>
  <c r="F45" i="169"/>
  <c r="C46" i="169"/>
  <c r="C45" i="169"/>
  <c r="A46" i="169"/>
  <c r="A45" i="169"/>
  <c r="H12" i="169"/>
  <c r="H14" i="169" s="1"/>
  <c r="H17" i="169"/>
  <c r="H18" i="169"/>
  <c r="H22" i="169"/>
  <c r="H30" i="169"/>
  <c r="H20" i="169" l="1"/>
  <c r="H28" i="169" s="1"/>
  <c r="H32" i="169" s="1"/>
  <c r="L221" i="173" l="1"/>
  <c r="L224" i="173" s="1"/>
  <c r="J36" i="174"/>
  <c r="L234" i="173" l="1"/>
  <c r="M234" i="173" s="1"/>
  <c r="L323" i="237"/>
  <c r="L172" i="173" l="1"/>
  <c r="K30" i="235" l="1"/>
  <c r="E99" i="236" l="1"/>
  <c r="E100" i="236"/>
  <c r="E103" i="236"/>
  <c r="R11" i="169" l="1"/>
  <c r="R13" i="169"/>
  <c r="R15" i="169"/>
  <c r="R25" i="169"/>
  <c r="R19" i="169"/>
  <c r="R21" i="169"/>
  <c r="R23" i="169"/>
  <c r="R27" i="169"/>
  <c r="R29" i="169"/>
  <c r="R31" i="169"/>
  <c r="AB381" i="173"/>
  <c r="Z381" i="173"/>
  <c r="AB380" i="173"/>
  <c r="Z380" i="173"/>
  <c r="AB379" i="173"/>
  <c r="Z379" i="173"/>
  <c r="AB378" i="173"/>
  <c r="Z378" i="173"/>
  <c r="M320" i="248" l="1"/>
  <c r="L320" i="248"/>
  <c r="P25" i="213"/>
  <c r="L477" i="173"/>
  <c r="J219" i="173" l="1"/>
  <c r="H38" i="256"/>
  <c r="I38" i="256"/>
  <c r="J38" i="256"/>
  <c r="H4" i="256" l="1"/>
  <c r="H5" i="256"/>
  <c r="H6" i="256"/>
  <c r="H7" i="256"/>
  <c r="H8" i="256"/>
  <c r="H9" i="256"/>
  <c r="H10" i="256"/>
  <c r="H11" i="256"/>
  <c r="H12" i="256"/>
  <c r="H13" i="256"/>
  <c r="H14" i="256"/>
  <c r="H15" i="256"/>
  <c r="H16" i="256"/>
  <c r="H17" i="256"/>
  <c r="H18" i="256"/>
  <c r="H19" i="256"/>
  <c r="H20" i="256"/>
  <c r="H21" i="256"/>
  <c r="H22" i="256"/>
  <c r="H23" i="256"/>
  <c r="H24" i="256"/>
  <c r="H25" i="256"/>
  <c r="H26" i="256"/>
  <c r="H27" i="256"/>
  <c r="H28" i="256"/>
  <c r="H29" i="256"/>
  <c r="H30" i="256"/>
  <c r="H31" i="256"/>
  <c r="H32" i="256"/>
  <c r="H33" i="256"/>
  <c r="H34" i="256"/>
  <c r="H35" i="256"/>
  <c r="H36" i="256"/>
  <c r="H37" i="256"/>
  <c r="H3" i="256"/>
  <c r="G4" i="256"/>
  <c r="G5" i="256"/>
  <c r="G6" i="256"/>
  <c r="G7" i="256"/>
  <c r="G8" i="256"/>
  <c r="G9" i="256"/>
  <c r="G10" i="256"/>
  <c r="G11" i="256"/>
  <c r="G12" i="256"/>
  <c r="G13" i="256"/>
  <c r="G14" i="256"/>
  <c r="G15" i="256"/>
  <c r="G16" i="256"/>
  <c r="G17" i="256"/>
  <c r="G18" i="256"/>
  <c r="G19" i="256"/>
  <c r="G20" i="256"/>
  <c r="G21" i="256"/>
  <c r="G22" i="256"/>
  <c r="G23" i="256"/>
  <c r="G24" i="256"/>
  <c r="G25" i="256"/>
  <c r="G26" i="256"/>
  <c r="G27" i="256"/>
  <c r="G28" i="256"/>
  <c r="G29" i="256"/>
  <c r="G30" i="256"/>
  <c r="G31" i="256"/>
  <c r="G32" i="256"/>
  <c r="G33" i="256"/>
  <c r="G34" i="256"/>
  <c r="G35" i="256"/>
  <c r="G36" i="256"/>
  <c r="G37" i="256"/>
  <c r="G3" i="256"/>
  <c r="E17" i="256"/>
  <c r="E16" i="256"/>
  <c r="E30" i="256"/>
  <c r="J186" i="173"/>
  <c r="L443" i="173" l="1"/>
  <c r="H98" i="236" l="1"/>
  <c r="P29" i="213" l="1"/>
  <c r="P31" i="213" s="1"/>
  <c r="L317" i="257"/>
  <c r="I317" i="257"/>
  <c r="L311" i="257"/>
  <c r="K311" i="257"/>
  <c r="J311" i="257"/>
  <c r="I311" i="257"/>
  <c r="H311" i="257"/>
  <c r="G311" i="257"/>
  <c r="F311" i="257"/>
  <c r="E311" i="257"/>
  <c r="A311" i="257"/>
  <c r="N310" i="257"/>
  <c r="M310" i="257"/>
  <c r="B310" i="257"/>
  <c r="A310" i="257" s="1"/>
  <c r="N309" i="257"/>
  <c r="M309" i="257"/>
  <c r="B309" i="257"/>
  <c r="A309" i="257"/>
  <c r="N308" i="257"/>
  <c r="M308" i="257"/>
  <c r="B308" i="257"/>
  <c r="A308" i="257" s="1"/>
  <c r="N307" i="257"/>
  <c r="M307" i="257"/>
  <c r="B307" i="257"/>
  <c r="A307" i="257"/>
  <c r="N306" i="257"/>
  <c r="M306" i="257"/>
  <c r="B306" i="257"/>
  <c r="A306" i="257" s="1"/>
  <c r="N305" i="257"/>
  <c r="M305" i="257"/>
  <c r="B305" i="257"/>
  <c r="A305" i="257"/>
  <c r="N304" i="257"/>
  <c r="M304" i="257"/>
  <c r="B304" i="257"/>
  <c r="A304" i="257" s="1"/>
  <c r="N303" i="257"/>
  <c r="M303" i="257"/>
  <c r="B303" i="257"/>
  <c r="A303" i="257"/>
  <c r="N302" i="257"/>
  <c r="M302" i="257"/>
  <c r="B302" i="257"/>
  <c r="A302" i="257" s="1"/>
  <c r="N301" i="257"/>
  <c r="M301" i="257"/>
  <c r="B301" i="257"/>
  <c r="A301" i="257"/>
  <c r="N300" i="257"/>
  <c r="M300" i="257"/>
  <c r="B300" i="257"/>
  <c r="A300" i="257" s="1"/>
  <c r="N299" i="257"/>
  <c r="M299" i="257"/>
  <c r="B299" i="257"/>
  <c r="A299" i="257"/>
  <c r="N298" i="257"/>
  <c r="M298" i="257"/>
  <c r="B298" i="257"/>
  <c r="A298" i="257" s="1"/>
  <c r="N297" i="257"/>
  <c r="M297" i="257"/>
  <c r="B297" i="257"/>
  <c r="A297" i="257"/>
  <c r="N296" i="257"/>
  <c r="M296" i="257"/>
  <c r="B296" i="257"/>
  <c r="A296" i="257" s="1"/>
  <c r="N295" i="257"/>
  <c r="M295" i="257"/>
  <c r="B295" i="257"/>
  <c r="A295" i="257"/>
  <c r="N294" i="257"/>
  <c r="M294" i="257"/>
  <c r="B294" i="257"/>
  <c r="A294" i="257" s="1"/>
  <c r="N293" i="257"/>
  <c r="M293" i="257"/>
  <c r="B293" i="257"/>
  <c r="A293" i="257"/>
  <c r="N292" i="257"/>
  <c r="M292" i="257"/>
  <c r="B292" i="257"/>
  <c r="A292" i="257" s="1"/>
  <c r="N291" i="257"/>
  <c r="M291" i="257"/>
  <c r="B291" i="257"/>
  <c r="A291" i="257"/>
  <c r="N290" i="257"/>
  <c r="M290" i="257"/>
  <c r="B290" i="257"/>
  <c r="A290" i="257" s="1"/>
  <c r="N289" i="257"/>
  <c r="M289" i="257"/>
  <c r="B289" i="257"/>
  <c r="A289" i="257"/>
  <c r="N288" i="257"/>
  <c r="M288" i="257"/>
  <c r="B288" i="257"/>
  <c r="A288" i="257" s="1"/>
  <c r="N287" i="257"/>
  <c r="M287" i="257"/>
  <c r="B287" i="257"/>
  <c r="A287" i="257"/>
  <c r="N286" i="257"/>
  <c r="M286" i="257"/>
  <c r="B286" i="257"/>
  <c r="A286" i="257" s="1"/>
  <c r="N285" i="257"/>
  <c r="M285" i="257"/>
  <c r="B285" i="257"/>
  <c r="A285" i="257"/>
  <c r="N284" i="257"/>
  <c r="M284" i="257"/>
  <c r="B284" i="257"/>
  <c r="A284" i="257" s="1"/>
  <c r="N283" i="257"/>
  <c r="M283" i="257"/>
  <c r="B283" i="257"/>
  <c r="A283" i="257"/>
  <c r="N282" i="257"/>
  <c r="M282" i="257"/>
  <c r="B282" i="257"/>
  <c r="A282" i="257" s="1"/>
  <c r="N281" i="257"/>
  <c r="M281" i="257"/>
  <c r="B281" i="257"/>
  <c r="A281" i="257"/>
  <c r="N280" i="257"/>
  <c r="M280" i="257"/>
  <c r="B280" i="257"/>
  <c r="A280" i="257" s="1"/>
  <c r="N279" i="257"/>
  <c r="M279" i="257"/>
  <c r="B279" i="257"/>
  <c r="A279" i="257"/>
  <c r="N278" i="257"/>
  <c r="M278" i="257"/>
  <c r="B278" i="257"/>
  <c r="A278" i="257" s="1"/>
  <c r="N277" i="257"/>
  <c r="M277" i="257"/>
  <c r="B277" i="257"/>
  <c r="A277" i="257"/>
  <c r="N276" i="257"/>
  <c r="M276" i="257"/>
  <c r="B276" i="257"/>
  <c r="A276" i="257" s="1"/>
  <c r="N275" i="257"/>
  <c r="M275" i="257"/>
  <c r="B275" i="257"/>
  <c r="A275" i="257"/>
  <c r="N274" i="257"/>
  <c r="M274" i="257"/>
  <c r="B274" i="257"/>
  <c r="A274" i="257" s="1"/>
  <c r="N273" i="257"/>
  <c r="M273" i="257"/>
  <c r="B273" i="257"/>
  <c r="A273" i="257"/>
  <c r="N272" i="257"/>
  <c r="M272" i="257"/>
  <c r="B272" i="257"/>
  <c r="A272" i="257" s="1"/>
  <c r="N271" i="257"/>
  <c r="M271" i="257"/>
  <c r="B271" i="257"/>
  <c r="A271" i="257"/>
  <c r="N270" i="257"/>
  <c r="M270" i="257"/>
  <c r="B270" i="257"/>
  <c r="A270" i="257" s="1"/>
  <c r="N269" i="257"/>
  <c r="M269" i="257"/>
  <c r="B269" i="257"/>
  <c r="A269" i="257"/>
  <c r="N268" i="257"/>
  <c r="M268" i="257"/>
  <c r="B268" i="257"/>
  <c r="A268" i="257" s="1"/>
  <c r="N267" i="257"/>
  <c r="M267" i="257"/>
  <c r="B267" i="257"/>
  <c r="A267" i="257"/>
  <c r="N266" i="257"/>
  <c r="M266" i="257"/>
  <c r="B266" i="257"/>
  <c r="A266" i="257" s="1"/>
  <c r="N265" i="257"/>
  <c r="M265" i="257"/>
  <c r="B265" i="257"/>
  <c r="A265" i="257"/>
  <c r="N264" i="257"/>
  <c r="M264" i="257"/>
  <c r="B264" i="257"/>
  <c r="A264" i="257" s="1"/>
  <c r="N263" i="257"/>
  <c r="M263" i="257"/>
  <c r="B263" i="257"/>
  <c r="A263" i="257"/>
  <c r="N262" i="257"/>
  <c r="M262" i="257"/>
  <c r="B262" i="257"/>
  <c r="A262" i="257" s="1"/>
  <c r="N261" i="257"/>
  <c r="M261" i="257"/>
  <c r="B261" i="257"/>
  <c r="A261" i="257"/>
  <c r="N260" i="257"/>
  <c r="M260" i="257"/>
  <c r="B260" i="257"/>
  <c r="A260" i="257" s="1"/>
  <c r="N259" i="257"/>
  <c r="M259" i="257"/>
  <c r="B259" i="257"/>
  <c r="A259" i="257"/>
  <c r="N258" i="257"/>
  <c r="M258" i="257"/>
  <c r="B258" i="257"/>
  <c r="A258" i="257" s="1"/>
  <c r="N257" i="257"/>
  <c r="M257" i="257"/>
  <c r="B257" i="257"/>
  <c r="A257" i="257"/>
  <c r="N256" i="257"/>
  <c r="M256" i="257"/>
  <c r="B256" i="257"/>
  <c r="A256" i="257" s="1"/>
  <c r="N255" i="257"/>
  <c r="M255" i="257"/>
  <c r="B255" i="257"/>
  <c r="A255" i="257"/>
  <c r="N254" i="257"/>
  <c r="M254" i="257"/>
  <c r="B254" i="257"/>
  <c r="A254" i="257" s="1"/>
  <c r="N253" i="257"/>
  <c r="M253" i="257"/>
  <c r="B253" i="257"/>
  <c r="A253" i="257"/>
  <c r="N252" i="257"/>
  <c r="M252" i="257"/>
  <c r="B252" i="257"/>
  <c r="A252" i="257" s="1"/>
  <c r="N251" i="257"/>
  <c r="M251" i="257"/>
  <c r="B251" i="257"/>
  <c r="A251" i="257"/>
  <c r="N250" i="257"/>
  <c r="M250" i="257"/>
  <c r="B250" i="257"/>
  <c r="A250" i="257" s="1"/>
  <c r="N249" i="257"/>
  <c r="M249" i="257"/>
  <c r="B249" i="257"/>
  <c r="A249" i="257"/>
  <c r="N248" i="257"/>
  <c r="M248" i="257"/>
  <c r="B248" i="257"/>
  <c r="A248" i="257" s="1"/>
  <c r="N247" i="257"/>
  <c r="M247" i="257"/>
  <c r="B247" i="257"/>
  <c r="A247" i="257" s="1"/>
  <c r="N246" i="257"/>
  <c r="M246" i="257"/>
  <c r="B246" i="257"/>
  <c r="A246" i="257" s="1"/>
  <c r="N245" i="257"/>
  <c r="M245" i="257"/>
  <c r="B245" i="257"/>
  <c r="A245" i="257" s="1"/>
  <c r="N244" i="257"/>
  <c r="M244" i="257"/>
  <c r="B244" i="257"/>
  <c r="A244" i="257" s="1"/>
  <c r="N243" i="257"/>
  <c r="M243" i="257"/>
  <c r="B243" i="257"/>
  <c r="A243" i="257" s="1"/>
  <c r="N242" i="257"/>
  <c r="M242" i="257"/>
  <c r="B242" i="257"/>
  <c r="A242" i="257" s="1"/>
  <c r="N241" i="257"/>
  <c r="M241" i="257"/>
  <c r="B241" i="257"/>
  <c r="A241" i="257" s="1"/>
  <c r="N240" i="257"/>
  <c r="M240" i="257"/>
  <c r="B240" i="257"/>
  <c r="A240" i="257" s="1"/>
  <c r="N239" i="257"/>
  <c r="M239" i="257"/>
  <c r="B239" i="257"/>
  <c r="A239" i="257"/>
  <c r="N238" i="257"/>
  <c r="M238" i="257"/>
  <c r="B238" i="257"/>
  <c r="A238" i="257" s="1"/>
  <c r="N237" i="257"/>
  <c r="M237" i="257"/>
  <c r="B237" i="257"/>
  <c r="A237" i="257"/>
  <c r="N236" i="257"/>
  <c r="M236" i="257"/>
  <c r="B236" i="257"/>
  <c r="A236" i="257" s="1"/>
  <c r="N235" i="257"/>
  <c r="M235" i="257"/>
  <c r="B235" i="257"/>
  <c r="A235" i="257" s="1"/>
  <c r="N234" i="257"/>
  <c r="M234" i="257"/>
  <c r="B234" i="257"/>
  <c r="A234" i="257" s="1"/>
  <c r="N233" i="257"/>
  <c r="M233" i="257"/>
  <c r="B233" i="257"/>
  <c r="A233" i="257"/>
  <c r="N232" i="257"/>
  <c r="M232" i="257"/>
  <c r="B232" i="257"/>
  <c r="A232" i="257" s="1"/>
  <c r="N231" i="257"/>
  <c r="M231" i="257"/>
  <c r="B231" i="257"/>
  <c r="A231" i="257" s="1"/>
  <c r="N230" i="257"/>
  <c r="M230" i="257"/>
  <c r="B230" i="257"/>
  <c r="A230" i="257" s="1"/>
  <c r="N229" i="257"/>
  <c r="M229" i="257"/>
  <c r="B229" i="257"/>
  <c r="A229" i="257" s="1"/>
  <c r="N228" i="257"/>
  <c r="M228" i="257"/>
  <c r="B228" i="257"/>
  <c r="A228" i="257" s="1"/>
  <c r="N227" i="257"/>
  <c r="M227" i="257"/>
  <c r="B227" i="257"/>
  <c r="A227" i="257" s="1"/>
  <c r="N226" i="257"/>
  <c r="M226" i="257"/>
  <c r="B226" i="257"/>
  <c r="A226" i="257" s="1"/>
  <c r="N225" i="257"/>
  <c r="M225" i="257"/>
  <c r="B225" i="257"/>
  <c r="A225" i="257" s="1"/>
  <c r="N224" i="257"/>
  <c r="M224" i="257"/>
  <c r="B224" i="257"/>
  <c r="A224" i="257" s="1"/>
  <c r="N223" i="257"/>
  <c r="M223" i="257"/>
  <c r="B223" i="257"/>
  <c r="A223" i="257"/>
  <c r="N222" i="257"/>
  <c r="M222" i="257"/>
  <c r="B222" i="257"/>
  <c r="A222" i="257" s="1"/>
  <c r="N221" i="257"/>
  <c r="M221" i="257"/>
  <c r="B221" i="257"/>
  <c r="A221" i="257"/>
  <c r="N220" i="257"/>
  <c r="M220" i="257"/>
  <c r="B220" i="257"/>
  <c r="A220" i="257" s="1"/>
  <c r="N219" i="257"/>
  <c r="M219" i="257"/>
  <c r="B219" i="257"/>
  <c r="A219" i="257" s="1"/>
  <c r="N218" i="257"/>
  <c r="M218" i="257"/>
  <c r="B218" i="257"/>
  <c r="A218" i="257" s="1"/>
  <c r="N217" i="257"/>
  <c r="M217" i="257"/>
  <c r="B217" i="257"/>
  <c r="A217" i="257"/>
  <c r="N216" i="257"/>
  <c r="M216" i="257"/>
  <c r="B216" i="257"/>
  <c r="A216" i="257" s="1"/>
  <c r="N215" i="257"/>
  <c r="M215" i="257"/>
  <c r="B215" i="257"/>
  <c r="A215" i="257" s="1"/>
  <c r="N214" i="257"/>
  <c r="M214" i="257"/>
  <c r="B214" i="257"/>
  <c r="A214" i="257" s="1"/>
  <c r="N213" i="257"/>
  <c r="M213" i="257"/>
  <c r="B213" i="257"/>
  <c r="A213" i="257" s="1"/>
  <c r="N212" i="257"/>
  <c r="M212" i="257"/>
  <c r="B212" i="257"/>
  <c r="A212" i="257" s="1"/>
  <c r="N211" i="257"/>
  <c r="M211" i="257"/>
  <c r="B211" i="257"/>
  <c r="A211" i="257" s="1"/>
  <c r="N210" i="257"/>
  <c r="M210" i="257"/>
  <c r="B210" i="257"/>
  <c r="A210" i="257" s="1"/>
  <c r="N209" i="257"/>
  <c r="M209" i="257"/>
  <c r="B209" i="257"/>
  <c r="A209" i="257" s="1"/>
  <c r="N208" i="257"/>
  <c r="M208" i="257"/>
  <c r="B208" i="257"/>
  <c r="A208" i="257" s="1"/>
  <c r="N207" i="257"/>
  <c r="M207" i="257"/>
  <c r="B207" i="257"/>
  <c r="A207" i="257"/>
  <c r="N206" i="257"/>
  <c r="M206" i="257"/>
  <c r="B206" i="257"/>
  <c r="A206" i="257" s="1"/>
  <c r="N205" i="257"/>
  <c r="M205" i="257"/>
  <c r="B205" i="257"/>
  <c r="A205" i="257"/>
  <c r="N204" i="257"/>
  <c r="M204" i="257"/>
  <c r="B204" i="257"/>
  <c r="A204" i="257" s="1"/>
  <c r="N203" i="257"/>
  <c r="M203" i="257"/>
  <c r="B203" i="257"/>
  <c r="A203" i="257" s="1"/>
  <c r="N202" i="257"/>
  <c r="M202" i="257"/>
  <c r="B202" i="257"/>
  <c r="A202" i="257" s="1"/>
  <c r="N201" i="257"/>
  <c r="M201" i="257"/>
  <c r="B201" i="257"/>
  <c r="A201" i="257"/>
  <c r="N200" i="257"/>
  <c r="M200" i="257"/>
  <c r="B200" i="257"/>
  <c r="A200" i="257" s="1"/>
  <c r="N199" i="257"/>
  <c r="M199" i="257"/>
  <c r="B199" i="257"/>
  <c r="A199" i="257" s="1"/>
  <c r="N198" i="257"/>
  <c r="M198" i="257"/>
  <c r="B198" i="257"/>
  <c r="A198" i="257" s="1"/>
  <c r="N197" i="257"/>
  <c r="M197" i="257"/>
  <c r="B197" i="257"/>
  <c r="A197" i="257" s="1"/>
  <c r="N196" i="257"/>
  <c r="M196" i="257"/>
  <c r="B196" i="257"/>
  <c r="A196" i="257" s="1"/>
  <c r="N195" i="257"/>
  <c r="M195" i="257"/>
  <c r="B195" i="257"/>
  <c r="A195" i="257" s="1"/>
  <c r="N194" i="257"/>
  <c r="M194" i="257"/>
  <c r="B194" i="257"/>
  <c r="A194" i="257" s="1"/>
  <c r="N193" i="257"/>
  <c r="M193" i="257"/>
  <c r="B193" i="257"/>
  <c r="A193" i="257" s="1"/>
  <c r="N192" i="257"/>
  <c r="M192" i="257"/>
  <c r="B192" i="257"/>
  <c r="A192" i="257" s="1"/>
  <c r="N191" i="257"/>
  <c r="M191" i="257"/>
  <c r="B191" i="257"/>
  <c r="A191" i="257"/>
  <c r="N190" i="257"/>
  <c r="M190" i="257"/>
  <c r="B190" i="257"/>
  <c r="A190" i="257" s="1"/>
  <c r="N189" i="257"/>
  <c r="M189" i="257"/>
  <c r="B189" i="257"/>
  <c r="A189" i="257"/>
  <c r="N188" i="257"/>
  <c r="M188" i="257"/>
  <c r="B188" i="257"/>
  <c r="A188" i="257" s="1"/>
  <c r="N187" i="257"/>
  <c r="M187" i="257"/>
  <c r="B187" i="257"/>
  <c r="A187" i="257" s="1"/>
  <c r="N186" i="257"/>
  <c r="M186" i="257"/>
  <c r="B186" i="257"/>
  <c r="A186" i="257" s="1"/>
  <c r="N185" i="257"/>
  <c r="M185" i="257"/>
  <c r="B185" i="257"/>
  <c r="A185" i="257"/>
  <c r="N184" i="257"/>
  <c r="M184" i="257"/>
  <c r="B184" i="257"/>
  <c r="A184" i="257" s="1"/>
  <c r="N183" i="257"/>
  <c r="M183" i="257"/>
  <c r="B183" i="257"/>
  <c r="A183" i="257" s="1"/>
  <c r="N182" i="257"/>
  <c r="M182" i="257"/>
  <c r="B182" i="257"/>
  <c r="A182" i="257" s="1"/>
  <c r="N181" i="257"/>
  <c r="M181" i="257"/>
  <c r="B181" i="257"/>
  <c r="A181" i="257" s="1"/>
  <c r="N180" i="257"/>
  <c r="M180" i="257"/>
  <c r="B180" i="257"/>
  <c r="A180" i="257" s="1"/>
  <c r="N179" i="257"/>
  <c r="M179" i="257"/>
  <c r="B179" i="257"/>
  <c r="A179" i="257"/>
  <c r="N178" i="257"/>
  <c r="M178" i="257"/>
  <c r="B178" i="257"/>
  <c r="A178" i="257" s="1"/>
  <c r="N177" i="257"/>
  <c r="M177" i="257"/>
  <c r="B177" i="257"/>
  <c r="A177" i="257"/>
  <c r="N176" i="257"/>
  <c r="M176" i="257"/>
  <c r="B176" i="257"/>
  <c r="A176" i="257" s="1"/>
  <c r="N175" i="257"/>
  <c r="M175" i="257"/>
  <c r="B175" i="257"/>
  <c r="A175" i="257"/>
  <c r="N174" i="257"/>
  <c r="M174" i="257"/>
  <c r="B174" i="257"/>
  <c r="A174" i="257" s="1"/>
  <c r="N173" i="257"/>
  <c r="M173" i="257"/>
  <c r="B173" i="257"/>
  <c r="A173" i="257"/>
  <c r="N172" i="257"/>
  <c r="M172" i="257"/>
  <c r="B172" i="257"/>
  <c r="A172" i="257" s="1"/>
  <c r="N171" i="257"/>
  <c r="M171" i="257"/>
  <c r="B171" i="257"/>
  <c r="A171" i="257" s="1"/>
  <c r="N170" i="257"/>
  <c r="M170" i="257"/>
  <c r="B170" i="257"/>
  <c r="A170" i="257" s="1"/>
  <c r="N169" i="257"/>
  <c r="M169" i="257"/>
  <c r="B169" i="257"/>
  <c r="A169" i="257"/>
  <c r="N168" i="257"/>
  <c r="M168" i="257"/>
  <c r="B168" i="257"/>
  <c r="A168" i="257" s="1"/>
  <c r="N167" i="257"/>
  <c r="M167" i="257"/>
  <c r="B167" i="257"/>
  <c r="A167" i="257" s="1"/>
  <c r="N166" i="257"/>
  <c r="M166" i="257"/>
  <c r="B166" i="257"/>
  <c r="A166" i="257" s="1"/>
  <c r="N165" i="257"/>
  <c r="M165" i="257"/>
  <c r="B165" i="257"/>
  <c r="A165" i="257" s="1"/>
  <c r="N164" i="257"/>
  <c r="M164" i="257"/>
  <c r="B164" i="257"/>
  <c r="A164" i="257" s="1"/>
  <c r="N163" i="257"/>
  <c r="M163" i="257"/>
  <c r="B163" i="257"/>
  <c r="A163" i="257"/>
  <c r="N162" i="257"/>
  <c r="M162" i="257"/>
  <c r="B162" i="257"/>
  <c r="A162" i="257" s="1"/>
  <c r="N161" i="257"/>
  <c r="M161" i="257"/>
  <c r="B161" i="257"/>
  <c r="A161" i="257"/>
  <c r="N160" i="257"/>
  <c r="M160" i="257"/>
  <c r="B160" i="257"/>
  <c r="A160" i="257" s="1"/>
  <c r="N159" i="257"/>
  <c r="M159" i="257"/>
  <c r="B159" i="257"/>
  <c r="A159" i="257"/>
  <c r="N158" i="257"/>
  <c r="M158" i="257"/>
  <c r="B158" i="257"/>
  <c r="A158" i="257" s="1"/>
  <c r="N157" i="257"/>
  <c r="M157" i="257"/>
  <c r="B157" i="257"/>
  <c r="A157" i="257"/>
  <c r="N156" i="257"/>
  <c r="M156" i="257"/>
  <c r="B156" i="257"/>
  <c r="A156" i="257" s="1"/>
  <c r="N155" i="257"/>
  <c r="M155" i="257"/>
  <c r="B155" i="257"/>
  <c r="A155" i="257" s="1"/>
  <c r="N154" i="257"/>
  <c r="M154" i="257"/>
  <c r="B154" i="257"/>
  <c r="A154" i="257" s="1"/>
  <c r="N153" i="257"/>
  <c r="M153" i="257"/>
  <c r="B153" i="257"/>
  <c r="A153" i="257"/>
  <c r="N152" i="257"/>
  <c r="M152" i="257"/>
  <c r="B152" i="257"/>
  <c r="A152" i="257" s="1"/>
  <c r="N151" i="257"/>
  <c r="M151" i="257"/>
  <c r="B151" i="257"/>
  <c r="A151" i="257" s="1"/>
  <c r="N150" i="257"/>
  <c r="M150" i="257"/>
  <c r="B150" i="257"/>
  <c r="A150" i="257" s="1"/>
  <c r="N149" i="257"/>
  <c r="M149" i="257"/>
  <c r="B149" i="257"/>
  <c r="A149" i="257" s="1"/>
  <c r="N148" i="257"/>
  <c r="M148" i="257"/>
  <c r="B148" i="257"/>
  <c r="A148" i="257" s="1"/>
  <c r="N147" i="257"/>
  <c r="M147" i="257"/>
  <c r="B147" i="257"/>
  <c r="A147" i="257"/>
  <c r="N146" i="257"/>
  <c r="M146" i="257"/>
  <c r="B146" i="257"/>
  <c r="A146" i="257" s="1"/>
  <c r="N145" i="257"/>
  <c r="M145" i="257"/>
  <c r="B145" i="257"/>
  <c r="A145" i="257"/>
  <c r="N144" i="257"/>
  <c r="M144" i="257"/>
  <c r="B144" i="257"/>
  <c r="A144" i="257" s="1"/>
  <c r="N143" i="257"/>
  <c r="M143" i="257"/>
  <c r="B143" i="257"/>
  <c r="A143" i="257"/>
  <c r="N142" i="257"/>
  <c r="M142" i="257"/>
  <c r="B142" i="257"/>
  <c r="A142" i="257" s="1"/>
  <c r="N141" i="257"/>
  <c r="M141" i="257"/>
  <c r="B141" i="257"/>
  <c r="A141" i="257"/>
  <c r="N140" i="257"/>
  <c r="M140" i="257"/>
  <c r="B140" i="257"/>
  <c r="A140" i="257" s="1"/>
  <c r="N139" i="257"/>
  <c r="M139" i="257"/>
  <c r="B139" i="257"/>
  <c r="A139" i="257"/>
  <c r="N138" i="257"/>
  <c r="M138" i="257"/>
  <c r="B138" i="257"/>
  <c r="A138" i="257" s="1"/>
  <c r="N137" i="257"/>
  <c r="M137" i="257"/>
  <c r="B137" i="257"/>
  <c r="A137" i="257"/>
  <c r="N136" i="257"/>
  <c r="M136" i="257"/>
  <c r="B136" i="257"/>
  <c r="A136" i="257" s="1"/>
  <c r="N135" i="257"/>
  <c r="M135" i="257"/>
  <c r="B135" i="257"/>
  <c r="A135" i="257"/>
  <c r="N134" i="257"/>
  <c r="M134" i="257"/>
  <c r="B134" i="257"/>
  <c r="A134" i="257" s="1"/>
  <c r="N133" i="257"/>
  <c r="M133" i="257"/>
  <c r="B133" i="257"/>
  <c r="A133" i="257"/>
  <c r="N132" i="257"/>
  <c r="M132" i="257"/>
  <c r="B132" i="257"/>
  <c r="A132" i="257" s="1"/>
  <c r="N131" i="257"/>
  <c r="M131" i="257"/>
  <c r="B131" i="257"/>
  <c r="A131" i="257"/>
  <c r="N130" i="257"/>
  <c r="M130" i="257"/>
  <c r="B130" i="257"/>
  <c r="A130" i="257" s="1"/>
  <c r="N129" i="257"/>
  <c r="M129" i="257"/>
  <c r="B129" i="257"/>
  <c r="A129" i="257"/>
  <c r="N128" i="257"/>
  <c r="M128" i="257"/>
  <c r="B128" i="257"/>
  <c r="A128" i="257" s="1"/>
  <c r="N127" i="257"/>
  <c r="M127" i="257"/>
  <c r="B127" i="257"/>
  <c r="A127" i="257"/>
  <c r="N126" i="257"/>
  <c r="M126" i="257"/>
  <c r="B126" i="257"/>
  <c r="A126" i="257" s="1"/>
  <c r="N125" i="257"/>
  <c r="M125" i="257"/>
  <c r="B125" i="257"/>
  <c r="A125" i="257"/>
  <c r="N124" i="257"/>
  <c r="M124" i="257"/>
  <c r="B124" i="257"/>
  <c r="A124" i="257" s="1"/>
  <c r="N123" i="257"/>
  <c r="M123" i="257"/>
  <c r="B123" i="257"/>
  <c r="A123" i="257"/>
  <c r="N122" i="257"/>
  <c r="M122" i="257"/>
  <c r="B122" i="257"/>
  <c r="A122" i="257" s="1"/>
  <c r="N121" i="257"/>
  <c r="M121" i="257"/>
  <c r="B121" i="257"/>
  <c r="A121" i="257"/>
  <c r="N120" i="257"/>
  <c r="M120" i="257"/>
  <c r="B120" i="257"/>
  <c r="A120" i="257" s="1"/>
  <c r="N119" i="257"/>
  <c r="M119" i="257"/>
  <c r="B119" i="257"/>
  <c r="A119" i="257"/>
  <c r="N118" i="257"/>
  <c r="M118" i="257"/>
  <c r="B118" i="257"/>
  <c r="A118" i="257" s="1"/>
  <c r="N117" i="257"/>
  <c r="M117" i="257"/>
  <c r="B117" i="257"/>
  <c r="A117" i="257"/>
  <c r="N116" i="257"/>
  <c r="M116" i="257"/>
  <c r="B116" i="257"/>
  <c r="A116" i="257" s="1"/>
  <c r="N115" i="257"/>
  <c r="M115" i="257"/>
  <c r="B115" i="257"/>
  <c r="A115" i="257"/>
  <c r="N114" i="257"/>
  <c r="M114" i="257"/>
  <c r="B114" i="257"/>
  <c r="A114" i="257" s="1"/>
  <c r="N113" i="257"/>
  <c r="M113" i="257"/>
  <c r="B113" i="257"/>
  <c r="A113" i="257"/>
  <c r="N112" i="257"/>
  <c r="M112" i="257"/>
  <c r="B112" i="257"/>
  <c r="A112" i="257" s="1"/>
  <c r="N111" i="257"/>
  <c r="M111" i="257"/>
  <c r="B111" i="257"/>
  <c r="A111" i="257"/>
  <c r="N110" i="257"/>
  <c r="M110" i="257"/>
  <c r="B110" i="257"/>
  <c r="A110" i="257" s="1"/>
  <c r="N109" i="257"/>
  <c r="M109" i="257"/>
  <c r="B109" i="257"/>
  <c r="A109" i="257"/>
  <c r="N108" i="257"/>
  <c r="M108" i="257"/>
  <c r="B108" i="257"/>
  <c r="A108" i="257" s="1"/>
  <c r="N107" i="257"/>
  <c r="M107" i="257"/>
  <c r="B107" i="257"/>
  <c r="A107" i="257"/>
  <c r="N106" i="257"/>
  <c r="M106" i="257"/>
  <c r="B106" i="257"/>
  <c r="A106" i="257" s="1"/>
  <c r="N105" i="257"/>
  <c r="M105" i="257"/>
  <c r="B105" i="257"/>
  <c r="A105" i="257"/>
  <c r="N104" i="257"/>
  <c r="M104" i="257"/>
  <c r="B104" i="257"/>
  <c r="A104" i="257" s="1"/>
  <c r="N103" i="257"/>
  <c r="M103" i="257"/>
  <c r="B103" i="257"/>
  <c r="A103" i="257"/>
  <c r="N102" i="257"/>
  <c r="M102" i="257"/>
  <c r="B102" i="257"/>
  <c r="A102" i="257" s="1"/>
  <c r="N101" i="257"/>
  <c r="M101" i="257"/>
  <c r="B101" i="257"/>
  <c r="A101" i="257"/>
  <c r="N100" i="257"/>
  <c r="M100" i="257"/>
  <c r="B100" i="257"/>
  <c r="A100" i="257" s="1"/>
  <c r="N99" i="257"/>
  <c r="M99" i="257"/>
  <c r="B99" i="257"/>
  <c r="A99" i="257"/>
  <c r="N98" i="257"/>
  <c r="M98" i="257"/>
  <c r="B98" i="257"/>
  <c r="A98" i="257" s="1"/>
  <c r="N97" i="257"/>
  <c r="M97" i="257"/>
  <c r="B97" i="257"/>
  <c r="A97" i="257"/>
  <c r="N96" i="257"/>
  <c r="M96" i="257"/>
  <c r="B96" i="257"/>
  <c r="A96" i="257" s="1"/>
  <c r="N95" i="257"/>
  <c r="M95" i="257"/>
  <c r="B95" i="257"/>
  <c r="A95" i="257"/>
  <c r="N94" i="257"/>
  <c r="M94" i="257"/>
  <c r="B94" i="257"/>
  <c r="A94" i="257" s="1"/>
  <c r="N93" i="257"/>
  <c r="M93" i="257"/>
  <c r="B93" i="257"/>
  <c r="A93" i="257"/>
  <c r="N92" i="257"/>
  <c r="M92" i="257"/>
  <c r="B92" i="257"/>
  <c r="A92" i="257" s="1"/>
  <c r="N91" i="257"/>
  <c r="M91" i="257"/>
  <c r="B91" i="257"/>
  <c r="A91" i="257"/>
  <c r="N90" i="257"/>
  <c r="M90" i="257"/>
  <c r="B90" i="257"/>
  <c r="A90" i="257" s="1"/>
  <c r="N89" i="257"/>
  <c r="M89" i="257"/>
  <c r="B89" i="257"/>
  <c r="A89" i="257"/>
  <c r="N88" i="257"/>
  <c r="M88" i="257"/>
  <c r="B88" i="257"/>
  <c r="A88" i="257" s="1"/>
  <c r="N87" i="257"/>
  <c r="M87" i="257"/>
  <c r="B87" i="257"/>
  <c r="A87" i="257"/>
  <c r="N86" i="257"/>
  <c r="M86" i="257"/>
  <c r="B86" i="257"/>
  <c r="A86" i="257" s="1"/>
  <c r="N85" i="257"/>
  <c r="M85" i="257"/>
  <c r="B85" i="257"/>
  <c r="A85" i="257"/>
  <c r="N84" i="257"/>
  <c r="M84" i="257"/>
  <c r="B84" i="257"/>
  <c r="A84" i="257" s="1"/>
  <c r="N83" i="257"/>
  <c r="M83" i="257"/>
  <c r="B83" i="257"/>
  <c r="A83" i="257"/>
  <c r="N82" i="257"/>
  <c r="M82" i="257"/>
  <c r="B82" i="257"/>
  <c r="A82" i="257" s="1"/>
  <c r="N81" i="257"/>
  <c r="M81" i="257"/>
  <c r="B81" i="257"/>
  <c r="A81" i="257"/>
  <c r="N80" i="257"/>
  <c r="M80" i="257"/>
  <c r="B80" i="257"/>
  <c r="A80" i="257" s="1"/>
  <c r="N79" i="257"/>
  <c r="M79" i="257"/>
  <c r="B79" i="257"/>
  <c r="A79" i="257"/>
  <c r="N78" i="257"/>
  <c r="M78" i="257"/>
  <c r="B78" i="257"/>
  <c r="A78" i="257" s="1"/>
  <c r="N77" i="257"/>
  <c r="M77" i="257"/>
  <c r="B77" i="257"/>
  <c r="A77" i="257"/>
  <c r="N76" i="257"/>
  <c r="M76" i="257"/>
  <c r="B76" i="257"/>
  <c r="A76" i="257" s="1"/>
  <c r="N75" i="257"/>
  <c r="M75" i="257"/>
  <c r="B75" i="257"/>
  <c r="A75" i="257"/>
  <c r="N74" i="257"/>
  <c r="M74" i="257"/>
  <c r="B74" i="257"/>
  <c r="A74" i="257" s="1"/>
  <c r="N73" i="257"/>
  <c r="M73" i="257"/>
  <c r="B73" i="257"/>
  <c r="A73" i="257"/>
  <c r="N72" i="257"/>
  <c r="M72" i="257"/>
  <c r="B72" i="257"/>
  <c r="A72" i="257" s="1"/>
  <c r="N71" i="257"/>
  <c r="M71" i="257"/>
  <c r="B71" i="257"/>
  <c r="A71" i="257"/>
  <c r="N70" i="257"/>
  <c r="M70" i="257"/>
  <c r="B70" i="257"/>
  <c r="A70" i="257" s="1"/>
  <c r="N69" i="257"/>
  <c r="M69" i="257"/>
  <c r="B69" i="257"/>
  <c r="A69" i="257"/>
  <c r="N68" i="257"/>
  <c r="M68" i="257"/>
  <c r="B68" i="257"/>
  <c r="A68" i="257" s="1"/>
  <c r="N67" i="257"/>
  <c r="M67" i="257"/>
  <c r="B67" i="257"/>
  <c r="A67" i="257"/>
  <c r="N66" i="257"/>
  <c r="M66" i="257"/>
  <c r="B66" i="257"/>
  <c r="A66" i="257" s="1"/>
  <c r="N65" i="257"/>
  <c r="M65" i="257"/>
  <c r="B65" i="257"/>
  <c r="A65" i="257"/>
  <c r="N64" i="257"/>
  <c r="M64" i="257"/>
  <c r="B64" i="257"/>
  <c r="A64" i="257" s="1"/>
  <c r="N63" i="257"/>
  <c r="M63" i="257"/>
  <c r="B63" i="257"/>
  <c r="A63" i="257"/>
  <c r="N62" i="257"/>
  <c r="M62" i="257"/>
  <c r="B62" i="257"/>
  <c r="A62" i="257" s="1"/>
  <c r="N61" i="257"/>
  <c r="M61" i="257"/>
  <c r="B61" i="257"/>
  <c r="A61" i="257"/>
  <c r="N60" i="257"/>
  <c r="M60" i="257"/>
  <c r="B60" i="257"/>
  <c r="A60" i="257" s="1"/>
  <c r="N59" i="257"/>
  <c r="M59" i="257"/>
  <c r="B59" i="257"/>
  <c r="A59" i="257"/>
  <c r="N58" i="257"/>
  <c r="M58" i="257"/>
  <c r="B58" i="257"/>
  <c r="A58" i="257" s="1"/>
  <c r="N57" i="257"/>
  <c r="M57" i="257"/>
  <c r="B57" i="257"/>
  <c r="A57" i="257"/>
  <c r="N56" i="257"/>
  <c r="M56" i="257"/>
  <c r="B56" i="257"/>
  <c r="A56" i="257" s="1"/>
  <c r="N55" i="257"/>
  <c r="M55" i="257"/>
  <c r="B55" i="257"/>
  <c r="A55" i="257"/>
  <c r="N54" i="257"/>
  <c r="M54" i="257"/>
  <c r="B54" i="257"/>
  <c r="A54" i="257" s="1"/>
  <c r="N53" i="257"/>
  <c r="M53" i="257"/>
  <c r="B53" i="257"/>
  <c r="A53" i="257"/>
  <c r="N52" i="257"/>
  <c r="M52" i="257"/>
  <c r="B52" i="257"/>
  <c r="A52" i="257" s="1"/>
  <c r="N51" i="257"/>
  <c r="M51" i="257"/>
  <c r="B51" i="257"/>
  <c r="A51" i="257"/>
  <c r="N50" i="257"/>
  <c r="M50" i="257"/>
  <c r="B50" i="257"/>
  <c r="A50" i="257" s="1"/>
  <c r="N49" i="257"/>
  <c r="M49" i="257"/>
  <c r="B49" i="257"/>
  <c r="A49" i="257"/>
  <c r="N48" i="257"/>
  <c r="M48" i="257"/>
  <c r="B48" i="257"/>
  <c r="A48" i="257" s="1"/>
  <c r="N47" i="257"/>
  <c r="M47" i="257"/>
  <c r="B47" i="257"/>
  <c r="A47" i="257"/>
  <c r="N46" i="257"/>
  <c r="M46" i="257"/>
  <c r="B46" i="257"/>
  <c r="A46" i="257" s="1"/>
  <c r="N45" i="257"/>
  <c r="M45" i="257"/>
  <c r="B45" i="257"/>
  <c r="A45" i="257"/>
  <c r="N44" i="257"/>
  <c r="M44" i="257"/>
  <c r="B44" i="257"/>
  <c r="A44" i="257" s="1"/>
  <c r="N43" i="257"/>
  <c r="M43" i="257"/>
  <c r="B43" i="257"/>
  <c r="A43" i="257"/>
  <c r="N42" i="257"/>
  <c r="M42" i="257"/>
  <c r="B42" i="257"/>
  <c r="A42" i="257" s="1"/>
  <c r="N41" i="257"/>
  <c r="M41" i="257"/>
  <c r="B41" i="257"/>
  <c r="A41" i="257"/>
  <c r="N40" i="257"/>
  <c r="M40" i="257"/>
  <c r="B40" i="257"/>
  <c r="A40" i="257" s="1"/>
  <c r="N39" i="257"/>
  <c r="M39" i="257"/>
  <c r="B39" i="257"/>
  <c r="A39" i="257"/>
  <c r="N38" i="257"/>
  <c r="M38" i="257"/>
  <c r="B38" i="257"/>
  <c r="A38" i="257" s="1"/>
  <c r="N37" i="257"/>
  <c r="M37" i="257"/>
  <c r="B37" i="257"/>
  <c r="A37" i="257"/>
  <c r="N36" i="257"/>
  <c r="M36" i="257"/>
  <c r="B36" i="257"/>
  <c r="A36" i="257" s="1"/>
  <c r="N35" i="257"/>
  <c r="M35" i="257"/>
  <c r="B35" i="257"/>
  <c r="A35" i="257"/>
  <c r="N34" i="257"/>
  <c r="M34" i="257"/>
  <c r="B34" i="257"/>
  <c r="A34" i="257" s="1"/>
  <c r="N33" i="257"/>
  <c r="M33" i="257"/>
  <c r="B33" i="257"/>
  <c r="A33" i="257"/>
  <c r="N32" i="257"/>
  <c r="M32" i="257"/>
  <c r="B32" i="257"/>
  <c r="A32" i="257" s="1"/>
  <c r="N31" i="257"/>
  <c r="M31" i="257"/>
  <c r="B31" i="257"/>
  <c r="A31" i="257"/>
  <c r="N30" i="257"/>
  <c r="M30" i="257"/>
  <c r="B30" i="257"/>
  <c r="A30" i="257" s="1"/>
  <c r="N29" i="257"/>
  <c r="M29" i="257"/>
  <c r="B29" i="257"/>
  <c r="A29" i="257"/>
  <c r="N28" i="257"/>
  <c r="M28" i="257"/>
  <c r="B28" i="257"/>
  <c r="A28" i="257" s="1"/>
  <c r="N27" i="257"/>
  <c r="M27" i="257"/>
  <c r="B27" i="257"/>
  <c r="A27" i="257"/>
  <c r="N26" i="257"/>
  <c r="M26" i="257"/>
  <c r="B26" i="257"/>
  <c r="A26" i="257" s="1"/>
  <c r="N25" i="257"/>
  <c r="M25" i="257"/>
  <c r="B25" i="257"/>
  <c r="A25" i="257"/>
  <c r="N24" i="257"/>
  <c r="M24" i="257"/>
  <c r="B24" i="257"/>
  <c r="A24" i="257" s="1"/>
  <c r="N23" i="257"/>
  <c r="M23" i="257"/>
  <c r="B23" i="257"/>
  <c r="A23" i="257"/>
  <c r="N22" i="257"/>
  <c r="M22" i="257"/>
  <c r="B22" i="257"/>
  <c r="A22" i="257" s="1"/>
  <c r="N21" i="257"/>
  <c r="M21" i="257"/>
  <c r="B21" i="257"/>
  <c r="A21" i="257"/>
  <c r="N20" i="257"/>
  <c r="M20" i="257"/>
  <c r="B20" i="257"/>
  <c r="A20" i="257" s="1"/>
  <c r="N19" i="257"/>
  <c r="M19" i="257"/>
  <c r="B19" i="257"/>
  <c r="A19" i="257"/>
  <c r="N18" i="257"/>
  <c r="M18" i="257"/>
  <c r="B18" i="257"/>
  <c r="A18" i="257" s="1"/>
  <c r="N17" i="257"/>
  <c r="M17" i="257"/>
  <c r="B17" i="257"/>
  <c r="A17" i="257"/>
  <c r="N16" i="257"/>
  <c r="M16" i="257"/>
  <c r="B16" i="257"/>
  <c r="A16" i="257" s="1"/>
  <c r="N15" i="257"/>
  <c r="M15" i="257"/>
  <c r="B15" i="257"/>
  <c r="A15" i="257"/>
  <c r="N14" i="257"/>
  <c r="M14" i="257"/>
  <c r="B14" i="257"/>
  <c r="A14" i="257" s="1"/>
  <c r="N13" i="257"/>
  <c r="M13" i="257"/>
  <c r="B13" i="257"/>
  <c r="A13" i="257"/>
  <c r="N12" i="257"/>
  <c r="M12" i="257"/>
  <c r="B12" i="257"/>
  <c r="A12" i="257" s="1"/>
  <c r="N11" i="257"/>
  <c r="M11" i="257"/>
  <c r="B11" i="257"/>
  <c r="A11" i="257"/>
  <c r="N10" i="257"/>
  <c r="M10" i="257"/>
  <c r="B10" i="257"/>
  <c r="A10" i="257" s="1"/>
  <c r="N9" i="257"/>
  <c r="M9" i="257"/>
  <c r="B9" i="257"/>
  <c r="A9" i="257"/>
  <c r="N8" i="257"/>
  <c r="M8" i="257"/>
  <c r="B8" i="257"/>
  <c r="A8" i="257" s="1"/>
  <c r="N7" i="257"/>
  <c r="M7" i="257"/>
  <c r="B7" i="257"/>
  <c r="A7" i="257"/>
  <c r="N6" i="257"/>
  <c r="M6" i="257"/>
  <c r="B6" i="257"/>
  <c r="A6" i="257" s="1"/>
  <c r="N5" i="257"/>
  <c r="M5" i="257"/>
  <c r="B5" i="257"/>
  <c r="A5" i="257"/>
  <c r="N4" i="257"/>
  <c r="M4" i="257"/>
  <c r="B4" i="257"/>
  <c r="A4" i="257" s="1"/>
  <c r="N3" i="257"/>
  <c r="M3" i="257"/>
  <c r="B3" i="257"/>
  <c r="A3" i="257"/>
  <c r="N2" i="257"/>
  <c r="M2" i="257"/>
  <c r="B2" i="257"/>
  <c r="A2" i="257" s="1"/>
  <c r="D4" i="256" l="1"/>
  <c r="D5" i="256"/>
  <c r="D6" i="256"/>
  <c r="D7" i="256"/>
  <c r="D8" i="256"/>
  <c r="D9" i="256"/>
  <c r="D10" i="256"/>
  <c r="D11" i="256"/>
  <c r="D12" i="256"/>
  <c r="D13" i="256"/>
  <c r="D14" i="256"/>
  <c r="D15" i="256"/>
  <c r="D16" i="256"/>
  <c r="D17" i="256"/>
  <c r="D18" i="256"/>
  <c r="D19" i="256"/>
  <c r="D20" i="256"/>
  <c r="D21" i="256"/>
  <c r="D22" i="256"/>
  <c r="D23" i="256"/>
  <c r="D24" i="256"/>
  <c r="D25" i="256"/>
  <c r="D26" i="256"/>
  <c r="D27" i="256"/>
  <c r="D28" i="256"/>
  <c r="D29" i="256"/>
  <c r="D30" i="256"/>
  <c r="D31" i="256"/>
  <c r="D32" i="256"/>
  <c r="D33" i="256"/>
  <c r="D34" i="256"/>
  <c r="D35" i="256"/>
  <c r="D36" i="256"/>
  <c r="D37" i="256"/>
  <c r="D3" i="256"/>
  <c r="F38" i="256"/>
  <c r="G38" i="256"/>
  <c r="E38" i="256"/>
  <c r="P31" i="169" l="1"/>
  <c r="P29" i="169"/>
  <c r="P27" i="169"/>
  <c r="P23" i="169"/>
  <c r="P21" i="169"/>
  <c r="P19" i="169"/>
  <c r="P25" i="169"/>
  <c r="P15" i="169"/>
  <c r="P13" i="169"/>
  <c r="L119" i="173" l="1"/>
  <c r="L139" i="173" s="1"/>
  <c r="L20" i="173"/>
  <c r="L22" i="173" s="1"/>
  <c r="J14" i="170" s="1"/>
  <c r="C21" i="172"/>
  <c r="M309" i="237" l="1"/>
  <c r="N309" i="237"/>
  <c r="M310" i="237"/>
  <c r="N310" i="237"/>
  <c r="B309" i="237"/>
  <c r="A309" i="237" s="1"/>
  <c r="E311" i="237"/>
  <c r="F311" i="237"/>
  <c r="G311" i="237"/>
  <c r="H311" i="237"/>
  <c r="I311" i="237"/>
  <c r="J311" i="237"/>
  <c r="K311" i="237"/>
  <c r="L311" i="237"/>
  <c r="J95" i="173"/>
  <c r="L518" i="173" l="1"/>
  <c r="R25" i="213"/>
  <c r="E14" i="239" l="1"/>
  <c r="L511" i="173" l="1"/>
  <c r="L317" i="237" l="1"/>
  <c r="I317" i="237"/>
  <c r="E51" i="239"/>
  <c r="J89" i="173" s="1"/>
  <c r="B310" i="237"/>
  <c r="A310" i="237" s="1"/>
  <c r="M305" i="237"/>
  <c r="N305" i="237"/>
  <c r="M306" i="237"/>
  <c r="N306" i="237"/>
  <c r="M307" i="237"/>
  <c r="N307" i="237"/>
  <c r="M308" i="237"/>
  <c r="N308" i="237"/>
  <c r="B305" i="237"/>
  <c r="A305" i="237" s="1"/>
  <c r="B306" i="237"/>
  <c r="A306" i="237" s="1"/>
  <c r="B307" i="237"/>
  <c r="A307" i="237" s="1"/>
  <c r="B308" i="237"/>
  <c r="A308" i="237" s="1"/>
  <c r="N16" i="172" l="1"/>
  <c r="J204" i="173"/>
  <c r="M3" i="237"/>
  <c r="N3" i="237"/>
  <c r="M4" i="237"/>
  <c r="N4" i="237"/>
  <c r="M5" i="237"/>
  <c r="N5" i="237"/>
  <c r="M6" i="237"/>
  <c r="N6" i="237"/>
  <c r="M7" i="237"/>
  <c r="N7" i="237"/>
  <c r="M8" i="237"/>
  <c r="N8" i="237"/>
  <c r="M9" i="237"/>
  <c r="N9" i="237"/>
  <c r="M10" i="237"/>
  <c r="N10" i="237"/>
  <c r="M11" i="237"/>
  <c r="N11" i="237"/>
  <c r="M12" i="237"/>
  <c r="N12" i="237"/>
  <c r="M13" i="237"/>
  <c r="N13" i="237"/>
  <c r="M14" i="237"/>
  <c r="N14" i="237"/>
  <c r="M15" i="237"/>
  <c r="N15" i="237"/>
  <c r="M16" i="237"/>
  <c r="N16" i="237"/>
  <c r="M17" i="237"/>
  <c r="N17" i="237"/>
  <c r="M18" i="237"/>
  <c r="N18" i="237"/>
  <c r="M19" i="237"/>
  <c r="N19" i="237"/>
  <c r="M20" i="237"/>
  <c r="N20" i="237"/>
  <c r="M21" i="237"/>
  <c r="N21" i="237"/>
  <c r="M22" i="237"/>
  <c r="N22" i="237"/>
  <c r="M23" i="237"/>
  <c r="N23" i="237"/>
  <c r="M24" i="237"/>
  <c r="N24" i="237"/>
  <c r="M25" i="237"/>
  <c r="N25" i="237"/>
  <c r="M26" i="237"/>
  <c r="N26" i="237"/>
  <c r="M27" i="237"/>
  <c r="N27" i="237"/>
  <c r="M28" i="237"/>
  <c r="N28" i="237"/>
  <c r="M29" i="237"/>
  <c r="N29" i="237"/>
  <c r="M30" i="237"/>
  <c r="N30" i="237"/>
  <c r="M31" i="237"/>
  <c r="N31" i="237"/>
  <c r="M32" i="237"/>
  <c r="N32" i="237"/>
  <c r="M33" i="237"/>
  <c r="N33" i="237"/>
  <c r="M34" i="237"/>
  <c r="N34" i="237"/>
  <c r="M35" i="237"/>
  <c r="N35" i="237"/>
  <c r="M36" i="237"/>
  <c r="N36" i="237"/>
  <c r="M37" i="237"/>
  <c r="N37" i="237"/>
  <c r="M38" i="237"/>
  <c r="N38" i="237"/>
  <c r="M39" i="237"/>
  <c r="N39" i="237"/>
  <c r="M40" i="237"/>
  <c r="N40" i="237"/>
  <c r="M41" i="237"/>
  <c r="N41" i="237"/>
  <c r="M42" i="237"/>
  <c r="N42" i="237"/>
  <c r="M43" i="237"/>
  <c r="N43" i="237"/>
  <c r="M44" i="237"/>
  <c r="N44" i="237"/>
  <c r="M45" i="237"/>
  <c r="N45" i="237"/>
  <c r="M46" i="237"/>
  <c r="N46" i="237"/>
  <c r="M47" i="237"/>
  <c r="N47" i="237"/>
  <c r="M48" i="237"/>
  <c r="N48" i="237"/>
  <c r="M49" i="237"/>
  <c r="N49" i="237"/>
  <c r="M50" i="237"/>
  <c r="N50" i="237"/>
  <c r="M51" i="237"/>
  <c r="N51" i="237"/>
  <c r="M52" i="237"/>
  <c r="N52" i="237"/>
  <c r="M53" i="237"/>
  <c r="N53" i="237"/>
  <c r="M54" i="237"/>
  <c r="N54" i="237"/>
  <c r="M55" i="237"/>
  <c r="N55" i="237"/>
  <c r="M56" i="237"/>
  <c r="N56" i="237"/>
  <c r="M57" i="237"/>
  <c r="N57" i="237"/>
  <c r="M58" i="237"/>
  <c r="N58" i="237"/>
  <c r="M59" i="237"/>
  <c r="N59" i="237"/>
  <c r="M60" i="237"/>
  <c r="N60" i="237"/>
  <c r="M61" i="237"/>
  <c r="N61" i="237"/>
  <c r="M62" i="237"/>
  <c r="N62" i="237"/>
  <c r="M63" i="237"/>
  <c r="N63" i="237"/>
  <c r="M64" i="237"/>
  <c r="N64" i="237"/>
  <c r="M65" i="237"/>
  <c r="N65" i="237"/>
  <c r="M66" i="237"/>
  <c r="N66" i="237"/>
  <c r="M67" i="237"/>
  <c r="N67" i="237"/>
  <c r="M68" i="237"/>
  <c r="N68" i="237"/>
  <c r="M69" i="237"/>
  <c r="N69" i="237"/>
  <c r="M70" i="237"/>
  <c r="N70" i="237"/>
  <c r="M71" i="237"/>
  <c r="N71" i="237"/>
  <c r="M72" i="237"/>
  <c r="N72" i="237"/>
  <c r="M73" i="237"/>
  <c r="N73" i="237"/>
  <c r="M74" i="237"/>
  <c r="N74" i="237"/>
  <c r="M75" i="237"/>
  <c r="N75" i="237"/>
  <c r="M76" i="237"/>
  <c r="N76" i="237"/>
  <c r="M77" i="237"/>
  <c r="N77" i="237"/>
  <c r="M78" i="237"/>
  <c r="N78" i="237"/>
  <c r="M79" i="237"/>
  <c r="N79" i="237"/>
  <c r="M80" i="237"/>
  <c r="N80" i="237"/>
  <c r="M81" i="237"/>
  <c r="N81" i="237"/>
  <c r="M82" i="237"/>
  <c r="N82" i="237"/>
  <c r="M83" i="237"/>
  <c r="N83" i="237"/>
  <c r="M84" i="237"/>
  <c r="N84" i="237"/>
  <c r="M85" i="237"/>
  <c r="N85" i="237"/>
  <c r="M86" i="237"/>
  <c r="N86" i="237"/>
  <c r="M87" i="237"/>
  <c r="N87" i="237"/>
  <c r="M88" i="237"/>
  <c r="N88" i="237"/>
  <c r="M89" i="237"/>
  <c r="N89" i="237"/>
  <c r="M90" i="237"/>
  <c r="N90" i="237"/>
  <c r="M91" i="237"/>
  <c r="N91" i="237"/>
  <c r="M92" i="237"/>
  <c r="N92" i="237"/>
  <c r="M93" i="237"/>
  <c r="N93" i="237"/>
  <c r="M94" i="237"/>
  <c r="N94" i="237"/>
  <c r="M95" i="237"/>
  <c r="N95" i="237"/>
  <c r="M96" i="237"/>
  <c r="N96" i="237"/>
  <c r="M97" i="237"/>
  <c r="N97" i="237"/>
  <c r="M98" i="237"/>
  <c r="N98" i="237"/>
  <c r="M99" i="237"/>
  <c r="N99" i="237"/>
  <c r="M100" i="237"/>
  <c r="N100" i="237"/>
  <c r="M101" i="237"/>
  <c r="N101" i="237"/>
  <c r="M102" i="237"/>
  <c r="N102" i="237"/>
  <c r="M103" i="237"/>
  <c r="N103" i="237"/>
  <c r="M104" i="237"/>
  <c r="N104" i="237"/>
  <c r="M105" i="237"/>
  <c r="N105" i="237"/>
  <c r="M106" i="237"/>
  <c r="N106" i="237"/>
  <c r="M107" i="237"/>
  <c r="N107" i="237"/>
  <c r="M108" i="237"/>
  <c r="N108" i="237"/>
  <c r="M109" i="237"/>
  <c r="N109" i="237"/>
  <c r="M110" i="237"/>
  <c r="N110" i="237"/>
  <c r="M111" i="237"/>
  <c r="N111" i="237"/>
  <c r="M112" i="237"/>
  <c r="N112" i="237"/>
  <c r="M113" i="237"/>
  <c r="N113" i="237"/>
  <c r="M114" i="237"/>
  <c r="N114" i="237"/>
  <c r="M115" i="237"/>
  <c r="N115" i="237"/>
  <c r="M116" i="237"/>
  <c r="N116" i="237"/>
  <c r="M117" i="237"/>
  <c r="N117" i="237"/>
  <c r="M118" i="237"/>
  <c r="N118" i="237"/>
  <c r="M119" i="237"/>
  <c r="N119" i="237"/>
  <c r="M120" i="237"/>
  <c r="N120" i="237"/>
  <c r="M121" i="237"/>
  <c r="N121" i="237"/>
  <c r="M122" i="237"/>
  <c r="N122" i="237"/>
  <c r="M123" i="237"/>
  <c r="N123" i="237"/>
  <c r="M124" i="237"/>
  <c r="N124" i="237"/>
  <c r="M125" i="237"/>
  <c r="N125" i="237"/>
  <c r="M126" i="237"/>
  <c r="N126" i="237"/>
  <c r="M127" i="237"/>
  <c r="N127" i="237"/>
  <c r="M128" i="237"/>
  <c r="N128" i="237"/>
  <c r="M129" i="237"/>
  <c r="N129" i="237"/>
  <c r="M130" i="237"/>
  <c r="N130" i="237"/>
  <c r="M131" i="237"/>
  <c r="N131" i="237"/>
  <c r="M132" i="237"/>
  <c r="N132" i="237"/>
  <c r="M133" i="237"/>
  <c r="N133" i="237"/>
  <c r="M134" i="237"/>
  <c r="N134" i="237"/>
  <c r="M135" i="237"/>
  <c r="N135" i="237"/>
  <c r="M136" i="237"/>
  <c r="N136" i="237"/>
  <c r="M137" i="237"/>
  <c r="N137" i="237"/>
  <c r="M138" i="237"/>
  <c r="N138" i="237"/>
  <c r="M139" i="237"/>
  <c r="N139" i="237"/>
  <c r="M140" i="237"/>
  <c r="N140" i="237"/>
  <c r="M141" i="237"/>
  <c r="N141" i="237"/>
  <c r="M142" i="237"/>
  <c r="N142" i="237"/>
  <c r="M143" i="237"/>
  <c r="N143" i="237"/>
  <c r="M144" i="237"/>
  <c r="N144" i="237"/>
  <c r="M145" i="237"/>
  <c r="N145" i="237"/>
  <c r="M146" i="237"/>
  <c r="N146" i="237"/>
  <c r="M147" i="237"/>
  <c r="N147" i="237"/>
  <c r="M148" i="237"/>
  <c r="N148" i="237"/>
  <c r="M149" i="237"/>
  <c r="N149" i="237"/>
  <c r="M150" i="237"/>
  <c r="N150" i="237"/>
  <c r="M151" i="237"/>
  <c r="N151" i="237"/>
  <c r="M152" i="237"/>
  <c r="N152" i="237"/>
  <c r="M153" i="237"/>
  <c r="N153" i="237"/>
  <c r="M154" i="237"/>
  <c r="N154" i="237"/>
  <c r="M155" i="237"/>
  <c r="N155" i="237"/>
  <c r="M156" i="237"/>
  <c r="N156" i="237"/>
  <c r="M157" i="237"/>
  <c r="N157" i="237"/>
  <c r="M158" i="237"/>
  <c r="N158" i="237"/>
  <c r="M159" i="237"/>
  <c r="N159" i="237"/>
  <c r="M160" i="237"/>
  <c r="N160" i="237"/>
  <c r="M161" i="237"/>
  <c r="N161" i="237"/>
  <c r="M162" i="237"/>
  <c r="N162" i="237"/>
  <c r="M163" i="237"/>
  <c r="N163" i="237"/>
  <c r="M164" i="237"/>
  <c r="N164" i="237"/>
  <c r="M165" i="237"/>
  <c r="N165" i="237"/>
  <c r="M166" i="237"/>
  <c r="N166" i="237"/>
  <c r="M167" i="237"/>
  <c r="N167" i="237"/>
  <c r="M168" i="237"/>
  <c r="N168" i="237"/>
  <c r="M169" i="237"/>
  <c r="N169" i="237"/>
  <c r="M170" i="237"/>
  <c r="N170" i="237"/>
  <c r="M171" i="237"/>
  <c r="N171" i="237"/>
  <c r="M172" i="237"/>
  <c r="N172" i="237"/>
  <c r="M173" i="237"/>
  <c r="N173" i="237"/>
  <c r="M174" i="237"/>
  <c r="N174" i="237"/>
  <c r="M175" i="237"/>
  <c r="N175" i="237"/>
  <c r="M176" i="237"/>
  <c r="N176" i="237"/>
  <c r="M177" i="237"/>
  <c r="N177" i="237"/>
  <c r="M178" i="237"/>
  <c r="N178" i="237"/>
  <c r="M179" i="237"/>
  <c r="N179" i="237"/>
  <c r="M180" i="237"/>
  <c r="N180" i="237"/>
  <c r="M181" i="237"/>
  <c r="N181" i="237"/>
  <c r="M182" i="237"/>
  <c r="N182" i="237"/>
  <c r="M183" i="237"/>
  <c r="N183" i="237"/>
  <c r="M184" i="237"/>
  <c r="N184" i="237"/>
  <c r="M185" i="237"/>
  <c r="N185" i="237"/>
  <c r="M186" i="237"/>
  <c r="N186" i="237"/>
  <c r="M187" i="237"/>
  <c r="N187" i="237"/>
  <c r="M188" i="237"/>
  <c r="N188" i="237"/>
  <c r="M189" i="237"/>
  <c r="N189" i="237"/>
  <c r="M190" i="237"/>
  <c r="N190" i="237"/>
  <c r="M191" i="237"/>
  <c r="N191" i="237"/>
  <c r="M192" i="237"/>
  <c r="N192" i="237"/>
  <c r="M193" i="237"/>
  <c r="N193" i="237"/>
  <c r="M194" i="237"/>
  <c r="N194" i="237"/>
  <c r="M195" i="237"/>
  <c r="N195" i="237"/>
  <c r="M196" i="237"/>
  <c r="N196" i="237"/>
  <c r="M197" i="237"/>
  <c r="N197" i="237"/>
  <c r="M198" i="237"/>
  <c r="N198" i="237"/>
  <c r="M199" i="237"/>
  <c r="N199" i="237"/>
  <c r="M200" i="237"/>
  <c r="N200" i="237"/>
  <c r="M201" i="237"/>
  <c r="N201" i="237"/>
  <c r="M202" i="237"/>
  <c r="N202" i="237"/>
  <c r="M203" i="237"/>
  <c r="N203" i="237"/>
  <c r="M204" i="237"/>
  <c r="N204" i="237"/>
  <c r="M205" i="237"/>
  <c r="N205" i="237"/>
  <c r="M206" i="237"/>
  <c r="N206" i="237"/>
  <c r="M207" i="237"/>
  <c r="N207" i="237"/>
  <c r="M208" i="237"/>
  <c r="N208" i="237"/>
  <c r="M209" i="237"/>
  <c r="N209" i="237"/>
  <c r="M210" i="237"/>
  <c r="N210" i="237"/>
  <c r="M211" i="237"/>
  <c r="N211" i="237"/>
  <c r="M212" i="237"/>
  <c r="N212" i="237"/>
  <c r="M213" i="237"/>
  <c r="N213" i="237"/>
  <c r="M214" i="237"/>
  <c r="N214" i="237"/>
  <c r="M215" i="237"/>
  <c r="N215" i="237"/>
  <c r="M216" i="237"/>
  <c r="N216" i="237"/>
  <c r="M217" i="237"/>
  <c r="N217" i="237"/>
  <c r="M218" i="237"/>
  <c r="N218" i="237"/>
  <c r="M219" i="237"/>
  <c r="N219" i="237"/>
  <c r="M220" i="237"/>
  <c r="N220" i="237"/>
  <c r="M221" i="237"/>
  <c r="N221" i="237"/>
  <c r="M222" i="237"/>
  <c r="N222" i="237"/>
  <c r="M223" i="237"/>
  <c r="N223" i="237"/>
  <c r="M224" i="237"/>
  <c r="N224" i="237"/>
  <c r="M225" i="237"/>
  <c r="N225" i="237"/>
  <c r="M226" i="237"/>
  <c r="N226" i="237"/>
  <c r="M227" i="237"/>
  <c r="N227" i="237"/>
  <c r="M228" i="237"/>
  <c r="N228" i="237"/>
  <c r="M229" i="237"/>
  <c r="N229" i="237"/>
  <c r="M230" i="237"/>
  <c r="N230" i="237"/>
  <c r="M231" i="237"/>
  <c r="N231" i="237"/>
  <c r="M232" i="237"/>
  <c r="N232" i="237"/>
  <c r="M233" i="237"/>
  <c r="N233" i="237"/>
  <c r="M234" i="237"/>
  <c r="N234" i="237"/>
  <c r="M235" i="237"/>
  <c r="N235" i="237"/>
  <c r="M236" i="237"/>
  <c r="N236" i="237"/>
  <c r="M237" i="237"/>
  <c r="N237" i="237"/>
  <c r="M238" i="237"/>
  <c r="N238" i="237"/>
  <c r="M239" i="237"/>
  <c r="N239" i="237"/>
  <c r="M240" i="237"/>
  <c r="N240" i="237"/>
  <c r="M241" i="237"/>
  <c r="N241" i="237"/>
  <c r="M242" i="237"/>
  <c r="N242" i="237"/>
  <c r="M243" i="237"/>
  <c r="N243" i="237"/>
  <c r="M244" i="237"/>
  <c r="N244" i="237"/>
  <c r="M245" i="237"/>
  <c r="N245" i="237"/>
  <c r="M246" i="237"/>
  <c r="N246" i="237"/>
  <c r="M247" i="237"/>
  <c r="N247" i="237"/>
  <c r="M248" i="237"/>
  <c r="N248" i="237"/>
  <c r="M249" i="237"/>
  <c r="N249" i="237"/>
  <c r="M250" i="237"/>
  <c r="N250" i="237"/>
  <c r="M251" i="237"/>
  <c r="N251" i="237"/>
  <c r="M252" i="237"/>
  <c r="N252" i="237"/>
  <c r="M253" i="237"/>
  <c r="N253" i="237"/>
  <c r="M254" i="237"/>
  <c r="N254" i="237"/>
  <c r="M255" i="237"/>
  <c r="N255" i="237"/>
  <c r="M256" i="237"/>
  <c r="N256" i="237"/>
  <c r="M257" i="237"/>
  <c r="N257" i="237"/>
  <c r="M258" i="237"/>
  <c r="N258" i="237"/>
  <c r="M259" i="237"/>
  <c r="N259" i="237"/>
  <c r="M260" i="237"/>
  <c r="N260" i="237"/>
  <c r="M261" i="237"/>
  <c r="N261" i="237"/>
  <c r="M262" i="237"/>
  <c r="N262" i="237"/>
  <c r="M263" i="237"/>
  <c r="N263" i="237"/>
  <c r="M264" i="237"/>
  <c r="N264" i="237"/>
  <c r="M265" i="237"/>
  <c r="N265" i="237"/>
  <c r="M266" i="237"/>
  <c r="N266" i="237"/>
  <c r="M267" i="237"/>
  <c r="N267" i="237"/>
  <c r="M268" i="237"/>
  <c r="N268" i="237"/>
  <c r="M269" i="237"/>
  <c r="N269" i="237"/>
  <c r="M270" i="237"/>
  <c r="N270" i="237"/>
  <c r="M271" i="237"/>
  <c r="N271" i="237"/>
  <c r="M272" i="237"/>
  <c r="N272" i="237"/>
  <c r="M273" i="237"/>
  <c r="N273" i="237"/>
  <c r="M274" i="237"/>
  <c r="N274" i="237"/>
  <c r="M275" i="237"/>
  <c r="N275" i="237"/>
  <c r="M276" i="237"/>
  <c r="N276" i="237"/>
  <c r="M277" i="237"/>
  <c r="N277" i="237"/>
  <c r="M278" i="237"/>
  <c r="N278" i="237"/>
  <c r="M279" i="237"/>
  <c r="N279" i="237"/>
  <c r="M280" i="237"/>
  <c r="N280" i="237"/>
  <c r="M281" i="237"/>
  <c r="N281" i="237"/>
  <c r="M282" i="237"/>
  <c r="N282" i="237"/>
  <c r="M283" i="237"/>
  <c r="N283" i="237"/>
  <c r="M284" i="237"/>
  <c r="N284" i="237"/>
  <c r="M285" i="237"/>
  <c r="N285" i="237"/>
  <c r="M286" i="237"/>
  <c r="N286" i="237"/>
  <c r="M287" i="237"/>
  <c r="N287" i="237"/>
  <c r="M288" i="237"/>
  <c r="N288" i="237"/>
  <c r="M289" i="237"/>
  <c r="N289" i="237"/>
  <c r="M290" i="237"/>
  <c r="N290" i="237"/>
  <c r="M291" i="237"/>
  <c r="N291" i="237"/>
  <c r="M292" i="237"/>
  <c r="N292" i="237"/>
  <c r="M293" i="237"/>
  <c r="N293" i="237"/>
  <c r="M294" i="237"/>
  <c r="N294" i="237"/>
  <c r="M295" i="237"/>
  <c r="N295" i="237"/>
  <c r="M296" i="237"/>
  <c r="N296" i="237"/>
  <c r="M297" i="237"/>
  <c r="N297" i="237"/>
  <c r="M298" i="237"/>
  <c r="N298" i="237"/>
  <c r="M299" i="237"/>
  <c r="N299" i="237"/>
  <c r="M300" i="237"/>
  <c r="N300" i="237"/>
  <c r="M301" i="237"/>
  <c r="N301" i="237"/>
  <c r="M302" i="237"/>
  <c r="N302" i="237"/>
  <c r="M303" i="237"/>
  <c r="N303" i="237"/>
  <c r="M304" i="237"/>
  <c r="N304" i="237"/>
  <c r="J259" i="173"/>
  <c r="J271" i="173"/>
  <c r="P40" i="235"/>
  <c r="P42" i="235"/>
  <c r="O43" i="235"/>
  <c r="P43" i="235" s="1"/>
  <c r="P47" i="235"/>
  <c r="B12" i="170"/>
  <c r="F12" i="170"/>
  <c r="A58" i="235"/>
  <c r="A4" i="173" s="1"/>
  <c r="O26" i="235"/>
  <c r="N26" i="235"/>
  <c r="M26" i="235"/>
  <c r="L26" i="235"/>
  <c r="K26" i="235"/>
  <c r="J26" i="235"/>
  <c r="I26" i="235"/>
  <c r="G26" i="235"/>
  <c r="F26" i="235"/>
  <c r="G30" i="235"/>
  <c r="H30" i="235"/>
  <c r="I30" i="235"/>
  <c r="J30" i="235"/>
  <c r="L30" i="235"/>
  <c r="M30" i="235"/>
  <c r="N30" i="235"/>
  <c r="O30" i="235"/>
  <c r="P30" i="235"/>
  <c r="F30" i="235"/>
  <c r="P53" i="235" l="1"/>
  <c r="E45" i="239" l="1"/>
  <c r="E46" i="239"/>
  <c r="E47" i="239"/>
  <c r="J87" i="173" s="1"/>
  <c r="E48" i="239"/>
  <c r="J85" i="173" s="1"/>
  <c r="E49" i="239"/>
  <c r="J86" i="173" s="1"/>
  <c r="E50" i="239"/>
  <c r="J88" i="173" s="1"/>
  <c r="E52" i="239"/>
  <c r="E54" i="239"/>
  <c r="E55" i="239"/>
  <c r="E56" i="239"/>
  <c r="E57" i="239"/>
  <c r="E58" i="239"/>
  <c r="E59" i="239"/>
  <c r="E60" i="239"/>
  <c r="E61" i="239"/>
  <c r="E62" i="239"/>
  <c r="E63" i="239"/>
  <c r="E64" i="239"/>
  <c r="E65" i="239"/>
  <c r="E66" i="239"/>
  <c r="E68" i="239"/>
  <c r="E69" i="239"/>
  <c r="E70" i="239"/>
  <c r="E71" i="239"/>
  <c r="E72" i="239"/>
  <c r="E38" i="239"/>
  <c r="J78" i="173" s="1"/>
  <c r="E39" i="239"/>
  <c r="J77" i="173" s="1"/>
  <c r="E40" i="239"/>
  <c r="J79" i="173" s="1"/>
  <c r="E37" i="239"/>
  <c r="J5" i="239"/>
  <c r="J6" i="239"/>
  <c r="J7" i="239"/>
  <c r="J8" i="239"/>
  <c r="J9" i="239"/>
  <c r="J10" i="239"/>
  <c r="J11" i="239"/>
  <c r="J12" i="239"/>
  <c r="E36" i="239"/>
  <c r="J80" i="173" s="1"/>
  <c r="E41" i="239"/>
  <c r="J4" i="239"/>
  <c r="B302" i="237"/>
  <c r="A302" i="237" s="1"/>
  <c r="B303" i="237"/>
  <c r="A303" i="237" s="1"/>
  <c r="B304" i="237"/>
  <c r="A304" i="237" s="1"/>
  <c r="O60" i="235"/>
  <c r="J124" i="173" l="1"/>
  <c r="E67" i="239"/>
  <c r="J20" i="170"/>
  <c r="J43" i="170"/>
  <c r="J42" i="170"/>
  <c r="J41" i="170"/>
  <c r="J40" i="170"/>
  <c r="J53" i="170"/>
  <c r="J52" i="170"/>
  <c r="J50" i="170"/>
  <c r="J49" i="170"/>
  <c r="J48" i="170"/>
  <c r="J47" i="170"/>
  <c r="J54" i="170"/>
  <c r="R9" i="213" l="1"/>
  <c r="J11" i="170"/>
  <c r="J36" i="170"/>
  <c r="J33" i="170"/>
  <c r="J22" i="170"/>
  <c r="J21" i="170"/>
  <c r="J19" i="170"/>
  <c r="J18" i="170"/>
  <c r="J12" i="170"/>
  <c r="A13" i="254" l="1"/>
  <c r="A17" i="254" s="1"/>
  <c r="A132" i="254" s="1"/>
  <c r="A68" i="254" l="1"/>
  <c r="A298" i="254"/>
  <c r="A302" i="254" s="1"/>
  <c r="A310" i="254" s="1"/>
  <c r="A318" i="254" s="1"/>
  <c r="A327" i="254" s="1"/>
  <c r="A334" i="254" s="1"/>
  <c r="A338" i="254" s="1"/>
  <c r="A342" i="254" s="1"/>
  <c r="A347" i="254" s="1"/>
  <c r="A352" i="254" s="1"/>
  <c r="A28" i="254"/>
  <c r="A19" i="254"/>
  <c r="A117" i="254"/>
  <c r="A268" i="254"/>
  <c r="A277" i="254" s="1"/>
  <c r="A285" i="254" s="1"/>
  <c r="A258" i="254"/>
  <c r="H35" i="170" l="1"/>
  <c r="H54" i="174" l="1"/>
  <c r="F15" i="235"/>
  <c r="G15" i="235"/>
  <c r="C39" i="236" l="1"/>
  <c r="H47" i="170" l="1"/>
  <c r="H48" i="170"/>
  <c r="H49" i="170"/>
  <c r="D104" i="236" l="1"/>
  <c r="E104" i="236" l="1"/>
  <c r="J51" i="170"/>
  <c r="I40" i="236" l="1"/>
  <c r="J40" i="236" s="1"/>
  <c r="J286" i="173"/>
  <c r="E44" i="239" l="1"/>
  <c r="E53" i="239" s="1"/>
  <c r="E42" i="239"/>
  <c r="E35" i="239"/>
  <c r="E33" i="239"/>
  <c r="E30" i="239"/>
  <c r="E29" i="239"/>
  <c r="E28" i="239"/>
  <c r="E27" i="239"/>
  <c r="E26" i="239"/>
  <c r="E25" i="239"/>
  <c r="E23" i="239"/>
  <c r="E22" i="239"/>
  <c r="E21" i="239"/>
  <c r="E20" i="239"/>
  <c r="E19" i="239"/>
  <c r="E18" i="239"/>
  <c r="E16" i="239"/>
  <c r="E15" i="239"/>
  <c r="E13" i="239"/>
  <c r="E12" i="239"/>
  <c r="E11" i="239"/>
  <c r="E5" i="239"/>
  <c r="E6" i="239"/>
  <c r="E7" i="239"/>
  <c r="E8" i="239"/>
  <c r="E9" i="239"/>
  <c r="E4" i="239"/>
  <c r="E32" i="239" l="1"/>
  <c r="L314" i="257" s="1"/>
  <c r="L315" i="257"/>
  <c r="O62" i="235"/>
  <c r="J126" i="173" l="1"/>
  <c r="J288" i="173"/>
  <c r="J229" i="173" l="1"/>
  <c r="B300" i="237"/>
  <c r="A300" i="237" s="1"/>
  <c r="B301" i="237"/>
  <c r="A301" i="237" s="1"/>
  <c r="H18" i="172" l="1"/>
  <c r="N18" i="172" s="1"/>
  <c r="N15" i="172" l="1"/>
  <c r="J372" i="173"/>
  <c r="D62" i="247"/>
  <c r="C62" i="247"/>
  <c r="D60" i="247"/>
  <c r="C60" i="247"/>
  <c r="D57" i="247"/>
  <c r="C57" i="247"/>
  <c r="D46" i="247"/>
  <c r="C46" i="247"/>
  <c r="J419" i="173"/>
  <c r="J273" i="173"/>
  <c r="C10" i="247" l="1"/>
  <c r="D63" i="247"/>
  <c r="H204" i="173" l="1"/>
  <c r="L315" i="237" l="1"/>
  <c r="J413" i="173"/>
  <c r="J414" i="173"/>
  <c r="J68" i="173"/>
  <c r="J61" i="173"/>
  <c r="J128" i="173"/>
  <c r="J129" i="173"/>
  <c r="J130" i="173"/>
  <c r="J131" i="173"/>
  <c r="J132" i="173"/>
  <c r="P14" i="213" l="1"/>
  <c r="J415" i="173"/>
  <c r="L314" i="237"/>
  <c r="N2" i="237"/>
  <c r="M2" i="237"/>
  <c r="J433" i="173" l="1"/>
  <c r="J443" i="173"/>
  <c r="J441" i="173"/>
  <c r="J21" i="173"/>
  <c r="J517" i="173"/>
  <c r="J518" i="173"/>
  <c r="J548" i="173"/>
  <c r="J169" i="173"/>
  <c r="J168" i="173"/>
  <c r="J392" i="173"/>
  <c r="J522" i="173"/>
  <c r="H12" i="174" s="1"/>
  <c r="J521" i="173"/>
  <c r="J483" i="173"/>
  <c r="J468" i="173"/>
  <c r="J469" i="173"/>
  <c r="J467" i="173"/>
  <c r="J439" i="173"/>
  <c r="J480" i="173"/>
  <c r="J506" i="173"/>
  <c r="J514" i="173"/>
  <c r="J504" i="173"/>
  <c r="J516" i="173"/>
  <c r="J440" i="173"/>
  <c r="J481" i="173"/>
  <c r="J507" i="173"/>
  <c r="J482" i="173"/>
  <c r="J508" i="173"/>
  <c r="J434" i="173"/>
  <c r="J475" i="173"/>
  <c r="J509" i="173"/>
  <c r="J505" i="173"/>
  <c r="J435" i="173"/>
  <c r="J476" i="173"/>
  <c r="J484" i="173"/>
  <c r="J510" i="173"/>
  <c r="J519" i="173"/>
  <c r="J436" i="173"/>
  <c r="J477" i="173"/>
  <c r="J474" i="173"/>
  <c r="J511" i="173"/>
  <c r="J520" i="173"/>
  <c r="J437" i="173"/>
  <c r="J478" i="173"/>
  <c r="J512" i="173"/>
  <c r="J438" i="173"/>
  <c r="J479" i="173"/>
  <c r="J513" i="173"/>
  <c r="F10" i="169"/>
  <c r="J463" i="173"/>
  <c r="F16" i="169"/>
  <c r="F26" i="169"/>
  <c r="R26" i="235" s="1"/>
  <c r="R24" i="235" s="1"/>
  <c r="F24" i="169"/>
  <c r="J174" i="173"/>
  <c r="J166" i="173"/>
  <c r="J164" i="173"/>
  <c r="J162" i="173"/>
  <c r="J158" i="173"/>
  <c r="J157" i="173"/>
  <c r="J159" i="173"/>
  <c r="J144" i="173"/>
  <c r="J390" i="173"/>
  <c r="J136" i="173"/>
  <c r="J137" i="173" s="1"/>
  <c r="J44" i="173"/>
  <c r="J538" i="173"/>
  <c r="P521" i="173" l="1"/>
  <c r="J147" i="173"/>
  <c r="P10" i="169"/>
  <c r="R10" i="169"/>
  <c r="P24" i="169"/>
  <c r="R24" i="169"/>
  <c r="P26" i="169"/>
  <c r="R26" i="169"/>
  <c r="P16" i="169"/>
  <c r="R16" i="169"/>
  <c r="J101" i="173"/>
  <c r="J148" i="173"/>
  <c r="H15" i="174"/>
  <c r="J523" i="173"/>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172" i="173" l="1"/>
  <c r="J23" i="170"/>
  <c r="M55" i="174" s="1"/>
  <c r="H36" i="236" l="1"/>
  <c r="J36" i="236" s="1"/>
  <c r="J24" i="170"/>
  <c r="I39" i="236"/>
  <c r="J39" i="236" s="1"/>
  <c r="J76" i="173" l="1"/>
  <c r="H1" i="238"/>
  <c r="G1" i="238"/>
  <c r="B3" i="237"/>
  <c r="B4" i="237"/>
  <c r="A4" i="237" s="1"/>
  <c r="B5" i="237"/>
  <c r="A5" i="237" s="1"/>
  <c r="B6" i="237"/>
  <c r="A6" i="237" s="1"/>
  <c r="B7" i="237"/>
  <c r="B8" i="237"/>
  <c r="B9" i="237"/>
  <c r="B10" i="237"/>
  <c r="B11" i="237"/>
  <c r="B12" i="237"/>
  <c r="B13" i="237"/>
  <c r="B14" i="237"/>
  <c r="B15" i="237"/>
  <c r="B16" i="237"/>
  <c r="B17" i="237"/>
  <c r="B18" i="237"/>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A311" i="237"/>
  <c r="B2" i="237"/>
  <c r="O65" i="235" l="1"/>
  <c r="O83" i="235" s="1"/>
  <c r="O49" i="235"/>
  <c r="O50" i="235" s="1"/>
  <c r="J263" i="173"/>
  <c r="J265" i="173" s="1"/>
  <c r="J376" i="173"/>
  <c r="J305" i="173" s="1"/>
  <c r="J290" i="173"/>
  <c r="J292" i="173" s="1"/>
  <c r="J275" i="173"/>
  <c r="J330" i="173"/>
  <c r="J346" i="173"/>
  <c r="J423" i="173"/>
  <c r="E34" i="239"/>
  <c r="K10" i="239" s="1"/>
  <c r="L32" i="173"/>
  <c r="L33" i="173"/>
  <c r="J231" i="173"/>
  <c r="H19" i="172" s="1"/>
  <c r="J104" i="173"/>
  <c r="L28" i="173"/>
  <c r="J11" i="173"/>
  <c r="L34" i="173"/>
  <c r="L29" i="173"/>
  <c r="L31" i="173"/>
  <c r="L30" i="173"/>
  <c r="A11" i="237"/>
  <c r="A3" i="237"/>
  <c r="A18" i="237"/>
  <c r="A10" i="237"/>
  <c r="A17" i="237"/>
  <c r="A9" i="237"/>
  <c r="A16" i="237"/>
  <c r="A8" i="237"/>
  <c r="A15" i="237"/>
  <c r="A7" i="237"/>
  <c r="A12" i="237"/>
  <c r="A14" i="237"/>
  <c r="A2" i="237"/>
  <c r="A13" i="237"/>
  <c r="J62" i="173"/>
  <c r="P11" i="213" s="1"/>
  <c r="J69" i="173"/>
  <c r="J63" i="173"/>
  <c r="E43" i="239"/>
  <c r="K6" i="239" s="1"/>
  <c r="Q13" i="213"/>
  <c r="Q12" i="213"/>
  <c r="Q11" i="213"/>
  <c r="Q10" i="213"/>
  <c r="P49" i="235" l="1"/>
  <c r="P50" i="235" s="1"/>
  <c r="P54" i="235" s="1"/>
  <c r="J277" i="173"/>
  <c r="H42" i="170" s="1"/>
  <c r="H43" i="170"/>
  <c r="P9" i="213" s="1"/>
  <c r="Q16" i="213"/>
  <c r="K11" i="239"/>
  <c r="E31" i="239"/>
  <c r="K9" i="239" s="1"/>
  <c r="E73" i="239"/>
  <c r="K12" i="239" s="1"/>
  <c r="L35" i="173"/>
  <c r="J20" i="173" s="1"/>
  <c r="J22" i="173" s="1"/>
  <c r="H14" i="170" s="1"/>
  <c r="K14" i="170" s="1"/>
  <c r="J34" i="173"/>
  <c r="I34" i="173" s="1"/>
  <c r="J60" i="173"/>
  <c r="P8" i="213" s="1"/>
  <c r="E10" i="239"/>
  <c r="K4" i="239" s="1"/>
  <c r="J125" i="173"/>
  <c r="J84" i="173"/>
  <c r="J64" i="173"/>
  <c r="E24" i="239"/>
  <c r="K8" i="239" s="1"/>
  <c r="J406" i="173"/>
  <c r="E17" i="239"/>
  <c r="K5" i="239" s="1"/>
  <c r="J127" i="173"/>
  <c r="J405" i="173"/>
  <c r="J83" i="173"/>
  <c r="K7" i="239"/>
  <c r="J541" i="173"/>
  <c r="J547" i="173"/>
  <c r="J546" i="173"/>
  <c r="J540" i="173"/>
  <c r="H13" i="174" s="1"/>
  <c r="H31" i="174" s="1"/>
  <c r="J539" i="173"/>
  <c r="J533" i="173"/>
  <c r="J528" i="173"/>
  <c r="J529" i="173"/>
  <c r="J530" i="173"/>
  <c r="J531" i="173"/>
  <c r="J532" i="173"/>
  <c r="O89" i="235"/>
  <c r="J117" i="173"/>
  <c r="J118" i="173"/>
  <c r="J45" i="173"/>
  <c r="J391" i="173"/>
  <c r="J46" i="173"/>
  <c r="J42" i="173"/>
  <c r="J43" i="173"/>
  <c r="J41" i="173"/>
  <c r="J116" i="173"/>
  <c r="J442" i="173"/>
  <c r="O90" i="235"/>
  <c r="H39" i="174" l="1"/>
  <c r="J90" i="173"/>
  <c r="J96" i="236"/>
  <c r="J97" i="236"/>
  <c r="F97" i="236" s="1"/>
  <c r="F104" i="236" s="1"/>
  <c r="O77" i="235"/>
  <c r="P10" i="213"/>
  <c r="J133" i="173"/>
  <c r="J543" i="173"/>
  <c r="P12" i="213"/>
  <c r="P13" i="213"/>
  <c r="P16" i="213" l="1"/>
  <c r="P94" i="235" l="1"/>
  <c r="B41" i="236" l="1"/>
  <c r="H29" i="236"/>
  <c r="I18" i="236"/>
  <c r="I49" i="170"/>
  <c r="I43" i="170"/>
  <c r="J20" i="172"/>
  <c r="J21" i="172" s="1"/>
  <c r="F21" i="172"/>
  <c r="J549" i="173"/>
  <c r="F30" i="169" s="1"/>
  <c r="H30" i="174" s="1"/>
  <c r="I48" i="170"/>
  <c r="I42" i="170"/>
  <c r="I21" i="170"/>
  <c r="B13" i="170"/>
  <c r="B14" i="170"/>
  <c r="P25" i="235"/>
  <c r="P14" i="235"/>
  <c r="K35" i="173"/>
  <c r="H35" i="173"/>
  <c r="K53" i="173"/>
  <c r="B53" i="173"/>
  <c r="B52" i="173"/>
  <c r="J70" i="173"/>
  <c r="J53" i="173" s="1"/>
  <c r="J65" i="173"/>
  <c r="J52" i="173" s="1"/>
  <c r="H20" i="170"/>
  <c r="J100" i="173"/>
  <c r="B98" i="173"/>
  <c r="B305" i="173"/>
  <c r="B304" i="173"/>
  <c r="B303" i="173"/>
  <c r="B302" i="173"/>
  <c r="J342" i="173"/>
  <c r="J344" i="173" s="1"/>
  <c r="K359" i="173"/>
  <c r="J444" i="173"/>
  <c r="J485" i="173"/>
  <c r="P30" i="169" l="1"/>
  <c r="R30" i="169"/>
  <c r="H40" i="174"/>
  <c r="I41" i="236"/>
  <c r="B54" i="170"/>
  <c r="I33" i="170"/>
  <c r="J534" i="173"/>
  <c r="I40" i="170"/>
  <c r="B40" i="170"/>
  <c r="B21" i="170"/>
  <c r="I20" i="170"/>
  <c r="B20" i="170"/>
  <c r="I22" i="170"/>
  <c r="J228" i="173"/>
  <c r="J470" i="173"/>
  <c r="G31" i="235" l="1"/>
  <c r="B27" i="236"/>
  <c r="B46" i="236" s="1"/>
  <c r="J84" i="236"/>
  <c r="J250" i="173"/>
  <c r="J41" i="236"/>
  <c r="H34" i="236"/>
  <c r="J34" i="236" s="1"/>
  <c r="B15" i="236"/>
  <c r="B34" i="236" s="1"/>
  <c r="B84" i="236"/>
  <c r="B14" i="236"/>
  <c r="B33" i="236" s="1"/>
  <c r="B83" i="236"/>
  <c r="J221" i="173"/>
  <c r="J230" i="173"/>
  <c r="J232" i="173" s="1"/>
  <c r="J252" i="173" l="1"/>
  <c r="J254" i="173" s="1"/>
  <c r="H40" i="170" s="1"/>
  <c r="N17" i="172" l="1"/>
  <c r="H21" i="172"/>
  <c r="J44" i="170"/>
  <c r="B53" i="170"/>
  <c r="B52" i="170"/>
  <c r="B51" i="170"/>
  <c r="B50" i="170"/>
  <c r="B33" i="170"/>
  <c r="B32" i="170"/>
  <c r="B23" i="170"/>
  <c r="B22" i="170"/>
  <c r="B19" i="170"/>
  <c r="B18" i="170"/>
  <c r="B11" i="170"/>
  <c r="B23" i="236" l="1"/>
  <c r="B42" i="236" s="1"/>
  <c r="B24" i="236"/>
  <c r="B43" i="236" s="1"/>
  <c r="B25" i="236"/>
  <c r="B44" i="236" s="1"/>
  <c r="B26" i="236"/>
  <c r="B45" i="236" s="1"/>
  <c r="B16" i="236"/>
  <c r="B35" i="236" s="1"/>
  <c r="B17" i="236"/>
  <c r="B36" i="236" s="1"/>
  <c r="B82" i="236"/>
  <c r="B13" i="236"/>
  <c r="B32" i="236" s="1"/>
  <c r="F11" i="170"/>
  <c r="A18" i="173"/>
  <c r="A27" i="173" s="1"/>
  <c r="I20" i="173" s="1"/>
  <c r="J459" i="173"/>
  <c r="B82" i="235"/>
  <c r="O91" i="235"/>
  <c r="A39" i="173" l="1"/>
  <c r="F14" i="170"/>
  <c r="O64" i="235" l="1"/>
  <c r="O66" i="235" s="1"/>
  <c r="O67" i="235" l="1"/>
  <c r="H12" i="170" s="1"/>
  <c r="O76" i="235"/>
  <c r="D50" i="169"/>
  <c r="A40" i="169" l="1"/>
  <c r="A24" i="172" s="1"/>
  <c r="A57" i="174" s="1"/>
  <c r="B453" i="173"/>
  <c r="B452" i="173"/>
  <c r="B451" i="173"/>
  <c r="A1" i="169"/>
  <c r="A1" i="172" s="1"/>
  <c r="A1" i="174" s="1"/>
  <c r="J224" i="173" l="1"/>
  <c r="J210" i="173"/>
  <c r="H37" i="174" l="1"/>
  <c r="L211" i="173" l="1"/>
  <c r="I199" i="173"/>
  <c r="K13" i="173"/>
  <c r="I41" i="174"/>
  <c r="I18" i="174"/>
  <c r="M21" i="172"/>
  <c r="I21" i="172"/>
  <c r="E21" i="172"/>
  <c r="D21" i="172"/>
  <c r="I65" i="170"/>
  <c r="J6" i="173" l="1"/>
  <c r="M35" i="172"/>
  <c r="M43" i="172"/>
  <c r="C35" i="172"/>
  <c r="D35" i="172"/>
  <c r="D43" i="172"/>
  <c r="E35" i="172"/>
  <c r="E43" i="172"/>
  <c r="I35" i="172"/>
  <c r="I43" i="172"/>
  <c r="I53" i="174"/>
  <c r="I55" i="174" s="1"/>
  <c r="I82" i="170"/>
  <c r="I78" i="170"/>
  <c r="J10" i="173"/>
  <c r="J12" i="173" s="1"/>
  <c r="L213" i="173"/>
  <c r="J398" i="173"/>
  <c r="J407" i="173"/>
  <c r="J397" i="173" s="1"/>
  <c r="J83" i="236" l="1"/>
  <c r="H33" i="236"/>
  <c r="J33" i="236" s="1"/>
  <c r="F17" i="169"/>
  <c r="J326" i="173"/>
  <c r="F13" i="170"/>
  <c r="J209" i="173"/>
  <c r="J8" i="173"/>
  <c r="J13" i="170"/>
  <c r="J15" i="170" s="1"/>
  <c r="J32" i="170"/>
  <c r="J453" i="173"/>
  <c r="J452" i="173"/>
  <c r="J393" i="173"/>
  <c r="P17" i="169" l="1"/>
  <c r="R17" i="169"/>
  <c r="H23" i="174"/>
  <c r="I45" i="236"/>
  <c r="J45" i="236" s="1"/>
  <c r="I83" i="236"/>
  <c r="H14" i="236"/>
  <c r="J14" i="236" s="1"/>
  <c r="J421" i="173"/>
  <c r="J13" i="173"/>
  <c r="F18" i="169"/>
  <c r="J328" i="173"/>
  <c r="J211" i="173"/>
  <c r="H54" i="170"/>
  <c r="J54" i="173"/>
  <c r="H51" i="170"/>
  <c r="J399" i="173"/>
  <c r="H52" i="170" s="1"/>
  <c r="H26" i="174" l="1"/>
  <c r="K51" i="170"/>
  <c r="H28" i="174"/>
  <c r="J422" i="173"/>
  <c r="P18" i="169"/>
  <c r="R18" i="169"/>
  <c r="J55" i="170"/>
  <c r="J100" i="236"/>
  <c r="K100" i="236" s="1"/>
  <c r="J99" i="236"/>
  <c r="K99" i="236" s="1"/>
  <c r="J103" i="236"/>
  <c r="K103" i="236" s="1"/>
  <c r="H13" i="170"/>
  <c r="H32" i="170"/>
  <c r="I46" i="236"/>
  <c r="J46" i="236" s="1"/>
  <c r="I44" i="236"/>
  <c r="J44" i="236" s="1"/>
  <c r="I43" i="236"/>
  <c r="J43" i="236" s="1"/>
  <c r="I24" i="236"/>
  <c r="J24" i="236" s="1"/>
  <c r="I27" i="236"/>
  <c r="H32" i="236"/>
  <c r="J82" i="236"/>
  <c r="J85" i="236" s="1"/>
  <c r="H19" i="170"/>
  <c r="A50" i="173"/>
  <c r="F18" i="170"/>
  <c r="J213" i="173"/>
  <c r="H21" i="174" l="1"/>
  <c r="C42" i="172"/>
  <c r="C43" i="172" s="1"/>
  <c r="I25" i="236"/>
  <c r="J25" i="236" s="1"/>
  <c r="J32" i="236"/>
  <c r="I42" i="236"/>
  <c r="I47" i="236" s="1"/>
  <c r="H13" i="236"/>
  <c r="I82" i="236"/>
  <c r="H35" i="236"/>
  <c r="J35" i="236" s="1"/>
  <c r="A73" i="173"/>
  <c r="A92" i="173" s="1"/>
  <c r="A98" i="173" s="1"/>
  <c r="A58" i="173"/>
  <c r="I52" i="173" s="1"/>
  <c r="A66" i="173"/>
  <c r="I53" i="173" s="1"/>
  <c r="H53" i="170"/>
  <c r="F19" i="170"/>
  <c r="H25" i="174"/>
  <c r="H27" i="174" l="1"/>
  <c r="J37" i="236"/>
  <c r="J102" i="236"/>
  <c r="K102" i="236" s="1"/>
  <c r="H37" i="236"/>
  <c r="J26" i="170"/>
  <c r="I26" i="236"/>
  <c r="J26" i="236" s="1"/>
  <c r="J42" i="236"/>
  <c r="J47" i="236" s="1"/>
  <c r="J13" i="236"/>
  <c r="D82" i="236"/>
  <c r="C13" i="236"/>
  <c r="C32" i="236" s="1"/>
  <c r="J27" i="236"/>
  <c r="F20" i="170"/>
  <c r="A113" i="173"/>
  <c r="F22" i="170" s="1"/>
  <c r="C16" i="236" s="1"/>
  <c r="C35" i="236" s="1"/>
  <c r="F21" i="170"/>
  <c r="D84" i="236" l="1"/>
  <c r="C15" i="236"/>
  <c r="C34" i="236" s="1"/>
  <c r="C14" i="236"/>
  <c r="C33" i="236" s="1"/>
  <c r="D83" i="236"/>
  <c r="A142" i="173"/>
  <c r="A182" i="173" l="1"/>
  <c r="A184" i="173" s="1"/>
  <c r="A189" i="173" s="1"/>
  <c r="A195" i="173" s="1"/>
  <c r="G55" i="174"/>
  <c r="F23" i="170"/>
  <c r="C17" i="236" s="1"/>
  <c r="C36" i="236" s="1"/>
  <c r="F32" i="170" l="1"/>
  <c r="A207" i="173"/>
  <c r="A215" i="173" s="1"/>
  <c r="A245" i="173" s="1"/>
  <c r="F40" i="170" s="1"/>
  <c r="A257" i="173" l="1"/>
  <c r="A269" i="173" s="1"/>
  <c r="F33" i="170"/>
  <c r="Q14" i="172"/>
  <c r="J37" i="170" l="1"/>
  <c r="J57" i="170" s="1"/>
  <c r="J61" i="170" s="1"/>
  <c r="A284" i="173"/>
  <c r="F43" i="170" s="1"/>
  <c r="F42" i="170"/>
  <c r="F48" i="170"/>
  <c r="C21" i="236" s="1"/>
  <c r="C40" i="236" s="1"/>
  <c r="F47" i="170"/>
  <c r="F41" i="170"/>
  <c r="A300" i="173" l="1"/>
  <c r="F49" i="170"/>
  <c r="C22" i="236" s="1"/>
  <c r="C41" i="236" s="1"/>
  <c r="F50" i="170" l="1"/>
  <c r="C23" i="236" s="1"/>
  <c r="C42" i="236" s="1"/>
  <c r="A324" i="173"/>
  <c r="A388" i="173"/>
  <c r="J78" i="170"/>
  <c r="A340" i="173" l="1"/>
  <c r="A370" i="173" s="1"/>
  <c r="I302" i="173"/>
  <c r="F51" i="170"/>
  <c r="C24" i="236" s="1"/>
  <c r="C43" i="236" s="1"/>
  <c r="A395" i="173"/>
  <c r="A356" i="173" l="1"/>
  <c r="I303" i="173"/>
  <c r="A417" i="173"/>
  <c r="A403" i="173"/>
  <c r="F52" i="170"/>
  <c r="C25" i="236" s="1"/>
  <c r="C44" i="236" s="1"/>
  <c r="I305" i="173" l="1"/>
  <c r="I304" i="173"/>
  <c r="A409" i="173"/>
  <c r="I398" i="173" s="1"/>
  <c r="I397" i="173"/>
  <c r="A431" i="173"/>
  <c r="A449" i="173" s="1"/>
  <c r="A502" i="173" s="1"/>
  <c r="F53" i="170"/>
  <c r="C26" i="236" s="1"/>
  <c r="C45" i="236" s="1"/>
  <c r="A526" i="173" l="1"/>
  <c r="N90" i="235"/>
  <c r="E12" i="169"/>
  <c r="A457" i="173"/>
  <c r="F54" i="170"/>
  <c r="C27" i="236" s="1"/>
  <c r="C46" i="236" s="1"/>
  <c r="I451" i="173" l="1"/>
  <c r="A465" i="173"/>
  <c r="I452" i="173" l="1"/>
  <c r="A472" i="173"/>
  <c r="I453" i="173" l="1"/>
  <c r="N89" i="235"/>
  <c r="J65" i="170" l="1"/>
  <c r="J82" i="170"/>
  <c r="E17" i="169"/>
  <c r="E18" i="169" l="1"/>
  <c r="A536" i="173"/>
  <c r="A544" i="173" s="1"/>
  <c r="A1" i="236" s="1"/>
  <c r="A1" i="213" s="1"/>
  <c r="E30" i="169" l="1"/>
  <c r="E22" i="169"/>
  <c r="A18" i="213" l="1"/>
  <c r="A27" i="213" s="1"/>
  <c r="A33" i="213" l="1"/>
  <c r="A42" i="213" s="1"/>
  <c r="A61" i="213" s="1"/>
  <c r="H45" i="174"/>
  <c r="I22" i="236"/>
  <c r="J22" i="236" s="1"/>
  <c r="H46" i="174" l="1"/>
  <c r="H104" i="236"/>
  <c r="J303" i="173"/>
  <c r="J374" i="173"/>
  <c r="J160" i="173"/>
  <c r="J176" i="173" s="1"/>
  <c r="J48" i="173"/>
  <c r="J462" i="173" s="1"/>
  <c r="J460" i="173" s="1"/>
  <c r="J461" i="173" s="1"/>
  <c r="J102" i="173"/>
  <c r="J103" i="173" s="1"/>
  <c r="J119" i="173"/>
  <c r="J139" i="173" s="1"/>
  <c r="H22" i="170" s="1"/>
  <c r="I21" i="236"/>
  <c r="G104" i="236" l="1"/>
  <c r="K96" i="236"/>
  <c r="F22" i="169"/>
  <c r="J94" i="173"/>
  <c r="J97" i="173" s="1"/>
  <c r="H23" i="170"/>
  <c r="J121" i="173"/>
  <c r="H18" i="170"/>
  <c r="J21" i="236"/>
  <c r="P22" i="169" l="1"/>
  <c r="R22" i="169"/>
  <c r="H21" i="170"/>
  <c r="K97" i="236"/>
  <c r="J302" i="173"/>
  <c r="J451" i="173"/>
  <c r="H20" i="174"/>
  <c r="H17" i="236"/>
  <c r="J17" i="236" s="1"/>
  <c r="H24" i="170" l="1"/>
  <c r="J454" i="173"/>
  <c r="F12" i="169" s="1"/>
  <c r="H15" i="236"/>
  <c r="J15" i="236" s="1"/>
  <c r="H24" i="174"/>
  <c r="I84" i="236"/>
  <c r="I85" i="236" s="1"/>
  <c r="H16" i="236"/>
  <c r="J16" i="236" s="1"/>
  <c r="H22" i="174"/>
  <c r="P12" i="169" l="1"/>
  <c r="R12" i="169"/>
  <c r="F14" i="169"/>
  <c r="H29" i="174"/>
  <c r="J18" i="236"/>
  <c r="H18" i="236"/>
  <c r="R14" i="169" l="1"/>
  <c r="F20" i="169"/>
  <c r="F28" i="169" s="1"/>
  <c r="P14" i="169"/>
  <c r="R20" i="169" l="1"/>
  <c r="R28" i="169"/>
  <c r="P20" i="169"/>
  <c r="F32" i="169" l="1"/>
  <c r="P28" i="169"/>
  <c r="H9" i="174"/>
  <c r="J234" i="173"/>
  <c r="W21" i="172" s="1"/>
  <c r="R32" i="169" l="1"/>
  <c r="U32" i="169"/>
  <c r="P32" i="169"/>
  <c r="F37" i="169"/>
  <c r="L20" i="172"/>
  <c r="N20" i="172" s="1"/>
  <c r="H33" i="170"/>
  <c r="H42" i="172" l="1"/>
  <c r="O15" i="235"/>
  <c r="I31" i="235" l="1"/>
  <c r="O31" i="235"/>
  <c r="K15" i="235"/>
  <c r="K31" i="235" s="1"/>
  <c r="J15" i="235"/>
  <c r="J31" i="235" s="1"/>
  <c r="J29" i="173"/>
  <c r="I29" i="173" s="1"/>
  <c r="F31" i="235"/>
  <c r="J30" i="173"/>
  <c r="I30" i="173" s="1"/>
  <c r="H38" i="174"/>
  <c r="H14" i="174"/>
  <c r="J261" i="173" l="1"/>
  <c r="J33" i="173"/>
  <c r="I33" i="173" s="1"/>
  <c r="N15" i="235"/>
  <c r="N31" i="235" s="1"/>
  <c r="L19" i="172"/>
  <c r="L21" i="172" l="1"/>
  <c r="H36" i="170" s="1"/>
  <c r="N19" i="172"/>
  <c r="N21" i="172" s="1"/>
  <c r="H35" i="172"/>
  <c r="H43" i="172"/>
  <c r="J31" i="173"/>
  <c r="I31" i="173" s="1"/>
  <c r="L15" i="235"/>
  <c r="L31" i="235" s="1"/>
  <c r="J32" i="173"/>
  <c r="I32" i="173" s="1"/>
  <c r="M15" i="235"/>
  <c r="M31" i="235" s="1"/>
  <c r="L35" i="172" l="1"/>
  <c r="P22" i="172"/>
  <c r="N35" i="172"/>
  <c r="L42" i="172" l="1"/>
  <c r="L43" i="172" s="1"/>
  <c r="H37" i="170"/>
  <c r="N42" i="172" l="1"/>
  <c r="N43" i="172" s="1"/>
  <c r="P21" i="172"/>
  <c r="Q21" i="172" s="1"/>
  <c r="T21" i="172"/>
  <c r="V21" i="172" s="1"/>
  <c r="J360" i="173" l="1"/>
  <c r="J304" i="173" s="1"/>
  <c r="J306" i="173" s="1"/>
  <c r="H50" i="170" s="1"/>
  <c r="H51" i="174" l="1"/>
  <c r="J101" i="236"/>
  <c r="K101" i="236" l="1"/>
  <c r="H55" i="170"/>
  <c r="I23" i="236"/>
  <c r="J23" i="236" l="1"/>
  <c r="H41" i="170"/>
  <c r="H47" i="174" s="1"/>
  <c r="I20" i="236" l="1"/>
  <c r="J20" i="236" s="1"/>
  <c r="J29" i="236" s="1"/>
  <c r="J98" i="236"/>
  <c r="H52" i="174"/>
  <c r="H44" i="170"/>
  <c r="H57" i="170" l="1"/>
  <c r="I29" i="236"/>
  <c r="I98" i="236"/>
  <c r="I104" i="236" s="1"/>
  <c r="J104" i="236"/>
  <c r="H78" i="170" l="1"/>
  <c r="K98" i="236"/>
  <c r="H26" i="235" l="1"/>
  <c r="P24" i="235"/>
  <c r="O82" i="235" l="1"/>
  <c r="P26" i="235"/>
  <c r="H11" i="174" l="1"/>
  <c r="H16" i="174" s="1"/>
  <c r="H18" i="174" s="1"/>
  <c r="H32" i="174" s="1"/>
  <c r="O84" i="235"/>
  <c r="O94" i="235" s="1"/>
  <c r="K24" i="169" l="1"/>
  <c r="H15" i="235" l="1"/>
  <c r="H31" i="235" s="1"/>
  <c r="J28" i="173"/>
  <c r="P13" i="235"/>
  <c r="H36" i="174" l="1"/>
  <c r="H41" i="174"/>
  <c r="H53" i="174" s="1"/>
  <c r="P15" i="235"/>
  <c r="P31" i="235" s="1"/>
  <c r="H11" i="170" s="1"/>
  <c r="H15" i="170" s="1"/>
  <c r="I28" i="173"/>
  <c r="I35" i="173" s="1"/>
  <c r="O28" i="173" s="1"/>
  <c r="J35" i="173"/>
  <c r="H55" i="174" l="1"/>
  <c r="L55" i="174" s="1"/>
  <c r="H26" i="170" l="1"/>
  <c r="K57" i="170" s="1"/>
  <c r="H61" i="170" l="1"/>
  <c r="L26" i="170"/>
  <c r="H65" i="170"/>
  <c r="H82" i="170"/>
  <c r="K30" i="169"/>
  <c r="K17" i="169" l="1"/>
  <c r="K22" i="169"/>
  <c r="K26" i="169" l="1"/>
  <c r="K10" i="169"/>
  <c r="K18" i="169"/>
  <c r="K12" i="169" l="1"/>
  <c r="K16" i="169" l="1"/>
  <c r="K32" i="16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tc={518F6360-0177-4B41-A9AB-1EE8B97C779F}</author>
    <author>tc={9FDE17D4-DE8A-4145-A9A2-B16815DD8493}</author>
  </authors>
  <commentList>
    <comment ref="A16" authorId="0" shapeId="0" xr:uid="{518F6360-0177-4B41-A9AB-1EE8B97C779F}">
      <text>
        <t>[Threaded comment]
Your version of Excel allows you to read this threaded comment; however, any edits to it will get removed if the file is opened in a newer version of Excel. Learn more: https://go.microsoft.com/fwlink/?linkid=870924
Comment:
    This should not be presented on Operating  Income section. Rather, these should be presentent below Operating (loss)/profit.</t>
      </text>
    </comment>
    <comment ref="A25" authorId="1" shapeId="0" xr:uid="{9FDE17D4-DE8A-4145-A9A2-B16815DD8493}">
      <text>
        <t>[Threaded comment]
Your version of Excel allows you to read this threaded comment; however, any edits to it will get removed if the file is opened in a newer version of Excel. Learn more: https://go.microsoft.com/fwlink/?linkid=870924
Comment:
    This should not be presented on Operating  Income section. Rather, these should be presentent below Operating (loss)/profit.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tc={32C7132E-2B58-4B7B-A3E8-311B10799B03}</author>
  </authors>
  <commentList>
    <comment ref="H8" authorId="0" shapeId="0" xr:uid="{32C7132E-2B58-4B7B-A3E8-311B10799B03}">
      <text>
        <t>[Threaded comment]
Your version of Excel allows you to read this threaded comment; however, any edits to it will get removed if the file is opened in a newer version of Excel. Learn more: https://go.microsoft.com/fwlink/?linkid=870924
Comment:
    This balance should be matched with PY figure of Note #15.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tc={4981F461-AF53-4068-9813-868FF7C4B976}</author>
    <author>tc={02893D14-37CC-4040-8A41-D33D461069F7}</author>
    <author>tc={14C90D1B-36AA-4EF7-8F9F-04D70CA80F54}</author>
  </authors>
  <commentList>
    <comment ref="H26" authorId="0" shapeId="0" xr:uid="{4981F461-AF53-4068-9813-868FF7C4B976}">
      <text>
        <t>[Threaded comment]
Your version of Excel allows you to read this threaded comment; however, any edits to it will get removed if the file is opened in a newer version of Excel. Learn more: https://go.microsoft.com/fwlink/?linkid=870924
Comment:
    Why this has been changed in Revised FS??</t>
      </text>
    </comment>
    <comment ref="H29" authorId="1" shapeId="0" xr:uid="{02893D14-37CC-4040-8A41-D33D461069F7}">
      <text>
        <t>[Threaded comment]
Your version of Excel allows you to read this threaded comment; however, any edits to it will get removed if the file is opened in a newer version of Excel. Learn more: https://go.microsoft.com/fwlink/?linkid=870924
Comment:
    Why this has been changed in Revised FS??</t>
      </text>
    </comment>
    <comment ref="J39" authorId="2" shapeId="0" xr:uid="{14C90D1B-36AA-4EF7-8F9F-04D70CA80F54}">
      <text>
        <t>[Threaded comment]
Your version of Excel allows you to read this threaded comment; however, any edits to it will get removed if the file is opened in a newer version of Excel. Learn more: https://go.microsoft.com/fwlink/?linkid=870924
Comment:
    For PY addition of Advance for WIP is not considered here.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tc={7BC0AB67-6365-4B56-9E6A-195260ACFCD1}</author>
  </authors>
  <commentList>
    <comment ref="B260" authorId="0" shapeId="0" xr:uid="{7BC0AB67-6365-4B56-9E6A-195260ACFCD1}">
      <text>
        <t>[Threaded comment]
Your version of Excel allows you to read this threaded comment; however, any edits to it will get removed if the file is opened in a newer version of Excel. Learn more: https://go.microsoft.com/fwlink/?linkid=870924
Comment:
    Our suggested disclosure
Reply:
    Okay</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tc={660BFABF-FA60-499A-AABB-974773ED585A}</author>
    <author>tc={5AC01E04-105B-4F48-A722-ABC88912F397}</author>
    <author>tc={0C842021-5039-478A-9286-522FD31BADE0}</author>
  </authors>
  <commentList>
    <comment ref="I8" authorId="0" shapeId="0" xr:uid="{660BFABF-FA60-499A-AABB-974773ED585A}">
      <text>
        <t>[Threaded comment]
Your version of Excel allows you to read this threaded comment; however, any edits to it will get removed if the file is opened in a newer version of Excel. Learn more: https://go.microsoft.com/fwlink/?linkid=870924
Comment:
    THis balance does not match with Note #15 (ii)</t>
      </text>
    </comment>
    <comment ref="P9" authorId="1" shapeId="0" xr:uid="{5AC01E04-105B-4F48-A722-ABC88912F397}">
      <text>
        <t>[Threaded comment]
Your version of Excel allows you to read this threaded comment; however, any edits to it will get removed if the file is opened in a newer version of Excel. Learn more: https://go.microsoft.com/fwlink/?linkid=870924
Comment:
    This does not match with balance shown in Note # 7.1</t>
      </text>
    </comment>
    <comment ref="B71" authorId="2" shapeId="0" xr:uid="{0C842021-5039-478A-9286-522FD31BADE0}">
      <text>
        <t>[Threaded comment]
Your version of Excel allows you to read this threaded comment; however, any edits to it will get removed if the file is opened in a newer version of Excel. Learn more: https://go.microsoft.com/fwlink/?linkid=870924
Comment:
    Our suggested change.
Reply:
    Okay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tc={17E78A29-A332-414A-BC2A-CBA9805C1B8A}</author>
    <author>tc={A17EA7BF-D6B0-4D4D-8E9D-B4BD2C24C61D}</author>
    <author>tc={A32C57BA-1745-4B73-8674-382995E63F82}</author>
    <author>tc={CF6FD744-763F-4D39-BE01-5664F12EA1DE}</author>
    <author>tc={69E922A3-B9B4-4DDA-A667-D26316606A79}</author>
    <author>tc={D1132769-B221-4551-B96B-B223A22DB498}</author>
    <author>tc={F43720C4-9C81-46F6-913A-F836DB5A715F}</author>
    <author>tc={EF672FCB-4AA7-4C0F-BBA4-155D8688BDB9}</author>
    <author>tc={65F0A90C-4129-4EE2-93CC-549E864FC337}</author>
  </authors>
  <commentList>
    <comment ref="B77" authorId="0" shapeId="0" xr:uid="{17E78A29-A332-414A-BC2A-CBA9805C1B8A}">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 ref="B80" authorId="1" shapeId="0" xr:uid="{A17EA7BF-D6B0-4D4D-8E9D-B4BD2C24C61D}">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 ref="B87" authorId="2" shapeId="0" xr:uid="{A32C57BA-1745-4B73-8674-382995E63F82}">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 ref="B145" authorId="3" shapeId="0" xr:uid="{CF6FD744-763F-4D39-BE01-5664F12EA1DE}">
      <text>
        <t>[Threaded comment]
Your version of Excel allows you to read this threaded comment; however, any edits to it will get removed if the file is opened in a newer version of Excel. Learn more: https://go.microsoft.com/fwlink/?linkid=870924
Comment:
    Need to provide a separate disclosure on Cash at Bank (all bank acocunt name and balance)</t>
      </text>
    </comment>
    <comment ref="J174" authorId="4" shapeId="0" xr:uid="{69E922A3-B9B4-4DDA-A667-D26316606A79}">
      <text>
        <t>[Threaded comment]
Your version of Excel allows you to read this threaded comment; however, any edits to it will get removed if the file is opened in a newer version of Excel. Learn more: https://go.microsoft.com/fwlink/?linkid=870924
Comment:
    No supporting details of subsequent settlement have been provided. Please provide us supporting documents to confirm this.</t>
      </text>
    </comment>
    <comment ref="B187" authorId="5" shapeId="0" xr:uid="{D1132769-B221-4551-B96B-B223A22DB498}">
      <text>
        <t>[Threaded comment]
Your version of Excel allows you to read this threaded comment; however, any edits to it will get removed if the file is opened in a newer version of Excel. Learn more: https://go.microsoft.com/fwlink/?linkid=870924
Comment:
    Provide a note on increase of authorized capital.</t>
      </text>
    </comment>
    <comment ref="B193" authorId="6" shapeId="0" xr:uid="{F43720C4-9C81-46F6-913A-F836DB5A715F}">
      <text>
        <t>[Threaded comment]
Your version of Excel allows you to read this threaded comment; however, any edits to it will get removed if the file is opened in a newer version of Excel. Learn more: https://go.microsoft.com/fwlink/?linkid=870924
Comment:
    Please confirm whether this is number of shares increase or share cpaital increase</t>
      </text>
    </comment>
    <comment ref="B279" authorId="7" shapeId="0" xr:uid="{EF672FCB-4AA7-4C0F-BBA4-155D8688BDB9}">
      <text>
        <t>[Threaded comment]
Your version of Excel allows you to read this threaded comment; however, any edits to it will get removed if the file is opened in a newer version of Excel. Learn more: https://go.microsoft.com/fwlink/?linkid=870924
Comment:
    Suggested change</t>
      </text>
    </comment>
    <comment ref="B441" authorId="8" shapeId="0" xr:uid="{65F0A90C-4129-4EE2-93CC-549E864FC337}">
      <text>
        <t>[Threaded comment]
Your version of Excel allows you to read this threaded comment; however, any edits to it will get removed if the file is opened in a newer version of Excel. Learn more: https://go.microsoft.com/fwlink/?linkid=870924
Comment:
    Why this should not be included in Note #29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tc={1EF1895E-B1B0-4ADA-9F7B-05644713E76F}</author>
    <author>tc={944A1FEC-C2BA-4FBD-92D9-A3ACC286E8F1}</author>
  </authors>
  <commentList>
    <comment ref="B110" authorId="0" shapeId="0" xr:uid="{1EF1895E-B1B0-4ADA-9F7B-05644713E76F}">
      <text>
        <t>[Threaded comment]
Your version of Excel allows you to read this threaded comment; however, any edits to it will get removed if the file is opened in a newer version of Excel. Learn more: https://go.microsoft.com/fwlink/?linkid=870924
Comment:
    Did the company enter into forward contract? We have not found any accounting treatment for this</t>
      </text>
    </comment>
    <comment ref="B117" authorId="1" shapeId="0" xr:uid="{944A1FEC-C2BA-4FBD-92D9-A3ACC286E8F1}">
      <text>
        <t>[Threaded comment]
Your version of Excel allows you to read this threaded comment; however, any edits to it will get removed if the file is opened in a newer version of Excel. Learn more: https://go.microsoft.com/fwlink/?linkid=870924
Comment:
    Our suggested change. And, did the company enter into forward contract?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tc={FFDE0D7B-1CB3-4AB6-B4DC-058D18DDB4FB}</author>
    <author>tc={B5885ED7-2412-4E01-8F0D-776F946E5F8F}</author>
    <author>tc={34C3527B-EFDC-4B93-9723-E1E6DEF53535}</author>
    <author>tc={85F825F0-72B8-4183-835B-3BCF7E7C84BC}</author>
  </authors>
  <commentList>
    <comment ref="B8" authorId="0" shapeId="0" xr:uid="{FFDE0D7B-1CB3-4AB6-B4DC-058D18DDB4FB}">
      <text>
        <t>[Threaded comment]
Your version of Excel allows you to read this threaded comment; however, any edits to it will get removed if the file is opened in a newer version of Excel. Learn more: https://go.microsoft.com/fwlink/?linkid=870924
Comment:
    Provide a seperate disclosure on "Loan from Promoters"</t>
      </text>
    </comment>
    <comment ref="P35" authorId="1" shapeId="0" xr:uid="{B5885ED7-2412-4E01-8F0D-776F946E5F8F}">
      <text>
        <t>[Threaded comment]
Your version of Excel allows you to read this threaded comment; however, any edits to it will get removed if the file is opened in a newer version of Excel. Learn more: https://go.microsoft.com/fwlink/?linkid=870924
Comment:
    This does not match with Bank Confirmation received. Please kindly provide us supportings to reconcile and confirm.</t>
      </text>
    </comment>
    <comment ref="P37" authorId="2" shapeId="0" xr:uid="{34C3527B-EFDC-4B93-9723-E1E6DEF53535}">
      <text>
        <t>[Threaded comment]
Your version of Excel allows you to read this threaded comment; however, any edits to it will get removed if the file is opened in a newer version of Excel. Learn more: https://go.microsoft.com/fwlink/?linkid=870924
Comment:
    We have found Bank Guarantee and Shipping Guarantee in Balance Confirmation. Please kindly incorporate these in FS</t>
      </text>
    </comment>
    <comment ref="B63" authorId="3" shapeId="0" xr:uid="{85F825F0-72B8-4183-835B-3BCF7E7C84BC}">
      <text>
        <t>[Threaded comment]
Your version of Excel allows you to read this threaded comment; however, any edits to it will get removed if the file is opened in a newer version of Excel. Learn more: https://go.microsoft.com/fwlink/?linkid=870924
Comment:
    Please include the designation of other signatory.</t>
      </text>
    </comment>
  </commentList>
</comments>
</file>

<file path=xl/sharedStrings.xml><?xml version="1.0" encoding="utf-8"?>
<sst xmlns="http://schemas.openxmlformats.org/spreadsheetml/2006/main" count="21963" uniqueCount="4158">
  <si>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</si>
  <si>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</si>
  <si>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</si>
  <si>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</si>
  <si>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</si>
  <si>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</si>
  <si>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</si>
  <si>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</si>
  <si>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</si>
  <si>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</si>
  <si>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</si>
  <si>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</si>
  <si>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</si>
  <si>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</si>
  <si>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</si>
  <si>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</si>
  <si>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</si>
  <si>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</si>
  <si>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</si>
  <si>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</si>
  <si>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</si>
  <si>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</si>
  <si>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</si>
  <si>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</si>
  <si>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</si>
  <si>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</si>
  <si>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</si>
  <si>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</si>
  <si>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</si>
  <si>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</si>
  <si>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</si>
  <si>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</si>
  <si>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</si>
  <si>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</si>
  <si>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</si>
  <si>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</si>
  <si>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</si>
  <si>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</si>
  <si>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</si>
  <si>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</si>
  <si>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</si>
  <si>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</si>
  <si>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</si>
  <si>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</si>
  <si>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</si>
  <si>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</si>
  <si>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</si>
  <si>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</si>
  <si>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</si>
  <si>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</si>
  <si>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</si>
  <si>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</si>
  <si>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</si>
  <si>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</si>
  <si>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</si>
  <si>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</si>
  <si>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</si>
  <si>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</si>
  <si>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</si>
  <si>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</si>
  <si>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</si>
  <si>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</si>
  <si>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</si>
  <si>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</si>
  <si>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</si>
  <si>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</si>
  <si>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</si>
  <si>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</si>
  <si>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</si>
  <si>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</si>
  <si>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</si>
  <si>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</si>
  <si>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</si>
  <si>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</si>
  <si>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</si>
  <si>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</si>
  <si>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</si>
  <si>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</si>
  <si>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</si>
  <si>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</si>
  <si>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</si>
  <si>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</si>
  <si>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</si>
  <si>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</si>
  <si>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</si>
  <si>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</si>
  <si>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</si>
  <si>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</si>
  <si>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</si>
  <si>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</si>
  <si>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</si>
  <si>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</si>
  <si>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</si>
  <si>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</si>
  <si>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</si>
  <si>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</si>
  <si>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</si>
  <si>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</si>
  <si>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</si>
  <si>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</si>
  <si>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</si>
  <si>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</si>
  <si>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</si>
  <si>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</si>
  <si>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</si>
  <si>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</si>
  <si>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</si>
  <si>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</si>
  <si>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</si>
  <si>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</si>
  <si>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</si>
  <si>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</si>
  <si>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</si>
  <si>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</si>
  <si>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</si>
  <si>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</si>
  <si>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</si>
  <si>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</si>
  <si>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</si>
  <si>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</si>
  <si>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</si>
  <si>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</si>
  <si>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</si>
  <si>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</si>
  <si>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</si>
  <si>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</si>
  <si>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</si>
  <si>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</si>
  <si>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</si>
  <si>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</si>
  <si>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</si>
  <si>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</si>
  <si>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</si>
  <si>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</si>
  <si>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</si>
  <si>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</si>
  <si>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</si>
  <si>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</si>
  <si>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</si>
  <si>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</si>
  <si>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</si>
  <si>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</si>
  <si>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</si>
  <si>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</si>
  <si>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</si>
  <si>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</si>
  <si>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</si>
  <si>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</si>
  <si>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</si>
  <si>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</si>
  <si>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</si>
  <si>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</si>
  <si>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</si>
  <si>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</si>
  <si>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</si>
  <si>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</si>
  <si>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</si>
  <si>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</si>
  <si>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</si>
  <si>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</si>
  <si>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</si>
  <si>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</si>
  <si>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</si>
  <si>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</si>
  <si>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</si>
  <si>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</si>
  <si>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</si>
  <si>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</si>
  <si>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</si>
  <si>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</si>
  <si>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</si>
  <si>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</si>
  <si>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</si>
  <si>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</si>
  <si>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</si>
  <si>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</si>
  <si>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</si>
  <si>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</si>
  <si>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</si>
  <si>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</si>
  <si>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</si>
  <si>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</si>
  <si>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</si>
  <si>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</si>
  <si>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</si>
  <si>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</si>
  <si>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</si>
  <si>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</si>
  <si>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</si>
  <si>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</si>
  <si>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</si>
  <si>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</si>
  <si>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</si>
  <si>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</si>
  <si>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</si>
  <si>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</si>
  <si>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</si>
  <si>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</si>
  <si>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</si>
  <si>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</si>
  <si>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</si>
  <si>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</si>
  <si>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</si>
  <si>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</si>
  <si>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</si>
  <si>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</si>
  <si>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</si>
  <si>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</si>
  <si>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</si>
  <si>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</si>
  <si>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</si>
  <si>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</si>
  <si>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</si>
  <si>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</si>
  <si>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</si>
  <si>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</si>
  <si>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</si>
  <si>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</si>
  <si>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</si>
  <si>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</si>
  <si>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</si>
  <si>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</si>
  <si>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</si>
  <si>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</si>
  <si>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</si>
  <si>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</si>
  <si>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</si>
  <si>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</si>
  <si>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</si>
  <si>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</si>
  <si>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</si>
  <si>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</si>
  <si>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</si>
  <si>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</si>
  <si>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</si>
  <si>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</si>
  <si>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</si>
  <si>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Hong Kong</t>
  </si>
  <si>
    <t>Mr. Ranjan Tikam Mahtani</t>
  </si>
  <si>
    <t>Chinese</t>
  </si>
  <si>
    <t>Mr. Dinesh Gope Virwani</t>
  </si>
  <si>
    <t>Indian</t>
  </si>
  <si>
    <t>Less: repayment during the year</t>
  </si>
  <si>
    <t>Purpose of loan</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</si>
  <si>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</si>
  <si>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</si>
  <si>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</si>
  <si>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</si>
  <si>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</si>
  <si>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</si>
  <si>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</si>
  <si>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</si>
  <si>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</si>
  <si>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</si>
  <si>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</si>
  <si>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</si>
  <si>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</si>
  <si>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</si>
  <si>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</si>
  <si>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</si>
  <si>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</si>
  <si>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</si>
  <si>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</si>
  <si>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</si>
  <si>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</si>
  <si>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</si>
  <si>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</si>
  <si>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</si>
  <si>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</si>
  <si>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</si>
  <si>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</si>
  <si>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</si>
  <si>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</si>
  <si>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</si>
  <si>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</si>
  <si>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</si>
  <si>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</si>
  <si>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</si>
  <si>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</si>
  <si>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</si>
  <si>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</si>
  <si>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</si>
  <si>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</si>
  <si>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</si>
  <si>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</si>
  <si>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</si>
  <si>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</si>
  <si>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</si>
  <si>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</si>
  <si>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</si>
  <si>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</si>
  <si>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</si>
  <si>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</si>
  <si>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</si>
  <si>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</si>
  <si>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</si>
  <si>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</si>
  <si>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</si>
  <si>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</si>
  <si>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</si>
  <si>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</si>
  <si>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</si>
  <si>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</si>
  <si>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</si>
  <si>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</si>
  <si>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</si>
  <si>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</si>
  <si>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</si>
  <si>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</si>
  <si>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</si>
  <si>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</si>
  <si>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</si>
  <si>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</si>
  <si>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</si>
  <si>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</si>
  <si>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</si>
  <si>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</si>
  <si>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</si>
  <si>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</si>
  <si>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</si>
  <si>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</si>
  <si>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</si>
  <si>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</si>
  <si>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</si>
  <si>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</si>
  <si>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</si>
  <si>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</si>
  <si>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</si>
  <si>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</si>
  <si>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</si>
  <si>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</si>
  <si>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</si>
  <si>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</si>
  <si>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</si>
  <si>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</si>
  <si>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</si>
  <si>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</si>
  <si>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</si>
  <si>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</si>
  <si>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</si>
  <si>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</si>
  <si>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</si>
  <si>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</si>
  <si>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</si>
  <si>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</si>
  <si>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</si>
  <si>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</si>
  <si>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</si>
  <si>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</si>
  <si>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</si>
  <si>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</si>
  <si>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</si>
  <si>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</si>
  <si>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</si>
  <si>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</si>
  <si>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</si>
  <si>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</si>
  <si>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</si>
  <si>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</si>
  <si>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</si>
  <si>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</si>
  <si>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</si>
  <si>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</si>
  <si>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</si>
  <si>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</si>
  <si>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</si>
  <si>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</si>
  <si>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</si>
  <si>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</si>
  <si>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</si>
  <si>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</si>
  <si>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</si>
  <si>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</si>
  <si>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</si>
  <si>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</si>
  <si>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</si>
  <si>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</si>
  <si>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</si>
  <si>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</si>
  <si>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</si>
  <si>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</si>
  <si>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</si>
  <si>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</si>
  <si>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</si>
  <si>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</si>
  <si>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</si>
  <si>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</si>
  <si>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</si>
  <si>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</si>
  <si>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</si>
  <si>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</si>
  <si>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</si>
  <si>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</si>
  <si>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</si>
  <si>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</si>
  <si>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</si>
  <si>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</si>
  <si>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</si>
  <si>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</si>
  <si>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</si>
  <si>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</si>
  <si>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</si>
  <si>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</si>
  <si>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</si>
  <si>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</si>
  <si>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</si>
  <si>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</si>
  <si>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</si>
  <si>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</si>
  <si>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</si>
  <si>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</si>
  <si>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</si>
  <si>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</si>
  <si>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</si>
  <si>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</si>
  <si>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</si>
  <si>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</si>
  <si>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</si>
  <si>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</si>
  <si>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</si>
  <si>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</si>
  <si>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</si>
  <si>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</si>
  <si>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</si>
  <si>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</si>
  <si>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</si>
  <si>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</si>
  <si>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</si>
  <si>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</si>
  <si>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</si>
  <si>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</si>
  <si>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</si>
  <si>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</si>
  <si>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</si>
  <si>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</si>
  <si>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</si>
  <si>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</si>
  <si>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</si>
  <si>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</si>
  <si>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</si>
  <si>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</si>
  <si>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</si>
  <si>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</si>
  <si>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</si>
  <si>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</si>
  <si>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</si>
  <si>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</si>
  <si>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</si>
  <si>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</si>
  <si>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</si>
  <si>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</si>
  <si>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</si>
  <si>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</si>
  <si>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</si>
  <si>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</si>
  <si>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</si>
  <si>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</si>
  <si>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</si>
  <si>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</si>
  <si>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</si>
  <si>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</si>
  <si>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</si>
  <si>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</si>
  <si>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</si>
  <si>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</si>
  <si>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</si>
  <si>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</si>
  <si>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</si>
  <si>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</si>
  <si>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</si>
  <si>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</si>
  <si>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</si>
  <si>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</si>
  <si>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</si>
  <si>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</si>
  <si>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</si>
  <si>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</si>
  <si>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</si>
  <si>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</si>
  <si>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</si>
  <si>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</si>
  <si>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</si>
  <si>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</si>
  <si>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</si>
  <si>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</si>
  <si>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</si>
  <si>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</si>
  <si>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</si>
  <si>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</si>
  <si>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</si>
  <si>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</si>
  <si>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</si>
  <si>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</si>
  <si>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</si>
  <si>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</si>
  <si>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</si>
  <si>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</si>
  <si>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</si>
  <si>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</si>
  <si>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</si>
  <si>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</si>
  <si>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</si>
  <si>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</si>
  <si>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</si>
  <si>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</si>
  <si>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</si>
  <si>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</si>
  <si>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</si>
  <si>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</si>
  <si>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</si>
  <si>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</si>
  <si>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</si>
  <si>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</si>
  <si>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</si>
  <si>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</si>
  <si>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</si>
  <si>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</si>
  <si>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</si>
  <si>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</si>
  <si>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</si>
  <si>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</si>
  <si>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</si>
  <si>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</si>
  <si>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</si>
  <si>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</si>
  <si>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</si>
  <si>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</si>
  <si>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</si>
  <si>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</si>
  <si>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</si>
  <si>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</si>
  <si>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</si>
  <si>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</si>
  <si>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</si>
  <si>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</si>
  <si>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</si>
  <si>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</si>
  <si>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</si>
  <si>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</si>
  <si>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</si>
  <si>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</si>
  <si>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</si>
  <si>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</si>
  <si>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</si>
  <si>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</si>
  <si>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</si>
  <si>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</si>
  <si>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</si>
  <si>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</si>
  <si>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</si>
  <si>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</si>
  <si>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</si>
  <si>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</si>
  <si>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</si>
  <si>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</si>
  <si>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</si>
  <si>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</si>
  <si>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</si>
  <si>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</si>
  <si>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</si>
  <si>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</si>
  <si>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</si>
  <si>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</si>
  <si>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</si>
  <si>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</si>
  <si>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</si>
  <si>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</si>
  <si>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</si>
  <si>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</si>
  <si>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</si>
  <si>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</si>
  <si>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</si>
  <si>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</si>
  <si>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</si>
  <si>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</si>
  <si>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</si>
  <si>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</si>
  <si>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</si>
  <si>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</si>
  <si>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</si>
  <si>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</si>
  <si>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</si>
  <si>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</si>
  <si>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</si>
  <si>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</si>
  <si>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</si>
  <si>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</si>
  <si>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</si>
  <si>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</si>
  <si>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</si>
  <si>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</si>
  <si>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</si>
  <si>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</si>
  <si>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</si>
  <si>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</si>
  <si>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</si>
  <si>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</si>
  <si>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</si>
  <si>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</si>
  <si>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</si>
  <si>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</si>
  <si>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</si>
  <si>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</si>
  <si>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</si>
  <si>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</si>
  <si>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</si>
  <si>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</si>
  <si>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</si>
  <si>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</si>
  <si>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</si>
  <si>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</si>
  <si>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</si>
  <si>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Add:  Equity Contibution received during the year</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</si>
  <si>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</si>
  <si>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</si>
  <si>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</si>
  <si>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</si>
  <si>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</si>
  <si>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</si>
  <si>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</si>
  <si>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</si>
  <si>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</si>
  <si>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</si>
  <si>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</si>
  <si>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</si>
  <si>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</si>
  <si>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</si>
  <si>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</si>
  <si>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</si>
  <si>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</si>
  <si>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</si>
  <si>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</si>
  <si>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</si>
  <si>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</si>
  <si>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</si>
  <si>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</si>
  <si>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</si>
  <si>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</si>
  <si>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</si>
  <si>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</si>
  <si>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</si>
  <si>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Six</t>
  </si>
  <si>
    <t>Machine hire charges</t>
  </si>
  <si>
    <t>Changes in working capital</t>
  </si>
  <si>
    <t xml:space="preserve">Closing balance </t>
  </si>
  <si>
    <t xml:space="preserve">Total materials consumed </t>
  </si>
  <si>
    <t>:  Valued at cost or net realizable value whichever is lower;</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</si>
  <si>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</si>
  <si>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</si>
  <si>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</si>
  <si>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</si>
  <si>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</si>
  <si>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</si>
  <si>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</si>
  <si>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</si>
  <si>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</si>
  <si>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</si>
  <si>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</si>
  <si>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</si>
  <si>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</si>
  <si>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</si>
  <si>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</si>
  <si>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</si>
  <si>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</si>
  <si>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</si>
  <si>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</si>
  <si>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</si>
  <si>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</si>
  <si>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</si>
  <si>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</si>
  <si>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</si>
  <si>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</si>
  <si>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</si>
  <si>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</si>
  <si>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KZ</t>
  </si>
  <si>
    <t>1020</t>
  </si>
  <si>
    <t>DL</t>
  </si>
  <si>
    <t>M &amp; U Packaging Ltd.</t>
  </si>
  <si>
    <t>Marine insurance</t>
  </si>
  <si>
    <t>Freight expenses</t>
  </si>
  <si>
    <t>Courier expenses</t>
  </si>
  <si>
    <t>Buildings-Revaluatin</t>
  </si>
  <si>
    <t>update 7.01 am 17-sep-19</t>
  </si>
  <si>
    <t>Less: Depreciation adjustment</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</si>
  <si>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</si>
  <si>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</si>
  <si>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</si>
  <si>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</si>
  <si>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</si>
  <si>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</si>
  <si>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</si>
  <si>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</si>
  <si>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</si>
  <si>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</si>
  <si>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</si>
  <si>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</si>
  <si>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</si>
  <si>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</si>
  <si>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</si>
  <si>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</si>
  <si>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</si>
  <si>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</si>
  <si>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</si>
  <si>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</si>
  <si>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</si>
  <si>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</si>
  <si>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</si>
  <si>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</si>
  <si>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</si>
  <si>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</si>
  <si>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</si>
  <si>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</si>
  <si>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</si>
  <si>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</si>
  <si>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</si>
  <si>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</si>
  <si>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</si>
  <si>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Statement of Cash Flows  is prepared principally in accordance with IAS-7 "Statement of  Cash Flows" and the cash flows from operating activities have been presented under indirect method.</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</si>
  <si>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</si>
  <si>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</si>
  <si>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 xml:space="preserve">Revenue principally comprises export of ready-made garments. Revenue is measured net of duty, excise, other taxes and discounts to customers. Revenue is recognised  when a performance obligation is satisfied by transferring control over goods or service to a customer; this is usually evidenced by a transfer of the significant risks and rewards of ownership upon delivery to the customer, which in terms of timing is not materially different to the date of shipping. </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</si>
  <si>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</si>
  <si>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</si>
  <si>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</si>
  <si>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</si>
  <si>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</si>
  <si>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</si>
  <si>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</si>
  <si>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</si>
  <si>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</si>
  <si>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CWIP-Util. &amp; Wash</t>
  </si>
  <si>
    <t>Exchange Gain - FW/S</t>
  </si>
  <si>
    <t>OSMAN INTERLININGS LTD.</t>
  </si>
  <si>
    <t>Rent to convention</t>
  </si>
  <si>
    <t>Remarks</t>
  </si>
  <si>
    <t>1010</t>
  </si>
  <si>
    <t>Green Textile Limited</t>
  </si>
  <si>
    <t>Acc. Amor. ROU Asset</t>
  </si>
  <si>
    <t>Amort.- ROU Asset</t>
  </si>
  <si>
    <t>Interest exp.-Lease</t>
  </si>
  <si>
    <t>ROU Assets</t>
  </si>
  <si>
    <t>Lease Liability</t>
  </si>
  <si>
    <t>Depreciation transferd to retained earnings</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</si>
  <si>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</si>
  <si>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</si>
  <si>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</si>
  <si>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</si>
  <si>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Nurul Faruk Hasan &amp; Co</t>
  </si>
  <si>
    <t>Dhaka, Bangladesh</t>
  </si>
  <si>
    <t xml:space="preserve">Dated: </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</si>
  <si>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</si>
  <si>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</si>
  <si>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</si>
  <si>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</si>
  <si>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</si>
  <si>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</si>
  <si>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</si>
  <si>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</si>
  <si>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</si>
  <si>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TOTAL ASSETS</t>
  </si>
  <si>
    <t>TOTAL EQUITY AND LIABILITIES</t>
  </si>
  <si>
    <t>Notes to the financial statements</t>
  </si>
  <si>
    <t>Use of estimates and Judgments</t>
  </si>
  <si>
    <t>i) Estimates</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</si>
  <si>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</si>
  <si>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</si>
  <si>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</si>
  <si>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</si>
  <si>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</si>
  <si>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</si>
  <si>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</si>
  <si>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</si>
  <si>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</si>
  <si>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</si>
  <si>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</si>
  <si>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</si>
  <si>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</si>
  <si>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</si>
  <si>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</si>
  <si>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</si>
  <si>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</si>
  <si>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</si>
  <si>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The carrying amounts of property, plant and equipment are reviewed at each reporting date to determine whether there is any indication that the assets might be impaired.  Any provision of impairment is charged to the statement of profit or loss in the period concerned.</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</si>
  <si>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</si>
  <si>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</si>
  <si>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</si>
  <si>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</si>
  <si>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</si>
  <si>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</si>
  <si>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</si>
  <si>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</si>
  <si>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</si>
  <si>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</si>
  <si>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</si>
  <si>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</si>
  <si>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</si>
  <si>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</si>
  <si>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</si>
  <si>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</si>
  <si>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</si>
  <si>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</si>
  <si>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</si>
  <si>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On derecognition of a financial liability, the difference between the carrying amount extinguished and the consideration paid (including any non-cash assets transferred or liabilities assumed) is recognised in profit or loss.</t>
  </si>
  <si>
    <t>Amortization is provided on software @ 20% on a  straight-line  method starting from the month of acquisition irrespective of their purchase date while no amortization is charged in the month of retirement/ disposal.</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</si>
  <si>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</si>
  <si>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</si>
  <si>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</si>
  <si>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</si>
  <si>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</si>
  <si>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</si>
  <si>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</si>
  <si>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Additions:</t>
  </si>
  <si>
    <t>Charge for the year:</t>
  </si>
  <si>
    <t>Carrying amounts</t>
  </si>
  <si>
    <t>Amounts recognised in profit or loss</t>
  </si>
  <si>
    <t>Interest expense on lease liabilities</t>
  </si>
  <si>
    <t>Right of use assets addition during the year</t>
  </si>
  <si>
    <t>Depreciation addition during the year</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</si>
  <si>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</si>
  <si>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</si>
  <si>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</si>
  <si>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</si>
  <si>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</si>
  <si>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</si>
  <si>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</si>
  <si>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</si>
  <si>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</si>
  <si>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</si>
  <si>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</si>
  <si>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</si>
  <si>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</si>
  <si>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</si>
  <si>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</si>
  <si>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</si>
  <si>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</si>
  <si>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</si>
  <si>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</si>
  <si>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</si>
  <si>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</si>
  <si>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</si>
  <si>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</si>
  <si>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</si>
  <si>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</si>
  <si>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</si>
  <si>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Subsequent events</t>
  </si>
  <si>
    <t>Authentication of financial statements</t>
  </si>
  <si>
    <t>Financial assets</t>
  </si>
  <si>
    <t>Financial liabilities</t>
  </si>
  <si>
    <t>: Valued at cost which is equivalent to material cost plus 50% of  
  conversion cost or net realizable value whichever is lower;</t>
  </si>
  <si>
    <t>: Valued at cost which is 5% less than selling price or net realizable value 
  whichever is lower;</t>
  </si>
  <si>
    <t xml:space="preserve">There are no events identified after the date of the statement of financial position which require adjustment or disclosure in the accompanying financial statements.
On 11 March 2020, the World Health Organisation officially declared COVID-19, the disease caused by novel coronavirus, a pandemic. The Board and Management are closely monitoring the evolution of this pandemic, including how it may affect the Company, the economy and the general population. The development of the Company's strategy to deal with the pandemic is in line with global strategies guided by the World Health Organisation and European Centre for Prevention and Disease Control (ECDC).
While the pandemic does create a level of uncertainty for the Company as a result of the potential macro-economic impact, the Board and Management have an appropriate response plan in place and have taken proactive measures to ensure the Company can continue to successfully deliver for the foreseeable future. The Board and Management remain committed to ensuring the Company can continue to deliver and will adapt work practices and the business model as the situation evolves.
</t>
  </si>
  <si>
    <t>Cosmopolitan Industries (Pvt.) Limited</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</si>
  <si>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</si>
  <si>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</si>
  <si>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</si>
  <si>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</si>
  <si>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</si>
  <si>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</si>
  <si>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</si>
  <si>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</si>
  <si>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</si>
  <si>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</si>
  <si>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</si>
  <si>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UPAS loan</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</si>
  <si>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</si>
  <si>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</si>
  <si>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</si>
  <si>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</si>
  <si>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</si>
  <si>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</si>
  <si>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</si>
  <si>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</si>
  <si>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</si>
  <si>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</si>
  <si>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</si>
  <si>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</si>
  <si>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</si>
  <si>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</si>
  <si>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Corporate Office</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</si>
  <si>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</si>
  <si>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The revaluation reserve represents a surplus of value assigned by the valuer over the book value after considering depreciation for the past years. An amount equivalent to the difference between depreciation based on revalued carrying amount of the assets and depreciation based on asset's original carrying amount is transferred from revaluation reserve to retained earnings. Freehold land and factory building are revalued from time to time by the firm of professional valuers on the basis of fair market value.</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</si>
  <si>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</si>
  <si>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</si>
  <si>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</si>
  <si>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</si>
  <si>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</si>
  <si>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</si>
  <si>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</si>
  <si>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</si>
  <si>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</si>
  <si>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Bangladesh Bank Stimulas Loan</t>
  </si>
  <si>
    <t>Interest on term loan</t>
  </si>
  <si>
    <t>Interest on lease liability</t>
  </si>
  <si>
    <t>Bank charges</t>
  </si>
  <si>
    <t>Travelling and conveyance</t>
  </si>
  <si>
    <t>Recruitment and training expenses</t>
  </si>
  <si>
    <t>Business development  expenses</t>
  </si>
  <si>
    <t>Printing and stationeries</t>
  </si>
  <si>
    <t>Rates and taxes</t>
  </si>
  <si>
    <t>Security &amp; compliance expenses</t>
  </si>
  <si>
    <t>Visa and work permit expenses</t>
  </si>
  <si>
    <t>Electricity</t>
  </si>
  <si>
    <t>Gas charges</t>
  </si>
  <si>
    <t xml:space="preserve">Factory rent </t>
  </si>
  <si>
    <t>Environment treatment expenses</t>
  </si>
  <si>
    <t xml:space="preserve">Water </t>
  </si>
  <si>
    <t>Audit and tax service fee</t>
  </si>
  <si>
    <t>Security deposit</t>
  </si>
  <si>
    <t>Interest on EDF and UPAS loan</t>
  </si>
  <si>
    <t>Utility expenses</t>
  </si>
  <si>
    <t>Above amount represents advance received from Epic Designers Ltd., Hong Kong and Epic Garments DWC - LLC in the normal course of business.</t>
  </si>
  <si>
    <t>Green Textile Ltd</t>
  </si>
  <si>
    <t>120 days;</t>
  </si>
  <si>
    <t>At maturity or quarterly in arrears, whichever is earlier;</t>
  </si>
  <si>
    <t>Short term loan from bank</t>
  </si>
  <si>
    <t>Loan on negotiation</t>
  </si>
  <si>
    <t>Less: Repayments made during the year</t>
  </si>
  <si>
    <t>Closing balance</t>
  </si>
  <si>
    <t>Terms and conditions for loan on negotiation</t>
  </si>
  <si>
    <t>Loan limit</t>
  </si>
  <si>
    <t>:</t>
  </si>
  <si>
    <t>BDT 100,000,000 (USD 1,191,185);</t>
  </si>
  <si>
    <t>Maximum tenor</t>
  </si>
  <si>
    <t xml:space="preserve">Repayments   </t>
  </si>
  <si>
    <t>To purchase export bills against sales contract with recourse to the borrower.</t>
  </si>
  <si>
    <t>Loan from promoters</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</si>
  <si>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</si>
  <si>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</si>
  <si>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</si>
  <si>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</si>
  <si>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</si>
  <si>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</si>
  <si>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</si>
  <si>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</si>
  <si>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</si>
  <si>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</si>
  <si>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</si>
  <si>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</si>
  <si>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</si>
  <si>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</si>
  <si>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</si>
  <si>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</si>
  <si>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</si>
  <si>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</si>
  <si>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</si>
  <si>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</si>
  <si>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</si>
  <si>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</si>
  <si>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</si>
  <si>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</si>
  <si>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</si>
  <si>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</si>
  <si>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</si>
  <si>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</si>
  <si>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Revaluation of Freehold land</t>
  </si>
  <si>
    <t>Revaluation of Factory building</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</si>
  <si>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</si>
  <si>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</si>
  <si>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The Company has a voluntary contributory provident fund scheme wherein both the employee as well as the employer contributes 7% of basic salary. The scheme is approved by the National Board of Revenue (NBR) and is administered by a separate Provident Fund Trust.</t>
  </si>
  <si>
    <t>Intangible assets</t>
  </si>
  <si>
    <t>Intercompany receivables</t>
  </si>
  <si>
    <t>Capital reserve</t>
  </si>
  <si>
    <t>Bangladesh Bank stimulus loan- net of current portion</t>
  </si>
  <si>
    <t>Interest Income</t>
  </si>
  <si>
    <t>(Repayment)/ receipt of short term loan</t>
  </si>
  <si>
    <t>This represents amount due for export sales, wash and debit notes issued to intercompanies.</t>
  </si>
  <si>
    <t>Lease liability- net of current portion</t>
  </si>
  <si>
    <t>Loan from promoters- net of current portion</t>
  </si>
  <si>
    <t>Lease liability - current portion</t>
  </si>
  <si>
    <t>Bangladesh Bank stimulus loan- current portion</t>
  </si>
  <si>
    <t>Loan from promoters- current portion</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</si>
  <si>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</si>
  <si>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</si>
  <si>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</si>
  <si>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</si>
  <si>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</si>
  <si>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</si>
  <si>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</si>
  <si>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</si>
  <si>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</si>
  <si>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</si>
  <si>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</si>
  <si>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</si>
  <si>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</si>
  <si>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</si>
  <si>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</si>
  <si>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</si>
  <si>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</si>
  <si>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</si>
  <si>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</si>
  <si>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</si>
  <si>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</si>
  <si>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</si>
  <si>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</si>
  <si>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</si>
  <si>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</si>
  <si>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</si>
  <si>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</si>
  <si>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</si>
  <si>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</si>
  <si>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</si>
  <si>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</si>
  <si>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</si>
  <si>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</si>
  <si>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</si>
  <si>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</si>
  <si>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</si>
  <si>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</si>
  <si>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</si>
  <si>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</si>
  <si>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</si>
  <si>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</si>
  <si>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</si>
  <si>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</si>
  <si>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</si>
  <si>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</si>
  <si>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</si>
  <si>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</si>
  <si>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</si>
  <si>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</si>
  <si>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</si>
  <si>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</si>
  <si>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</si>
  <si>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</si>
  <si>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</si>
  <si>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</si>
  <si>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</si>
  <si>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</si>
  <si>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</si>
  <si>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</si>
  <si>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</si>
  <si>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</si>
  <si>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</si>
  <si>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</si>
  <si>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</si>
  <si>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</si>
  <si>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</si>
  <si>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</si>
  <si>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</si>
  <si>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</si>
  <si>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</si>
  <si>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</si>
  <si>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</si>
  <si>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</si>
  <si>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</si>
  <si>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</si>
  <si>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</si>
  <si>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</si>
  <si>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</si>
  <si>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</si>
  <si>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</si>
  <si>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</si>
  <si>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</si>
  <si>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</si>
  <si>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</si>
  <si>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</si>
  <si>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</si>
  <si>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</si>
  <si>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</si>
  <si>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</si>
  <si>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</si>
  <si>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</si>
  <si>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</si>
  <si>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</si>
  <si>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</si>
  <si>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</si>
  <si>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</si>
  <si>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</si>
  <si>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</si>
  <si>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</si>
  <si>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</si>
  <si>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</si>
  <si>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</si>
  <si>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</si>
  <si>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</si>
  <si>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</si>
  <si>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</si>
  <si>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</si>
  <si>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</si>
  <si>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</si>
  <si>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</si>
  <si>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</si>
  <si>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</si>
  <si>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</si>
  <si>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</si>
  <si>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</si>
  <si>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</si>
  <si>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</si>
  <si>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</si>
  <si>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</si>
  <si>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</si>
  <si>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</si>
  <si>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</si>
  <si>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</si>
  <si>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</si>
  <si>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</si>
  <si>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</si>
  <si>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</si>
  <si>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</si>
  <si>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</si>
  <si>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</si>
  <si>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</si>
  <si>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</si>
  <si>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</si>
  <si>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</si>
  <si>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</si>
  <si>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</si>
  <si>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</si>
  <si>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</si>
  <si>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</si>
  <si>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</si>
  <si>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</si>
  <si>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</si>
  <si>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</si>
  <si>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</si>
  <si>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</si>
  <si>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</si>
  <si>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Payable for Rental, Testing, Compliance &amp; other charges</t>
  </si>
  <si>
    <t>Gen Reserve &amp; Surplus</t>
  </si>
  <si>
    <t>Total Revaluation Reserve</t>
  </si>
  <si>
    <t>Other receivable-sale of FA</t>
  </si>
  <si>
    <t>Reinstatement for deposits</t>
  </si>
  <si>
    <t>(Gain)/Loss on Disposal of Assets</t>
  </si>
  <si>
    <t>Exchange (Gain)/Loss - Forward Coverage</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</si>
  <si>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</si>
  <si>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</si>
  <si>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</si>
  <si>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</si>
  <si>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</si>
  <si>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</si>
  <si>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</si>
  <si>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</si>
  <si>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</si>
  <si>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</si>
  <si>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</si>
  <si>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</si>
  <si>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</si>
  <si>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</si>
  <si>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</si>
  <si>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</si>
  <si>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</si>
  <si>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</si>
  <si>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</si>
  <si>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</si>
  <si>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</si>
  <si>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</si>
  <si>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</si>
  <si>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</si>
  <si>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</si>
  <si>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</si>
  <si>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</si>
  <si>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</si>
  <si>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</si>
  <si>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</si>
  <si>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</si>
  <si>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</si>
  <si>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</si>
  <si>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</si>
  <si>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</si>
  <si>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</si>
  <si>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</si>
  <si>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</si>
  <si>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</si>
  <si>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</si>
  <si>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</si>
  <si>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</si>
  <si>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</si>
  <si>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</si>
  <si>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</si>
  <si>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</si>
  <si>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</si>
  <si>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</si>
  <si>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</si>
  <si>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</si>
  <si>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</si>
  <si>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</si>
  <si>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</si>
  <si>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</si>
  <si>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</si>
  <si>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</si>
  <si>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</si>
  <si>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</si>
  <si>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</si>
  <si>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</si>
  <si>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</si>
  <si>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</si>
  <si>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</si>
  <si>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</si>
  <si>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</si>
  <si>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</si>
  <si>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</si>
  <si>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</si>
  <si>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</si>
  <si>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</si>
  <si>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</si>
  <si>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</si>
  <si>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</si>
  <si>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</si>
  <si>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</si>
  <si>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</si>
  <si>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</si>
  <si>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</si>
  <si>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</si>
  <si>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</si>
  <si>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</si>
  <si>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</si>
  <si>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</si>
  <si>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</si>
  <si>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</si>
  <si>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</si>
  <si>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</si>
  <si>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</si>
  <si>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</si>
  <si>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</si>
  <si>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</si>
  <si>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</si>
  <si>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</si>
  <si>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</si>
  <si>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</si>
  <si>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</si>
  <si>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</si>
  <si>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</si>
  <si>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</si>
  <si>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</si>
  <si>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</si>
  <si>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</si>
  <si>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</si>
  <si>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</si>
  <si>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</si>
  <si>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</si>
  <si>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</si>
  <si>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</si>
  <si>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</si>
  <si>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</si>
  <si>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</si>
  <si>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</si>
  <si>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</si>
  <si>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</si>
  <si>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</si>
  <si>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</si>
  <si>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</si>
  <si>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</si>
  <si>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</si>
  <si>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</si>
  <si>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</si>
  <si>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</si>
  <si>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</si>
  <si>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</si>
  <si>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</si>
  <si>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</si>
  <si>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</si>
  <si>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</si>
  <si>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</si>
  <si>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</si>
  <si>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</si>
  <si>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</si>
  <si>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</si>
  <si>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</si>
  <si>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</si>
  <si>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</si>
  <si>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</si>
  <si>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</si>
  <si>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</si>
  <si>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</si>
  <si>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</si>
  <si>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</si>
  <si>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</si>
  <si>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</si>
  <si>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</si>
  <si>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</si>
  <si>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</si>
  <si>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</si>
  <si>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</si>
  <si>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</si>
  <si>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</si>
  <si>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</si>
  <si>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</si>
  <si>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</si>
  <si>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</si>
  <si>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</si>
  <si>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</si>
  <si>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</si>
  <si>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</si>
  <si>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</si>
  <si>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</si>
  <si>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</si>
  <si>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Group Chairman</t>
  </si>
  <si>
    <t>Depreciation of ROU assets</t>
  </si>
  <si>
    <t>Recognition of right of use assets</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</si>
  <si>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</si>
  <si>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</si>
  <si>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</si>
  <si>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</si>
  <si>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</si>
  <si>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</si>
  <si>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</si>
  <si>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</si>
  <si>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</si>
  <si>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</si>
  <si>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</si>
  <si>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</si>
  <si>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</si>
  <si>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</si>
  <si>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</si>
  <si>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</si>
  <si>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</si>
  <si>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</si>
  <si>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</si>
  <si>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</si>
  <si>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</si>
  <si>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</si>
  <si>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</si>
  <si>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</si>
  <si>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</si>
  <si>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</si>
  <si>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</si>
  <si>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</si>
  <si>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</si>
  <si>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</si>
  <si>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</si>
  <si>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50308016</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</si>
  <si>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</si>
  <si>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</si>
  <si>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</si>
  <si>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</si>
  <si>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</si>
  <si>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</si>
  <si>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</si>
  <si>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</si>
  <si>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</si>
  <si>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</si>
  <si>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</si>
  <si>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</si>
  <si>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</si>
  <si>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</si>
  <si>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</si>
  <si>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</si>
  <si>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</si>
  <si>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</si>
  <si>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</si>
  <si>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</si>
  <si>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</si>
  <si>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</si>
  <si>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</si>
  <si>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</si>
  <si>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</si>
  <si>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</si>
  <si>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BEIJING KAILONG</t>
  </si>
  <si>
    <t>Deferred Liability Creation to BEIJING KAILONG YIS</t>
  </si>
  <si>
    <t>Deferred Liability Creation to Best Silica gel</t>
  </si>
  <si>
    <t>Deferred Liability Creation to Best Silica Gel</t>
  </si>
  <si>
    <t>PGC1</t>
  </si>
  <si>
    <t>Green Pac (BD) Ltd.</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</si>
  <si>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</si>
  <si>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</si>
  <si>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</si>
  <si>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</si>
  <si>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</si>
  <si>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</si>
  <si>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</si>
  <si>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</si>
  <si>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</si>
  <si>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</si>
  <si>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</si>
  <si>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</si>
  <si>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</si>
  <si>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</si>
  <si>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</si>
  <si>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</si>
  <si>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</si>
  <si>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</si>
  <si>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</si>
  <si>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</si>
  <si>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</si>
  <si>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</si>
  <si>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</si>
  <si>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</si>
  <si>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</si>
  <si>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</si>
  <si>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</si>
  <si>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</si>
  <si>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</si>
  <si>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</si>
  <si>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</si>
  <si>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</si>
  <si>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</si>
  <si>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</si>
  <si>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</si>
  <si>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</si>
  <si>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</si>
  <si>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</si>
  <si>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</si>
  <si>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</si>
  <si>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</si>
  <si>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</si>
  <si>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</si>
  <si>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</si>
  <si>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</si>
  <si>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</si>
  <si>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</si>
  <si>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</si>
  <si>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</si>
  <si>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</si>
  <si>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</si>
  <si>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</si>
  <si>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G/L account</t>
  </si>
  <si>
    <t>Amount USD</t>
  </si>
  <si>
    <t>F.O -Diesel for Boil</t>
  </si>
  <si>
    <t>GA -Canteen Expenses</t>
  </si>
  <si>
    <t>Others expenses</t>
  </si>
  <si>
    <t>Inspection expenses</t>
  </si>
  <si>
    <t>Inspection  expenses</t>
  </si>
  <si>
    <t>Audit  and tax service fee</t>
  </si>
  <si>
    <t>Inter company</t>
  </si>
  <si>
    <t>Transferred from share money deposit</t>
  </si>
  <si>
    <t xml:space="preserve"> 30 June 2021</t>
  </si>
  <si>
    <t>30 June 2021</t>
  </si>
  <si>
    <t>Balance as at 30 June 2021</t>
  </si>
  <si>
    <t>Balance at 30 June 2021</t>
  </si>
  <si>
    <t>At 30 June 2021</t>
  </si>
  <si>
    <t>1000/50308012</t>
  </si>
  <si>
    <t>Capital. offset</t>
  </si>
  <si>
    <t>Revaluation during the year</t>
  </si>
  <si>
    <t>Deferred Liability Creation to Epyllion Limited</t>
  </si>
  <si>
    <t>EPYLLION LIMITED</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</si>
  <si>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</si>
  <si>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</si>
  <si>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</si>
  <si>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</si>
  <si>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</si>
  <si>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</si>
  <si>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</si>
  <si>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Interest on Stimulus loan</t>
  </si>
  <si>
    <t>(Amounts in USD)</t>
  </si>
  <si>
    <t>In USD</t>
  </si>
  <si>
    <t>Total 2020-21</t>
  </si>
  <si>
    <t>UDS</t>
  </si>
  <si>
    <t>Short term loan (Rec)</t>
  </si>
  <si>
    <t>Service Benefit</t>
  </si>
  <si>
    <t>Fabric shading, mending, printing etc.</t>
  </si>
  <si>
    <t>Tax on cash incentive</t>
  </si>
  <si>
    <t>i) Figures appearing in these financial statements have been rounded off to the nearest USD; and</t>
  </si>
  <si>
    <t>Other income (PF forfeiture amount)</t>
  </si>
  <si>
    <t>Net receipt/ (repayment) of Bangladesh Bank Stimulus Loan</t>
  </si>
  <si>
    <t>Net receipt/ (repayment) of loan from promoter</t>
  </si>
  <si>
    <t>Retained earnings/(loss)</t>
  </si>
  <si>
    <t>Cash (used in) /generated from operations before changes in working capital</t>
  </si>
  <si>
    <t>Net cash (used in) /generated   from operating activities</t>
  </si>
  <si>
    <t>2021
USD</t>
  </si>
  <si>
    <t>Cash at banks in BDT account</t>
  </si>
  <si>
    <t>Cash at banks in USD account</t>
  </si>
  <si>
    <t>Above foreign currency loans were taken from Epic Designers Ltd., Hong Kong  by  the Company  as per loan agreements.</t>
  </si>
  <si>
    <t>Service benefit</t>
  </si>
  <si>
    <t>Carrying amount in USD</t>
  </si>
  <si>
    <t>Net loss before tax</t>
  </si>
  <si>
    <t>Acquisition of Intangible asset</t>
  </si>
  <si>
    <t>Depreciation expense on right-of-use assets</t>
  </si>
  <si>
    <t>Receivable from provident fund</t>
  </si>
  <si>
    <t>Allocation of depreciation</t>
  </si>
  <si>
    <t>VP- Finance &amp; Accounts</t>
  </si>
  <si>
    <r>
      <t>Basis of accounting</t>
    </r>
    <r>
      <rPr>
        <sz val="11"/>
        <rFont val="Calibri"/>
        <family val="2"/>
        <scheme val="minor"/>
      </rPr>
      <t xml:space="preserve"> </t>
    </r>
  </si>
  <si>
    <r>
      <t xml:space="preserve">These financial statements expressed in US Dollar have been prepared on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t>
    </r>
    <r>
      <rPr>
        <sz val="11"/>
        <color rgb="FFFF0000"/>
        <rFont val="Calibri"/>
        <family val="2"/>
        <scheme val="minor"/>
      </rPr>
      <t>....................</t>
    </r>
  </si>
  <si>
    <t xml:space="preserve">The Company uses straight 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utilization of assets. The rates of depreciation and category of property, plant and equipment are as follows: </t>
  </si>
  <si>
    <t>Management reviews the expected useful lifes of the different classes of assets following useful lives and accordingly rates of depreciation were applied to reflect the pattern in which the assets future economic benefits are expected to be realised.</t>
  </si>
  <si>
    <t>Software costs are capitalised where it is expected to provide future economic benefits. Capitalization costs include license fees and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 term benefits.</t>
  </si>
  <si>
    <t>The Company also pays service benefits to the employees in terms of Labor Act, 2006 (amendment 2013) and Labor Rules, 2015.</t>
  </si>
  <si>
    <t>The Company also pays service benefits to the employees in accordance with Bangladesh Labor Act, 2006 (amended in 2013) and Bangladesh Labor Rules, 2015 as and when the payments fall due. The management is of the view that the Company has sufficient provision in its books of accounts as on the reporting date to meet its obligations towards service benefits.</t>
  </si>
  <si>
    <t>Reporting period</t>
  </si>
  <si>
    <t>10101021</t>
  </si>
  <si>
    <t>10101025</t>
  </si>
  <si>
    <t>10101026</t>
  </si>
  <si>
    <t>10101200</t>
  </si>
  <si>
    <t>10101201</t>
  </si>
  <si>
    <t>10102010</t>
  </si>
  <si>
    <t>10102015</t>
  </si>
  <si>
    <t>10103009</t>
  </si>
  <si>
    <t>10201001</t>
  </si>
  <si>
    <t>10201004</t>
  </si>
  <si>
    <t>10201007</t>
  </si>
  <si>
    <t>10301002</t>
  </si>
  <si>
    <t>10301008</t>
  </si>
  <si>
    <t>10330001</t>
  </si>
  <si>
    <t>10330002</t>
  </si>
  <si>
    <t>10340010</t>
  </si>
  <si>
    <t>10340020</t>
  </si>
  <si>
    <t>10340022</t>
  </si>
  <si>
    <t>10340030</t>
  </si>
  <si>
    <t>10340031</t>
  </si>
  <si>
    <t>10340032</t>
  </si>
  <si>
    <t>10340040</t>
  </si>
  <si>
    <t>10340041</t>
  </si>
  <si>
    <t>10340042</t>
  </si>
  <si>
    <t>10340050</t>
  </si>
  <si>
    <t>10340051</t>
  </si>
  <si>
    <t>10340052</t>
  </si>
  <si>
    <t>10340060</t>
  </si>
  <si>
    <t>10340070</t>
  </si>
  <si>
    <t>10340080</t>
  </si>
  <si>
    <t>10340081</t>
  </si>
  <si>
    <t>10340082</t>
  </si>
  <si>
    <t>10340090</t>
  </si>
  <si>
    <t>10340100</t>
  </si>
  <si>
    <t>10340102</t>
  </si>
  <si>
    <t>10340110</t>
  </si>
  <si>
    <t>10340111</t>
  </si>
  <si>
    <t>10340112</t>
  </si>
  <si>
    <t>10340120</t>
  </si>
  <si>
    <t>10340121</t>
  </si>
  <si>
    <t>10340122</t>
  </si>
  <si>
    <t>10340130</t>
  </si>
  <si>
    <t>10340131</t>
  </si>
  <si>
    <t>10340132</t>
  </si>
  <si>
    <t>10340140</t>
  </si>
  <si>
    <t>10340141</t>
  </si>
  <si>
    <t>10349998</t>
  </si>
  <si>
    <t>10350001</t>
  </si>
  <si>
    <t>10350002</t>
  </si>
  <si>
    <t>10350003</t>
  </si>
  <si>
    <t>10350004</t>
  </si>
  <si>
    <t>10350005</t>
  </si>
  <si>
    <t>10350006</t>
  </si>
  <si>
    <t>10350007</t>
  </si>
  <si>
    <t>10350008</t>
  </si>
  <si>
    <t>10350011</t>
  </si>
  <si>
    <t>10350012</t>
  </si>
  <si>
    <t>10350900</t>
  </si>
  <si>
    <t>10350901</t>
  </si>
  <si>
    <t>10350902</t>
  </si>
  <si>
    <t>10350903</t>
  </si>
  <si>
    <t>10350904</t>
  </si>
  <si>
    <t>10350905</t>
  </si>
  <si>
    <t>10350906</t>
  </si>
  <si>
    <t>10360001</t>
  </si>
  <si>
    <t>10360002</t>
  </si>
  <si>
    <t>10360003</t>
  </si>
  <si>
    <t>10360004</t>
  </si>
  <si>
    <t>10361001</t>
  </si>
  <si>
    <t>10361003</t>
  </si>
  <si>
    <t>10362003</t>
  </si>
  <si>
    <t>10364001</t>
  </si>
  <si>
    <t>10364003</t>
  </si>
  <si>
    <t>10364004</t>
  </si>
  <si>
    <t>10367001</t>
  </si>
  <si>
    <t>20100002</t>
  </si>
  <si>
    <t>20100003</t>
  </si>
  <si>
    <t>20100004</t>
  </si>
  <si>
    <t>20100005</t>
  </si>
  <si>
    <t>20100006</t>
  </si>
  <si>
    <t>20100007</t>
  </si>
  <si>
    <t>20100008</t>
  </si>
  <si>
    <t>20100009</t>
  </si>
  <si>
    <t>20100010</t>
  </si>
  <si>
    <t>20100012</t>
  </si>
  <si>
    <t>20100013</t>
  </si>
  <si>
    <t>20100015</t>
  </si>
  <si>
    <t>20100016</t>
  </si>
  <si>
    <t>20120001</t>
  </si>
  <si>
    <t>20130001</t>
  </si>
  <si>
    <t>20130004</t>
  </si>
  <si>
    <t>20130007</t>
  </si>
  <si>
    <t>20130009</t>
  </si>
  <si>
    <t>20130010</t>
  </si>
  <si>
    <t>20130011</t>
  </si>
  <si>
    <t>20130021</t>
  </si>
  <si>
    <t>20135001</t>
  </si>
  <si>
    <t>20135002</t>
  </si>
  <si>
    <t>20140001</t>
  </si>
  <si>
    <t>20140002</t>
  </si>
  <si>
    <t>20140004</t>
  </si>
  <si>
    <t>20141001</t>
  </si>
  <si>
    <t>20141002</t>
  </si>
  <si>
    <t>20141003</t>
  </si>
  <si>
    <t>20141004</t>
  </si>
  <si>
    <t>20141005</t>
  </si>
  <si>
    <t>20141007</t>
  </si>
  <si>
    <t>20141008</t>
  </si>
  <si>
    <t>20141010</t>
  </si>
  <si>
    <t>20141011</t>
  </si>
  <si>
    <t>20141012</t>
  </si>
  <si>
    <t>20141014</t>
  </si>
  <si>
    <t>20141015</t>
  </si>
  <si>
    <t>20141016</t>
  </si>
  <si>
    <t>20150501</t>
  </si>
  <si>
    <t>20201001</t>
  </si>
  <si>
    <t>3</t>
  </si>
  <si>
    <t>30101001</t>
  </si>
  <si>
    <t>30101002</t>
  </si>
  <si>
    <t>30101003</t>
  </si>
  <si>
    <t>30102001</t>
  </si>
  <si>
    <t>30103001</t>
  </si>
  <si>
    <t>30104001</t>
  </si>
  <si>
    <t>30900100</t>
  </si>
  <si>
    <t>30900101</t>
  </si>
  <si>
    <t>30900102</t>
  </si>
  <si>
    <t>30900110</t>
  </si>
  <si>
    <t>30900115</t>
  </si>
  <si>
    <t>30900125</t>
  </si>
  <si>
    <t>30900135</t>
  </si>
  <si>
    <t>30900900</t>
  </si>
  <si>
    <t>30900920</t>
  </si>
  <si>
    <t>30900930</t>
  </si>
  <si>
    <t>30900932</t>
  </si>
  <si>
    <t>30900933</t>
  </si>
  <si>
    <t>30900934</t>
  </si>
  <si>
    <t>30900935</t>
  </si>
  <si>
    <t>30900936</t>
  </si>
  <si>
    <t>30900950</t>
  </si>
  <si>
    <t>30900970</t>
  </si>
  <si>
    <t>40101001</t>
  </si>
  <si>
    <t>40101002</t>
  </si>
  <si>
    <t>40101011</t>
  </si>
  <si>
    <t>40101012</t>
  </si>
  <si>
    <t>40201007</t>
  </si>
  <si>
    <t>40201015</t>
  </si>
  <si>
    <t>40201016</t>
  </si>
  <si>
    <t>40201017</t>
  </si>
  <si>
    <t>40201022</t>
  </si>
  <si>
    <t>50101003</t>
  </si>
  <si>
    <t>50101004</t>
  </si>
  <si>
    <t>50101005</t>
  </si>
  <si>
    <t>50101006</t>
  </si>
  <si>
    <t>50101010</t>
  </si>
  <si>
    <t>50101013</t>
  </si>
  <si>
    <t>50101014</t>
  </si>
  <si>
    <t>50101017</t>
  </si>
  <si>
    <t>50101022</t>
  </si>
  <si>
    <t>50101023</t>
  </si>
  <si>
    <t>50201001</t>
  </si>
  <si>
    <t>50201002</t>
  </si>
  <si>
    <t>50201003</t>
  </si>
  <si>
    <t>50201005</t>
  </si>
  <si>
    <t>50201007</t>
  </si>
  <si>
    <t>50201008</t>
  </si>
  <si>
    <t>50201009</t>
  </si>
  <si>
    <t>50201010</t>
  </si>
  <si>
    <t>50201012</t>
  </si>
  <si>
    <t>50201013</t>
  </si>
  <si>
    <t>50201015</t>
  </si>
  <si>
    <t>50201025</t>
  </si>
  <si>
    <t>50202001</t>
  </si>
  <si>
    <t>50202003</t>
  </si>
  <si>
    <t>50202005</t>
  </si>
  <si>
    <t>50301001</t>
  </si>
  <si>
    <t>50301002</t>
  </si>
  <si>
    <t>50306001</t>
  </si>
  <si>
    <t>50307002</t>
  </si>
  <si>
    <t>50307003</t>
  </si>
  <si>
    <t>50307004</t>
  </si>
  <si>
    <t>50307006</t>
  </si>
  <si>
    <t>50307007</t>
  </si>
  <si>
    <t>50308003</t>
  </si>
  <si>
    <t>50308004</t>
  </si>
  <si>
    <t>50308005</t>
  </si>
  <si>
    <t>50308006</t>
  </si>
  <si>
    <t>50308007</t>
  </si>
  <si>
    <t>50308012</t>
  </si>
  <si>
    <t>50308015</t>
  </si>
  <si>
    <t>50310001</t>
  </si>
  <si>
    <t>50310002</t>
  </si>
  <si>
    <t>50401001</t>
  </si>
  <si>
    <t>50401002</t>
  </si>
  <si>
    <t>50401501</t>
  </si>
  <si>
    <t>50401504</t>
  </si>
  <si>
    <t>50401505</t>
  </si>
  <si>
    <t>50401506</t>
  </si>
  <si>
    <t>50401507</t>
  </si>
  <si>
    <t>50401510</t>
  </si>
  <si>
    <t>50401513</t>
  </si>
  <si>
    <t>50401514</t>
  </si>
  <si>
    <t>50402001</t>
  </si>
  <si>
    <t>50402002</t>
  </si>
  <si>
    <t>50402003</t>
  </si>
  <si>
    <t>50402004</t>
  </si>
  <si>
    <t>50402005</t>
  </si>
  <si>
    <t>50402006</t>
  </si>
  <si>
    <t>50402007</t>
  </si>
  <si>
    <t>50402008</t>
  </si>
  <si>
    <t>50402009</t>
  </si>
  <si>
    <t>50402010</t>
  </si>
  <si>
    <t>50402011</t>
  </si>
  <si>
    <t>50402012</t>
  </si>
  <si>
    <t>50402013</t>
  </si>
  <si>
    <t>50402014</t>
  </si>
  <si>
    <t>50402015</t>
  </si>
  <si>
    <t>50402016</t>
  </si>
  <si>
    <t>50402017</t>
  </si>
  <si>
    <t>50402019</t>
  </si>
  <si>
    <t>50402030</t>
  </si>
  <si>
    <t>50402034</t>
  </si>
  <si>
    <t>50402038</t>
  </si>
  <si>
    <t>50502001</t>
  </si>
  <si>
    <t>50502002</t>
  </si>
  <si>
    <t>50502003</t>
  </si>
  <si>
    <t>50502004</t>
  </si>
  <si>
    <t>50502005</t>
  </si>
  <si>
    <t>50502006</t>
  </si>
  <si>
    <t>50502007</t>
  </si>
  <si>
    <t>50502008</t>
  </si>
  <si>
    <t>50503001</t>
  </si>
  <si>
    <t>50503002</t>
  </si>
  <si>
    <t>50503003</t>
  </si>
  <si>
    <t>50503004</t>
  </si>
  <si>
    <t>50503006</t>
  </si>
  <si>
    <t>50503008</t>
  </si>
  <si>
    <t>50503009</t>
  </si>
  <si>
    <t>50504002</t>
  </si>
  <si>
    <t>50602001</t>
  </si>
  <si>
    <t>50602002</t>
  </si>
  <si>
    <t>50602003</t>
  </si>
  <si>
    <t>50602004</t>
  </si>
  <si>
    <t>50603001</t>
  </si>
  <si>
    <t>50603002</t>
  </si>
  <si>
    <t>50603013</t>
  </si>
  <si>
    <t>50603016</t>
  </si>
  <si>
    <t>50605001</t>
  </si>
  <si>
    <t>50605002</t>
  </si>
  <si>
    <t>50701001</t>
  </si>
  <si>
    <t>50801001</t>
  </si>
  <si>
    <t>50801002</t>
  </si>
  <si>
    <t>1000/10101210</t>
  </si>
  <si>
    <t>Advance to Assets</t>
  </si>
  <si>
    <t>A.Receivable -Others</t>
  </si>
  <si>
    <t>A.Receivable Ins &amp;Cl</t>
  </si>
  <si>
    <t>1000/10340150</t>
  </si>
  <si>
    <t>DBBL 3211100000660 M</t>
  </si>
  <si>
    <t>1000/10340151</t>
  </si>
  <si>
    <t>DBBL 3211100000660 D</t>
  </si>
  <si>
    <t>1000/10340152</t>
  </si>
  <si>
    <t>DBBL 3211100000660 I</t>
  </si>
  <si>
    <t>1000/10340210</t>
  </si>
  <si>
    <t>CBL 1103483358001 M</t>
  </si>
  <si>
    <t>1000/10340220</t>
  </si>
  <si>
    <t>CBL 5123483358001 M</t>
  </si>
  <si>
    <t>1000/10340221</t>
  </si>
  <si>
    <t>CBL 5123483358001 D</t>
  </si>
  <si>
    <t>1000/10340230</t>
  </si>
  <si>
    <t>CBL 9203483358001 M</t>
  </si>
  <si>
    <t>1000/10360010</t>
  </si>
  <si>
    <t>Asset Advance Clg</t>
  </si>
  <si>
    <t>1000/20100020</t>
  </si>
  <si>
    <t>Vendor Retention</t>
  </si>
  <si>
    <t>1000/30900925</t>
  </si>
  <si>
    <t>GL Transfer Temp A/c</t>
  </si>
  <si>
    <t>1000/50307008</t>
  </si>
  <si>
    <t>1000/50309003</t>
  </si>
  <si>
    <t>Route Permit/Others</t>
  </si>
  <si>
    <t>AB</t>
  </si>
  <si>
    <t>11</t>
  </si>
  <si>
    <t>0000005010</t>
  </si>
  <si>
    <t>5010</t>
  </si>
  <si>
    <t>C3509AMZ22JP0646</t>
  </si>
  <si>
    <t>C3505AMZ22US0539</t>
  </si>
  <si>
    <t>C3485AMZ22PL0557</t>
  </si>
  <si>
    <t>C3514LVMX0616-22</t>
  </si>
  <si>
    <t>C3506AMZ22UK0605</t>
  </si>
  <si>
    <t>2103004421</t>
  </si>
  <si>
    <t>C3380LVPK1792-21</t>
  </si>
  <si>
    <t>2118000971</t>
  </si>
  <si>
    <t>DCUDAK149460</t>
  </si>
  <si>
    <t>DCUDAK148940</t>
  </si>
  <si>
    <t>2113003118</t>
  </si>
  <si>
    <t>1498,1505,1512,1514,1520,1531,1532</t>
  </si>
  <si>
    <t>IBCPAM240839DAK</t>
  </si>
  <si>
    <t>2113003218</t>
  </si>
  <si>
    <t>AB/1538,1540,1542,1546,1548,1550,1565,1570/21</t>
  </si>
  <si>
    <t>IBCPAM242353DAK</t>
  </si>
  <si>
    <t>2113003249</t>
  </si>
  <si>
    <t>AB/1580,1585,1587,1599,1603/21</t>
  </si>
  <si>
    <t>DCUDAK233852</t>
  </si>
  <si>
    <t>IBCPAM243557DAK</t>
  </si>
  <si>
    <t>MARGIN ADVAN-EDL</t>
  </si>
  <si>
    <t>CIP2</t>
  </si>
  <si>
    <t>2109000245</t>
  </si>
  <si>
    <t>CM adv rcvd, ref-OBCDAK235752ARV</t>
  </si>
  <si>
    <t>CM ADVANCE -DWC</t>
  </si>
  <si>
    <t>2109000251</t>
  </si>
  <si>
    <t>CM adv rcvd, ref-OBCDAK235992ARV</t>
  </si>
  <si>
    <t>2109000250</t>
  </si>
  <si>
    <t>CM adv rcvd, ref-OBCDAK235995ARV</t>
  </si>
  <si>
    <t>2109000257</t>
  </si>
  <si>
    <t>C3449AMZ22PL0505</t>
  </si>
  <si>
    <t>2109000247</t>
  </si>
  <si>
    <t>CM advan adjusted, ref-OBCDAK235752ARV</t>
  </si>
  <si>
    <t>C3521LVLX0594-22</t>
  </si>
  <si>
    <t>CM ADVANCE-DWC</t>
  </si>
  <si>
    <t>EPIC DESIGNERS LTD</t>
  </si>
  <si>
    <t>2126000860</t>
  </si>
  <si>
    <t>Deferred Liability Creation to 3rd bell Internatio</t>
  </si>
  <si>
    <t>BELL/CIPL-178-2022</t>
  </si>
  <si>
    <t>BELL/CIPL-178-20</t>
  </si>
  <si>
    <t>2113003116</t>
  </si>
  <si>
    <t>Deferred Liability Creation to Alpha Start Ltd</t>
  </si>
  <si>
    <t>IBCPAM240837DAK</t>
  </si>
  <si>
    <t>2113003117</t>
  </si>
  <si>
    <t>IBCPAM241437DAK</t>
  </si>
  <si>
    <t>2113002942</t>
  </si>
  <si>
    <t>IBCPAM239997DAK</t>
  </si>
  <si>
    <t>2113003304</t>
  </si>
  <si>
    <t>IBCPAM244263DAK</t>
  </si>
  <si>
    <t>2113003340</t>
  </si>
  <si>
    <t>IBCPAM246721DAK</t>
  </si>
  <si>
    <t>2113003306</t>
  </si>
  <si>
    <t>DCUDAK233838</t>
  </si>
  <si>
    <t>IBCPAM244255DAK</t>
  </si>
  <si>
    <t>2113003299</t>
  </si>
  <si>
    <t>IBCPAM244272DAK</t>
  </si>
  <si>
    <t>2113003311</t>
  </si>
  <si>
    <t>IBCPAM244194DAK</t>
  </si>
  <si>
    <t>2113003335</t>
  </si>
  <si>
    <t>IBCPAM245773DAK</t>
  </si>
  <si>
    <t>2113003235</t>
  </si>
  <si>
    <t>IBCPAM243020DAK</t>
  </si>
  <si>
    <t>2113003236</t>
  </si>
  <si>
    <t>IBCPAM243194DAK</t>
  </si>
  <si>
    <t>2113003239</t>
  </si>
  <si>
    <t>IBCPAM244403DAK</t>
  </si>
  <si>
    <t>2113003242</t>
  </si>
  <si>
    <t>IBCPAM244070DAK</t>
  </si>
  <si>
    <t>2113003294</t>
  </si>
  <si>
    <t>IBCPAM244257DAK</t>
  </si>
  <si>
    <t>2126000784</t>
  </si>
  <si>
    <t>1000018903</t>
  </si>
  <si>
    <t>2126000789</t>
  </si>
  <si>
    <t>1000019006</t>
  </si>
  <si>
    <t>2126000790</t>
  </si>
  <si>
    <t>1000019020</t>
  </si>
  <si>
    <t>2126000833</t>
  </si>
  <si>
    <t>1000019157</t>
  </si>
  <si>
    <t>2126000835</t>
  </si>
  <si>
    <t>1000019160</t>
  </si>
  <si>
    <t>2126000839</t>
  </si>
  <si>
    <t>1000019229</t>
  </si>
  <si>
    <t>2126000842</t>
  </si>
  <si>
    <t>1000019269</t>
  </si>
  <si>
    <t>2126000840</t>
  </si>
  <si>
    <t>1000019271</t>
  </si>
  <si>
    <t>2126000841</t>
  </si>
  <si>
    <t>1000019243</t>
  </si>
  <si>
    <t>2126000897</t>
  </si>
  <si>
    <t>1000019574</t>
  </si>
  <si>
    <t>2126000857</t>
  </si>
  <si>
    <t>1000019406</t>
  </si>
  <si>
    <t>2126000876</t>
  </si>
  <si>
    <t>1000019539</t>
  </si>
  <si>
    <t>2126000875</t>
  </si>
  <si>
    <t>1000019569</t>
  </si>
  <si>
    <t>2126000886</t>
  </si>
  <si>
    <t>1000019689</t>
  </si>
  <si>
    <t>2126000885</t>
  </si>
  <si>
    <t>1000019690</t>
  </si>
  <si>
    <t>2126000908</t>
  </si>
  <si>
    <t>1000019751</t>
  </si>
  <si>
    <t>TRS/CIPL/22-089</t>
  </si>
  <si>
    <t>2126000904</t>
  </si>
  <si>
    <t>SC-0000004615</t>
  </si>
  <si>
    <t>1000019777</t>
  </si>
  <si>
    <t>2126000902</t>
  </si>
  <si>
    <t>SC-0000004662</t>
  </si>
  <si>
    <t>1000019783</t>
  </si>
  <si>
    <t>2126000903</t>
  </si>
  <si>
    <t>SC-0000004673</t>
  </si>
  <si>
    <t>1000019778</t>
  </si>
  <si>
    <t>Deferred Liability Creation to Bangladesh IRIS Co</t>
  </si>
  <si>
    <t>2126000818</t>
  </si>
  <si>
    <t>BD/IRIS/22-29-36-C</t>
  </si>
  <si>
    <t>BD/IRIS/27-CIPL</t>
  </si>
  <si>
    <t>2126000914</t>
  </si>
  <si>
    <t>Deferred Liability Creation to Bangladesh IRIS CO</t>
  </si>
  <si>
    <t>99-CIPL EPIC/2022</t>
  </si>
  <si>
    <t>99-CIPL EPIC/202</t>
  </si>
  <si>
    <t>2113002629</t>
  </si>
  <si>
    <t>BBCDAK151146</t>
  </si>
  <si>
    <t>DPBCBD233839DAK</t>
  </si>
  <si>
    <t>2113003094</t>
  </si>
  <si>
    <t>BBCDAK231572</t>
  </si>
  <si>
    <t>DPBCBD242226DAK</t>
  </si>
  <si>
    <t>2113003095</t>
  </si>
  <si>
    <t>BBCDAK233393</t>
  </si>
  <si>
    <t>DPBCBD242194DAK</t>
  </si>
  <si>
    <t>2113003051</t>
  </si>
  <si>
    <t>DPBCBD240142DAK</t>
  </si>
  <si>
    <t>2113003043</t>
  </si>
  <si>
    <t>DPBCBD239735DAK</t>
  </si>
  <si>
    <t>Deferred Liability Creation to Bengal Plastics Ltd</t>
  </si>
  <si>
    <t>2126000851</t>
  </si>
  <si>
    <t>COIU3H/00908/21-22</t>
  </si>
  <si>
    <t>COIU3H/00908/21</t>
  </si>
  <si>
    <t>2126000912</t>
  </si>
  <si>
    <t>BSPCI2504202201</t>
  </si>
  <si>
    <t>2126000913</t>
  </si>
  <si>
    <t>BSPCI2504202202</t>
  </si>
  <si>
    <t>2126000887</t>
  </si>
  <si>
    <t>BSPCI1304202201</t>
  </si>
  <si>
    <t>BBCDAK153928</t>
  </si>
  <si>
    <t>CHORI VIETNAM CO.,LTD</t>
  </si>
  <si>
    <t>2113002928</t>
  </si>
  <si>
    <t>Deferred Liability Creation to CHORI VIETNAM CO.,L</t>
  </si>
  <si>
    <t>DPBCBD240159DAK</t>
  </si>
  <si>
    <t>2113002937</t>
  </si>
  <si>
    <t>DPBCBD240566DAK</t>
  </si>
  <si>
    <t>2126000868</t>
  </si>
  <si>
    <t>EPL-21123390</t>
  </si>
  <si>
    <t>2126000844</t>
  </si>
  <si>
    <t>EPL-22030857</t>
  </si>
  <si>
    <t>2126000866</t>
  </si>
  <si>
    <t>EPL-22030932</t>
  </si>
  <si>
    <t>2126000877</t>
  </si>
  <si>
    <t>EPL-22040802</t>
  </si>
  <si>
    <t>2126000906</t>
  </si>
  <si>
    <t>EPL/CIPL/230/2022</t>
  </si>
  <si>
    <t>EPL-22030881</t>
  </si>
  <si>
    <t>2126000907</t>
  </si>
  <si>
    <t>EPL-22040947</t>
  </si>
  <si>
    <t>GLOBAL ATTIRE LIMITED</t>
  </si>
  <si>
    <t>Deferred Liability Creation to GUNZE UNITED LTD</t>
  </si>
  <si>
    <t>DCUDAK232326</t>
  </si>
  <si>
    <t>2126000821</t>
  </si>
  <si>
    <t>Deferred Liability Creation to HOORAIN HTF LIMITED</t>
  </si>
  <si>
    <t>HHL/2022/0145</t>
  </si>
  <si>
    <t>2126000820</t>
  </si>
  <si>
    <t>HHL/2022/0178</t>
  </si>
  <si>
    <t>2126000838</t>
  </si>
  <si>
    <t>Deferred Liability Creation to Hoorain HTF Ltd</t>
  </si>
  <si>
    <t>HHL/2022/-0099-A</t>
  </si>
  <si>
    <t>2126000780</t>
  </si>
  <si>
    <t>Deferred Liability Creation to HOORAIN HTF LTD</t>
  </si>
  <si>
    <t>HHL/2022/0086</t>
  </si>
  <si>
    <t>2126000779</t>
  </si>
  <si>
    <t>HHL/2022/0099</t>
  </si>
  <si>
    <t>2126000648</t>
  </si>
  <si>
    <t>Deferred Liability Creation to Hoorain HTF Ltd.</t>
  </si>
  <si>
    <t>HHL/2021/966</t>
  </si>
  <si>
    <t>2126000649</t>
  </si>
  <si>
    <t>HHL/2021/976</t>
  </si>
  <si>
    <t>2126000695</t>
  </si>
  <si>
    <t>HHL/2022/39</t>
  </si>
  <si>
    <t>Deferred Liability Creation to HUAFANG CO LTD</t>
  </si>
  <si>
    <t>HUAFANG COMPANY LIMITED BY SHA</t>
  </si>
  <si>
    <t>2113002936</t>
  </si>
  <si>
    <t>BBCDAK232818</t>
  </si>
  <si>
    <t>DPBCBD239559DAK</t>
  </si>
  <si>
    <t>2113003096</t>
  </si>
  <si>
    <t>BBCDAK233665</t>
  </si>
  <si>
    <t>DPBLBD241023DAK</t>
  </si>
  <si>
    <t>2126000917</t>
  </si>
  <si>
    <t>DPBLBD246686DAK</t>
  </si>
  <si>
    <t>Deferred Liability Creation to JIAXING YOUXIN</t>
  </si>
  <si>
    <t>BBCDAK233848</t>
  </si>
  <si>
    <t>JIAXING YOUXIN IMPORT AND EXPO</t>
  </si>
  <si>
    <t>2113003338</t>
  </si>
  <si>
    <t>Deferred Liability Creation to JIAXING YOUXIN IMPO</t>
  </si>
  <si>
    <t>DPBCBD246258DAK</t>
  </si>
  <si>
    <t>2113003334</t>
  </si>
  <si>
    <t>Deferred Liability Creation to KIYOKAWA CO LTD</t>
  </si>
  <si>
    <t>BBCDAK234537</t>
  </si>
  <si>
    <t>DPBCBD246270DAK</t>
  </si>
  <si>
    <t>Kiyokawa Co Ltd</t>
  </si>
  <si>
    <t>2113003197</t>
  </si>
  <si>
    <t>Deferred Liability Creation to KOHINOOR MILLS</t>
  </si>
  <si>
    <t>BBCDAK233073</t>
  </si>
  <si>
    <t>DPBCBD243713DAK</t>
  </si>
  <si>
    <t>BBCDAK235131</t>
  </si>
  <si>
    <t>BBCDAK155536</t>
  </si>
  <si>
    <t>2113002931</t>
  </si>
  <si>
    <t>DPBCBD238533DAK</t>
  </si>
  <si>
    <t>2113003327</t>
  </si>
  <si>
    <t>DPBCBD246054DAK</t>
  </si>
  <si>
    <t>2113003328</t>
  </si>
  <si>
    <t>DPBCBD246064DAK</t>
  </si>
  <si>
    <t>2113003330</t>
  </si>
  <si>
    <t>DPBCBD246052DAK</t>
  </si>
  <si>
    <t>2113003339</t>
  </si>
  <si>
    <t>BBCDAK236054</t>
  </si>
  <si>
    <t>DPBCBD246646DAK</t>
  </si>
  <si>
    <t>2126000922</t>
  </si>
  <si>
    <t>Deferred Liability Creation to KP ACCESSORIES</t>
  </si>
  <si>
    <t>SC-22012022/12-SC</t>
  </si>
  <si>
    <t>IMV#2022/27</t>
  </si>
  <si>
    <t>Deferred Liability Creation to KP Accessories Ltd</t>
  </si>
  <si>
    <t>2126000861</t>
  </si>
  <si>
    <t>INV#2022/13</t>
  </si>
  <si>
    <t>2113003480</t>
  </si>
  <si>
    <t>Deferred Liability Creation to Lai Tak Enterprise</t>
  </si>
  <si>
    <t>075122060356</t>
  </si>
  <si>
    <t>186BTB2209083</t>
  </si>
  <si>
    <t>Lai Tak Enterprises Ltd.</t>
  </si>
  <si>
    <t>BBCDAK153060</t>
  </si>
  <si>
    <t>Deferred Liability Creation to LAI TAK ENTERPRISES</t>
  </si>
  <si>
    <t>2113003050</t>
  </si>
  <si>
    <t>DPBCBD240680DAK</t>
  </si>
  <si>
    <t>BBCDAK233490</t>
  </si>
  <si>
    <t>2113003348</t>
  </si>
  <si>
    <t>DPBCBD246914DAK</t>
  </si>
  <si>
    <t>Deferred Liability Creation to M &amp; U PACKAGING</t>
  </si>
  <si>
    <t>2126000862</t>
  </si>
  <si>
    <t>MPL-2022-0970</t>
  </si>
  <si>
    <t>2126000867</t>
  </si>
  <si>
    <t>MPL-2022-0977</t>
  </si>
  <si>
    <t>2126000846</t>
  </si>
  <si>
    <t>Deferred Liability Creation to M &amp; U PACKAGING BD</t>
  </si>
  <si>
    <t>MPL-2022-0976</t>
  </si>
  <si>
    <t>Deferred Liability Creation to M &amp; U Packaging Ltd</t>
  </si>
  <si>
    <t>2126000865</t>
  </si>
  <si>
    <t>MNZ/20220309/0088</t>
  </si>
  <si>
    <t>MNZ/20220309/008</t>
  </si>
  <si>
    <t>2113003144</t>
  </si>
  <si>
    <t>Deferred Liability Creation to NANTONG SUNRISE FOR</t>
  </si>
  <si>
    <t>BBCDAK231424</t>
  </si>
  <si>
    <t>DPBCBD243125DAK</t>
  </si>
  <si>
    <t>NANTONG SUNRISE FOREIGN TRADE</t>
  </si>
  <si>
    <t>2113003329</t>
  </si>
  <si>
    <t>BBCDAK235162</t>
  </si>
  <si>
    <t>DPBCBD246040DAK</t>
  </si>
  <si>
    <t>DCUDAK230779</t>
  </si>
  <si>
    <t>Deferred Liability Creation to NISHAT MILLS LTD</t>
  </si>
  <si>
    <t>BBCDAK230763</t>
  </si>
  <si>
    <t>2113002918</t>
  </si>
  <si>
    <t>DPBCBD238530DAK</t>
  </si>
  <si>
    <t>2113003347</t>
  </si>
  <si>
    <t>DPBCBD246509DAK</t>
  </si>
  <si>
    <t>2113003491</t>
  </si>
  <si>
    <t>DPBCBD247710DAK</t>
  </si>
  <si>
    <t>2126000927</t>
  </si>
  <si>
    <t>OTA/CIPL-02022/026</t>
  </si>
  <si>
    <t>OTA/185/22</t>
  </si>
  <si>
    <t>2126000923</t>
  </si>
  <si>
    <t>ota/cipl-02022/002</t>
  </si>
  <si>
    <t>OTA/186/22</t>
  </si>
  <si>
    <t>2113003499</t>
  </si>
  <si>
    <t>DCUDAK154623</t>
  </si>
  <si>
    <t>IBCEPZ246144DAK</t>
  </si>
  <si>
    <t>2113003332</t>
  </si>
  <si>
    <t>DCUDAK235481</t>
  </si>
  <si>
    <t>IBCEPZ246545DAK</t>
  </si>
  <si>
    <t>2126000893</t>
  </si>
  <si>
    <t>DCUDAK232884</t>
  </si>
  <si>
    <t>IBCEPZ244082DAK</t>
  </si>
  <si>
    <t>2126000884</t>
  </si>
  <si>
    <t>DCUDAK233837</t>
  </si>
  <si>
    <t>IBCEPZ245784DAK</t>
  </si>
  <si>
    <t>2126000883</t>
  </si>
  <si>
    <t>DCUDAK234547</t>
  </si>
  <si>
    <t>IBCEPZ245797DAK</t>
  </si>
  <si>
    <t>2126000822</t>
  </si>
  <si>
    <t>Deferred Liability Creation to PARAMOUNT TEXTILE L</t>
  </si>
  <si>
    <t>PTL/EXP-0313/2022</t>
  </si>
  <si>
    <t>PTL/EXP-0313/202</t>
  </si>
  <si>
    <t>2126000505</t>
  </si>
  <si>
    <t>Deferred Liability Creation to PAXAR BANGLADE</t>
  </si>
  <si>
    <t>DCUDAK147191</t>
  </si>
  <si>
    <t>IBCEPZ184214DAK</t>
  </si>
  <si>
    <t>2113002218</t>
  </si>
  <si>
    <t>IBCEPZ183076DAK</t>
  </si>
  <si>
    <t>2126000937</t>
  </si>
  <si>
    <t>Deferred Liability Creation to Paxar Bangladesh Lt</t>
  </si>
  <si>
    <t>DCUDAK230822</t>
  </si>
  <si>
    <t>IBCEPZ246775DAK</t>
  </si>
  <si>
    <t>DCUDAK233850</t>
  </si>
  <si>
    <t>2126000939</t>
  </si>
  <si>
    <t>IBCEPZ247991DAK</t>
  </si>
  <si>
    <t>2126000941</t>
  </si>
  <si>
    <t>DCUDAK236749</t>
  </si>
  <si>
    <t>IBCEPZ247842DAK</t>
  </si>
  <si>
    <t>2113002255</t>
  </si>
  <si>
    <t>200954-sc DCUDAK01</t>
  </si>
  <si>
    <t>IBCEPZ183061DAK</t>
  </si>
  <si>
    <t>2113002256</t>
  </si>
  <si>
    <t>201941-SC DCUDAK01</t>
  </si>
  <si>
    <t>IBCEPZ183055DAK</t>
  </si>
  <si>
    <t>2113002257</t>
  </si>
  <si>
    <t>207343-SC DCUDAK02</t>
  </si>
  <si>
    <t>IBCEPZ183065DAK</t>
  </si>
  <si>
    <t>2113002259</t>
  </si>
  <si>
    <t>202964-SC DCUDAK01</t>
  </si>
  <si>
    <t>IBCEPZ183059DAK</t>
  </si>
  <si>
    <t>2113002258</t>
  </si>
  <si>
    <t>203046-SC DCUDAK01</t>
  </si>
  <si>
    <t>IBCEPZ183047DAK</t>
  </si>
  <si>
    <t>2113002260</t>
  </si>
  <si>
    <t>224002</t>
  </si>
  <si>
    <t>IBCEPZ183063DAK</t>
  </si>
  <si>
    <t>2113003148</t>
  </si>
  <si>
    <t>DCUDAK230919</t>
  </si>
  <si>
    <t>IBCEPZ240363DAK</t>
  </si>
  <si>
    <t>2113003122</t>
  </si>
  <si>
    <t>DCUDAK151412</t>
  </si>
  <si>
    <t>IBCEPZ242406DAK</t>
  </si>
  <si>
    <t>PUDONG GARMENTS IMP.&amp; EXP. CO.</t>
  </si>
  <si>
    <t>2126000909</t>
  </si>
  <si>
    <t>B03LC22/223001055</t>
  </si>
  <si>
    <t>3LC22/223001055</t>
  </si>
  <si>
    <t>Deferred Liability Creation to R-PAC BD LTD</t>
  </si>
  <si>
    <t>2126000874</t>
  </si>
  <si>
    <t>BO3LC22/223000683</t>
  </si>
  <si>
    <t>O3LC22/223000683</t>
  </si>
  <si>
    <t>2126000930</t>
  </si>
  <si>
    <t>CIPL032422</t>
  </si>
  <si>
    <t>3LC22/223001017</t>
  </si>
  <si>
    <t>2126000929</t>
  </si>
  <si>
    <t>CIPL040422A</t>
  </si>
  <si>
    <t>3LC22/223001138</t>
  </si>
  <si>
    <t>2126000931</t>
  </si>
  <si>
    <t>CIPL040422C</t>
  </si>
  <si>
    <t>3LC22/223001140</t>
  </si>
  <si>
    <t>2126000921</t>
  </si>
  <si>
    <t>Deferred Liability Creation to S.B Enterprise</t>
  </si>
  <si>
    <t>SC-2201</t>
  </si>
  <si>
    <t>SB Enterprise</t>
  </si>
  <si>
    <t>2113003481</t>
  </si>
  <si>
    <t>Deferred Liability Creation to Sapphire Finishing</t>
  </si>
  <si>
    <t>075122060441</t>
  </si>
  <si>
    <t>186BTB2209475</t>
  </si>
  <si>
    <t>2113003482</t>
  </si>
  <si>
    <t>186BTB2209479</t>
  </si>
  <si>
    <t>BBCDAK155534</t>
  </si>
  <si>
    <t>2113002916</t>
  </si>
  <si>
    <t>DPBCBD240017DAK</t>
  </si>
  <si>
    <t>2113003091</t>
  </si>
  <si>
    <t>DPBCBD241827DAK</t>
  </si>
  <si>
    <t>2113003198</t>
  </si>
  <si>
    <t>BBCDAK234178</t>
  </si>
  <si>
    <t>DPBCBD244268DAK</t>
  </si>
  <si>
    <t>2113003337</t>
  </si>
  <si>
    <t>DPBCBD246465DAK</t>
  </si>
  <si>
    <t>2113003430</t>
  </si>
  <si>
    <t>DPBCBD247489DAK</t>
  </si>
  <si>
    <t>2126000915</t>
  </si>
  <si>
    <t>DPBCBD242884DAK</t>
  </si>
  <si>
    <t>2126000916</t>
  </si>
  <si>
    <t>DPBCBD242882DAK</t>
  </si>
  <si>
    <t>075122060446</t>
  </si>
  <si>
    <t>SARENA TEXTILE INDUSTRIES (PVT</t>
  </si>
  <si>
    <t>2113003351</t>
  </si>
  <si>
    <t>Deferred Liability Creation to SHENZHEN WEIXING IM</t>
  </si>
  <si>
    <t>BBCDAK235195</t>
  </si>
  <si>
    <t>DPBCBD246910DAK</t>
  </si>
  <si>
    <t>SHENZHEN WEIXING IMP AND EXP C</t>
  </si>
  <si>
    <t>2113003331</t>
  </si>
  <si>
    <t>Deferred Liability Creation to SHIMADA SHOJI CO.</t>
  </si>
  <si>
    <t>BBCDAK235790</t>
  </si>
  <si>
    <t>DPBCBD246003DAK</t>
  </si>
  <si>
    <t>SHIMADA SHOJI CO LTD</t>
  </si>
  <si>
    <t>2113000559</t>
  </si>
  <si>
    <t>Deferred Liability Creation to SHOHEL AND BROTHERS</t>
  </si>
  <si>
    <t>DPCDAK138709</t>
  </si>
  <si>
    <t>DPBCOR162179DAK</t>
  </si>
  <si>
    <t>SHOHEL AND BROTHERS (SINGAPORE</t>
  </si>
  <si>
    <t>Deferred Liability Creation to SML PACKAGING</t>
  </si>
  <si>
    <t>2126000896</t>
  </si>
  <si>
    <t>IBCDAO246086DAK</t>
  </si>
  <si>
    <t>2113003498</t>
  </si>
  <si>
    <t>DCUDAK150516</t>
  </si>
  <si>
    <t>IBCEPZ247102DAK</t>
  </si>
  <si>
    <t>2126000936</t>
  </si>
  <si>
    <t>DCUDAK230491</t>
  </si>
  <si>
    <t>IBCEPZ246296DAK</t>
  </si>
  <si>
    <t>2113003497</t>
  </si>
  <si>
    <t>IBCEPZ245443DAK</t>
  </si>
  <si>
    <t>2113002672</t>
  </si>
  <si>
    <t>Deferred Liability Creation to TALENT TEXTILES CO</t>
  </si>
  <si>
    <t>BBCDAK152540</t>
  </si>
  <si>
    <t>DPBCBD234923DAK</t>
  </si>
  <si>
    <t>Deferred Liability Creation to TAT FAI ZIPPER</t>
  </si>
  <si>
    <t>TAT FAI ZIPPER COMPANY LIMITED</t>
  </si>
  <si>
    <t>2126000785</t>
  </si>
  <si>
    <t>INV#193/21(B)</t>
  </si>
  <si>
    <t>2126000900</t>
  </si>
  <si>
    <t>TRS/CIPL/22-085</t>
  </si>
  <si>
    <t>2126000901</t>
  </si>
  <si>
    <t>TRS/CIPL/22-086</t>
  </si>
  <si>
    <t>Deferred Liability Creation to TRS ACCESSORIES LTD</t>
  </si>
  <si>
    <t>2113003193</t>
  </si>
  <si>
    <t>DPBCBD243705DAK</t>
  </si>
  <si>
    <t>2113003496</t>
  </si>
  <si>
    <t>DPBCBD247206DAK</t>
  </si>
  <si>
    <t>2113002867</t>
  </si>
  <si>
    <t>BBCDAK151016</t>
  </si>
  <si>
    <t>DPBCBD238619DAK</t>
  </si>
  <si>
    <t>2113002869</t>
  </si>
  <si>
    <t>DPBCBD238046DAK</t>
  </si>
  <si>
    <t>2126000905</t>
  </si>
  <si>
    <t>Deferred Liability Creation to Victory Bangla</t>
  </si>
  <si>
    <t>BBCDAK234919</t>
  </si>
  <si>
    <t>CIPL-VB20220323</t>
  </si>
  <si>
    <t>VICTORY BANGLA</t>
  </si>
  <si>
    <t>Western paper industries (BD)</t>
  </si>
  <si>
    <t>BBCDAK154102</t>
  </si>
  <si>
    <t>Winnitex Limited</t>
  </si>
  <si>
    <t>2113003429</t>
  </si>
  <si>
    <t>Deferred Liability Creation to WINNITEX LTD</t>
  </si>
  <si>
    <t>DPBCBD246316DAK</t>
  </si>
  <si>
    <t>2113003433</t>
  </si>
  <si>
    <t>BBCDAK236513</t>
  </si>
  <si>
    <t>DPBCBD246290DAK</t>
  </si>
  <si>
    <t>2113003492</t>
  </si>
  <si>
    <t>BBCDAK234186</t>
  </si>
  <si>
    <t>DPBCBD247187DAK</t>
  </si>
  <si>
    <t>2113003493</t>
  </si>
  <si>
    <t>DPBCBD247208DAK</t>
  </si>
  <si>
    <t>2113003494</t>
  </si>
  <si>
    <t>DPBCBD247214DAK</t>
  </si>
  <si>
    <t>2113003495</t>
  </si>
  <si>
    <t>DPBCBD247180DAK</t>
  </si>
  <si>
    <t>BBCDAK230749</t>
  </si>
  <si>
    <t>Deferred Liability Creation to YIXING LUCKY G AN L</t>
  </si>
  <si>
    <t>2113002938</t>
  </si>
  <si>
    <t>DPBCBD240224DAK</t>
  </si>
  <si>
    <t>2126000889</t>
  </si>
  <si>
    <t>IBCEPZ246090DAK</t>
  </si>
  <si>
    <t>DCUDAK234566</t>
  </si>
  <si>
    <t>DCUDAK230371</t>
  </si>
  <si>
    <t>2126000943</t>
  </si>
  <si>
    <t>IBCEPZ246531DAK</t>
  </si>
  <si>
    <t>2113002623</t>
  </si>
  <si>
    <t>BBCDAK152366</t>
  </si>
  <si>
    <t>DPBCBD234443DAK</t>
  </si>
  <si>
    <t>BBCDAK232212</t>
  </si>
  <si>
    <t>2113002935</t>
  </si>
  <si>
    <t>DPBCBD240596DAK</t>
  </si>
  <si>
    <t>2113003052</t>
  </si>
  <si>
    <t>DPBCBD241005DAK</t>
  </si>
  <si>
    <t>BBCDAK234808</t>
  </si>
  <si>
    <t>2113003273</t>
  </si>
  <si>
    <t>DPBCBD245596DAK</t>
  </si>
  <si>
    <t>2113003298</t>
  </si>
  <si>
    <t>DPBCBD246094DAK</t>
  </si>
  <si>
    <t>2113003272</t>
  </si>
  <si>
    <t>BBCDAK235132</t>
  </si>
  <si>
    <t>DPBCBD245365DAK</t>
  </si>
  <si>
    <t>2126000828</t>
  </si>
  <si>
    <t>Deferred Liability Creationt to American &amp; Efird</t>
  </si>
  <si>
    <t>1000019131</t>
  </si>
  <si>
    <t>2126000859</t>
  </si>
  <si>
    <t>Deferred Liability Settlement to Best Silica gel p</t>
  </si>
  <si>
    <t>BSPCI0604202201</t>
  </si>
  <si>
    <t>2126000858</t>
  </si>
  <si>
    <t>Deferred Liability Settlement to GREEN PAC BD</t>
  </si>
  <si>
    <t>DN-GP/CIPL/04/22</t>
  </si>
  <si>
    <t>2113003114</t>
  </si>
  <si>
    <t>Deferred Liability Settlement to PUDONG GARMENTS</t>
  </si>
  <si>
    <t>BBCDAK234221</t>
  </si>
  <si>
    <t>DPBCBD242876DAK</t>
  </si>
  <si>
    <t>HHL/2022/0099-B</t>
  </si>
  <si>
    <t>Direct Sales to Levis</t>
  </si>
  <si>
    <t>2108000134</t>
  </si>
  <si>
    <t>C3521LVPK0591-22</t>
  </si>
  <si>
    <t>2010200001</t>
  </si>
  <si>
    <t>2109000220</t>
  </si>
  <si>
    <t>Margin advance, ref-OBCDAK234631ARV</t>
  </si>
  <si>
    <t>2110000986</t>
  </si>
  <si>
    <t>MDGDAK050907</t>
  </si>
  <si>
    <t>C2000-12</t>
  </si>
  <si>
    <t>2108000087</t>
  </si>
  <si>
    <t>CIPL-MSGL-239-22</t>
  </si>
  <si>
    <t>CIPL-MSGL-241-22</t>
  </si>
  <si>
    <t>2108000096</t>
  </si>
  <si>
    <t>2108000143</t>
  </si>
  <si>
    <t>CIPL-MSGL-243-22</t>
  </si>
  <si>
    <t>2108000141</t>
  </si>
  <si>
    <t>N.INT.COM WASH SALES TO NEWAGE GARMENTS LTD</t>
  </si>
  <si>
    <t>C2021-268</t>
  </si>
  <si>
    <t>CIPL-NA-001-22</t>
  </si>
  <si>
    <t>2108000138</t>
  </si>
  <si>
    <t>N.INT.COM WASH SALES TO Rose Garments LTD</t>
  </si>
  <si>
    <t>C2016-343</t>
  </si>
  <si>
    <t>CIPL-ROSE-002-22</t>
  </si>
  <si>
    <t>2108000139</t>
  </si>
  <si>
    <t>CIPL-ROSE-001-22</t>
  </si>
  <si>
    <t>2108000092</t>
  </si>
  <si>
    <t>N.INT.COM WASH SALES TO SILVER COMPOSITE</t>
  </si>
  <si>
    <t>C2021-210</t>
  </si>
  <si>
    <t>CIPL-SLV-001-22</t>
  </si>
  <si>
    <t>2108000094</t>
  </si>
  <si>
    <t>N.INT.COM WASH SALES TO SNOWTEX SPORTSWEAR LTD.</t>
  </si>
  <si>
    <t>C2022-17</t>
  </si>
  <si>
    <t>CIPL-SNOWT-001-2</t>
  </si>
  <si>
    <t>2108000095</t>
  </si>
  <si>
    <t>CIPL-SNOWT-002-2</t>
  </si>
  <si>
    <t>2108000140</t>
  </si>
  <si>
    <t>CIPL-SNOWT-003-2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</si>
  <si>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</si>
  <si>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</si>
  <si>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</si>
  <si>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</si>
  <si>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</si>
  <si>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</si>
  <si>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</si>
  <si>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</si>
  <si>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</si>
  <si>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</si>
  <si>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</si>
  <si>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</si>
  <si>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</si>
  <si>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</si>
  <si>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</si>
  <si>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</si>
  <si>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UNIQLO for file no CIPL-03587</t>
  </si>
  <si>
    <t>UNIQLO for file no CIPL-03593</t>
  </si>
  <si>
    <t>UNIQLO for file no CIPL-03597</t>
  </si>
  <si>
    <t>C2016-84</t>
  </si>
  <si>
    <t>C2000-38</t>
  </si>
  <si>
    <t>Uniqlo</t>
  </si>
  <si>
    <t>Rose Garments LTD</t>
  </si>
  <si>
    <t>Cutting Edge Industries  Ltd.</t>
  </si>
  <si>
    <t>SNOWTEX SPORTSWEAR LTD.</t>
  </si>
  <si>
    <t>MASCOT FASHIONS LTD</t>
  </si>
  <si>
    <t>SILVER COMPOSITE TEXTILE MILLS</t>
  </si>
  <si>
    <t>NEWAGE GARMENTS LTD</t>
  </si>
  <si>
    <t>Jun'21</t>
  </si>
  <si>
    <t>10340150</t>
  </si>
  <si>
    <t>10340151</t>
  </si>
  <si>
    <t>10340152</t>
  </si>
  <si>
    <t>10340210</t>
  </si>
  <si>
    <t>10340220</t>
  </si>
  <si>
    <t>10340221</t>
  </si>
  <si>
    <t>10340230</t>
  </si>
  <si>
    <t>City Bank Limited (CBL)</t>
  </si>
  <si>
    <t>Current account in BDT (CBL)</t>
  </si>
  <si>
    <t>Current account in USD (CBL)</t>
  </si>
  <si>
    <t>50307008</t>
  </si>
  <si>
    <t>50309003</t>
  </si>
  <si>
    <t>Levis</t>
  </si>
  <si>
    <t xml:space="preserve">Mascot Garments Ltd </t>
  </si>
  <si>
    <t>SILVER COMPOSITE</t>
  </si>
  <si>
    <t>2109000268</t>
  </si>
  <si>
    <t>2126000957</t>
  </si>
  <si>
    <t>Deferred Liability Creation to Bangladesh IRIS CO.</t>
  </si>
  <si>
    <t>BD/IRIS/124-CIPL E</t>
  </si>
  <si>
    <t>BD/IRIS/124-CIPL</t>
  </si>
  <si>
    <t>Mr. Tanvir Ahmed</t>
  </si>
  <si>
    <t>Share money deposit received</t>
  </si>
  <si>
    <t xml:space="preserve">Receipt of share money deposit </t>
  </si>
  <si>
    <t>FY 2020-21</t>
  </si>
  <si>
    <t>FY 2021-22</t>
  </si>
  <si>
    <t>Jun'22</t>
  </si>
  <si>
    <t>1000/10340240</t>
  </si>
  <si>
    <t>CBL 1000241001285 M</t>
  </si>
  <si>
    <t>1000/10340250</t>
  </si>
  <si>
    <t>CBL 1000241001286 M</t>
  </si>
  <si>
    <t>1000/50603008</t>
  </si>
  <si>
    <t>Interest Paid - Bank</t>
  </si>
  <si>
    <t>C3513LVMY0753-22</t>
  </si>
  <si>
    <t>C3593UQ22TOM0876</t>
  </si>
  <si>
    <t>C3593UQ22SEN0877</t>
  </si>
  <si>
    <t>C3593UQ22HAK0878</t>
  </si>
  <si>
    <t>C3593UQ22NAG0879</t>
  </si>
  <si>
    <t>C3581UQ22TOK0920</t>
  </si>
  <si>
    <t>C3521LVLX0865-22</t>
  </si>
  <si>
    <t>C3581UQ22IN0939</t>
  </si>
  <si>
    <t>C3567LVLX0899-22</t>
  </si>
  <si>
    <t>C3581UQ22OSA0983</t>
  </si>
  <si>
    <t>C3547AMZ22US0918</t>
  </si>
  <si>
    <t>C3547AMZ22US0917</t>
  </si>
  <si>
    <t>C3547AMZ22US0916</t>
  </si>
  <si>
    <t>C3547AMZ22JP0912</t>
  </si>
  <si>
    <t>C3547AMZ22US0914</t>
  </si>
  <si>
    <t>C3547AMZ22US0915</t>
  </si>
  <si>
    <t>2108000180</t>
  </si>
  <si>
    <t>SC3578LVUS040-22</t>
  </si>
  <si>
    <t>2109000342</t>
  </si>
  <si>
    <t>C3592UQ22HNL0815</t>
  </si>
  <si>
    <t>2118001938</t>
  </si>
  <si>
    <t>C3581UQ22TOK0852</t>
  </si>
  <si>
    <t>2118001952</t>
  </si>
  <si>
    <t>C3581UQ22OSA0886</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</si>
  <si>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</si>
  <si>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</si>
  <si>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</si>
  <si>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</si>
  <si>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</si>
  <si>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</si>
  <si>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</si>
  <si>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</si>
  <si>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</si>
  <si>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</si>
  <si>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</si>
  <si>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</si>
  <si>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</si>
  <si>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</si>
  <si>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</si>
  <si>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</si>
  <si>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</si>
  <si>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</si>
  <si>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</si>
  <si>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</si>
  <si>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</si>
  <si>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</si>
  <si>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</si>
  <si>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</si>
  <si>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</si>
  <si>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</si>
  <si>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</si>
  <si>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</si>
  <si>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</si>
  <si>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</si>
  <si>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</si>
  <si>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</si>
  <si>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</si>
  <si>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</si>
  <si>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</si>
  <si>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</si>
  <si>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</si>
  <si>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2118001983</t>
  </si>
  <si>
    <t>2118001984</t>
  </si>
  <si>
    <t>2118001985</t>
  </si>
  <si>
    <t>2118001986</t>
  </si>
  <si>
    <t>2118001987</t>
  </si>
  <si>
    <t>C3592UQ22IN0891</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</si>
  <si>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</si>
  <si>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</si>
  <si>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</si>
  <si>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</si>
  <si>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</si>
  <si>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</si>
  <si>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</si>
  <si>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</si>
  <si>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</si>
  <si>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</si>
  <si>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</si>
  <si>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</si>
  <si>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</si>
  <si>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</si>
  <si>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</si>
  <si>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</si>
  <si>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</si>
  <si>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</si>
  <si>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</si>
  <si>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</si>
  <si>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</si>
  <si>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</si>
  <si>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</si>
  <si>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</si>
  <si>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</si>
  <si>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</si>
  <si>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</si>
  <si>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</si>
  <si>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</si>
  <si>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</si>
  <si>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</si>
  <si>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</si>
  <si>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</si>
  <si>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</si>
  <si>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2118002006</t>
  </si>
  <si>
    <t>C3541LVGR0951-22</t>
  </si>
  <si>
    <t>2118002007</t>
  </si>
  <si>
    <t>C3581UQ22PH0921</t>
  </si>
  <si>
    <t>2118002008</t>
  </si>
  <si>
    <t>C3592UQ22SEN0966</t>
  </si>
  <si>
    <t>2118002009</t>
  </si>
  <si>
    <t>C3592UQ22HAK0967</t>
  </si>
  <si>
    <t>2118002010</t>
  </si>
  <si>
    <t>C3592UQ22NAG0968</t>
  </si>
  <si>
    <t>2118002011</t>
  </si>
  <si>
    <t>C3526UQ22VN0972</t>
  </si>
  <si>
    <t>2118002012</t>
  </si>
  <si>
    <t>C3526UQ22VN0925</t>
  </si>
  <si>
    <t>2118002013</t>
  </si>
  <si>
    <t>C3564LVCL0953-22</t>
  </si>
  <si>
    <t>2118002014</t>
  </si>
  <si>
    <t>2118002015</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</si>
  <si>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</si>
  <si>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</si>
  <si>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</si>
  <si>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</si>
  <si>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</si>
  <si>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</si>
  <si>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</si>
  <si>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</si>
  <si>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</si>
  <si>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</si>
  <si>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</si>
  <si>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</si>
  <si>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</si>
  <si>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</si>
  <si>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</si>
  <si>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</si>
  <si>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</si>
  <si>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</si>
  <si>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2118002025</t>
  </si>
  <si>
    <t>C3541LVTW0950-22</t>
  </si>
  <si>
    <t>2118002026</t>
  </si>
  <si>
    <t>C3541LVGR0903-22</t>
  </si>
  <si>
    <t>2118002028</t>
  </si>
  <si>
    <t>C3564LVPE0954-22</t>
  </si>
  <si>
    <t>2118002030</t>
  </si>
  <si>
    <t>C3492LVGR0902-22</t>
  </si>
  <si>
    <t>2118002031</t>
  </si>
  <si>
    <t>C3516LVLX0942-22</t>
  </si>
  <si>
    <t>2118002039</t>
  </si>
  <si>
    <t>C3593UQ22HNL0940</t>
  </si>
  <si>
    <t>2118002041</t>
  </si>
  <si>
    <t>C3591UQ22TOK0976</t>
  </si>
  <si>
    <t>2118002042</t>
  </si>
  <si>
    <t>2118002043</t>
  </si>
  <si>
    <t>2118002044</t>
  </si>
  <si>
    <t>C3540LVMX0857-22</t>
  </si>
  <si>
    <t>2118002045</t>
  </si>
  <si>
    <t>C3517LVMX0867-22</t>
  </si>
  <si>
    <t>2118002046</t>
  </si>
  <si>
    <t>C3521LVCA0895-22</t>
  </si>
  <si>
    <t>2118002047</t>
  </si>
  <si>
    <t>C3539LVMX0896-22</t>
  </si>
  <si>
    <t>2118002048</t>
  </si>
  <si>
    <t>C3521LVCA0897-22</t>
  </si>
  <si>
    <t>2118002049</t>
  </si>
  <si>
    <t>C3521LVCA0943-22</t>
  </si>
  <si>
    <t>2118002050</t>
  </si>
  <si>
    <t>C3517LVMX0944-22</t>
  </si>
  <si>
    <t>2118002051</t>
  </si>
  <si>
    <t>C3517LVMX0974-22</t>
  </si>
  <si>
    <t>2118002052</t>
  </si>
  <si>
    <t>C3521LVCA0973-22</t>
  </si>
  <si>
    <t>2118002053</t>
  </si>
  <si>
    <t>C3564LVMX0945-22</t>
  </si>
  <si>
    <t>2118002054</t>
  </si>
  <si>
    <t>C3540LVLX0901-22</t>
  </si>
  <si>
    <t>2118002055</t>
  </si>
  <si>
    <t>C3581UQ22PH0971</t>
  </si>
  <si>
    <t>2118001967</t>
  </si>
  <si>
    <t>C3449AMZ22PL0835</t>
  </si>
  <si>
    <t>2118002029</t>
  </si>
  <si>
    <t>C3510AMZ22UK0763</t>
  </si>
  <si>
    <t>2118002032</t>
  </si>
  <si>
    <t>C3546AMZ22JP0957</t>
  </si>
  <si>
    <t>C3546AMZ22US0922</t>
  </si>
  <si>
    <t>C3546AMZ22US0923</t>
  </si>
  <si>
    <t>2118002058</t>
  </si>
  <si>
    <t>C3546AMZ22US0959</t>
  </si>
  <si>
    <t>2118002059</t>
  </si>
  <si>
    <t>C3546AMZ22US0960</t>
  </si>
  <si>
    <t>2118002060</t>
  </si>
  <si>
    <t>C3546AMZ22US0962</t>
  </si>
  <si>
    <t>2118002061</t>
  </si>
  <si>
    <t>C3546AMZ22US0961</t>
  </si>
  <si>
    <t>2118002062</t>
  </si>
  <si>
    <t>2118002063</t>
  </si>
  <si>
    <t>2118002064</t>
  </si>
  <si>
    <t>2118002065</t>
  </si>
  <si>
    <t>2118002066</t>
  </si>
  <si>
    <t>2118002067</t>
  </si>
  <si>
    <t>2126001040</t>
  </si>
  <si>
    <t>TS1737/22</t>
  </si>
  <si>
    <t>2113003998</t>
  </si>
  <si>
    <t>20220514TICH-B,20524TICH,20528TICH,20602TICH</t>
  </si>
  <si>
    <t>075122060509</t>
  </si>
  <si>
    <t>186BTB2214888</t>
  </si>
  <si>
    <t>Toray International (China) Co</t>
  </si>
  <si>
    <t>2113003769</t>
  </si>
  <si>
    <t>222CH366003-2,366003-3,6003-4,6003-5,6003-9,2026-3</t>
  </si>
  <si>
    <t>DPBCBD250809DAK</t>
  </si>
  <si>
    <t>2112014694</t>
  </si>
  <si>
    <t>ASL reconciliation with PGCL for the month JUN'22</t>
  </si>
  <si>
    <t>ASL RECON ON MAY</t>
  </si>
  <si>
    <t>2109000343</t>
  </si>
  <si>
    <t>CM adv rcvd, ref-186FIT2200565</t>
  </si>
  <si>
    <t>2109000280</t>
  </si>
  <si>
    <t>CM adv rcvd, ref-OBCDAK237030ARV</t>
  </si>
  <si>
    <t>2109000291</t>
  </si>
  <si>
    <t>CM adv rcvd, ref-OBCDAK237573ARV</t>
  </si>
  <si>
    <t>2109000308</t>
  </si>
  <si>
    <t>CM adv rcvd, ref-OBCDAK237739ARV</t>
  </si>
  <si>
    <t>2109000316</t>
  </si>
  <si>
    <t>CM adv rcvd, ref-OBCDAK238080ARV</t>
  </si>
  <si>
    <t>2109000338</t>
  </si>
  <si>
    <t>CM adv rcvd, ref-OBCDAK239099ARV</t>
  </si>
  <si>
    <t>CM adv rcvd, ref-OBCDAK239101ARV</t>
  </si>
  <si>
    <t>2109000340</t>
  </si>
  <si>
    <t>CM adv rcvd, ref-OBCDAK239132ARV</t>
  </si>
  <si>
    <t>2109000282</t>
  </si>
  <si>
    <t>2109000314</t>
  </si>
  <si>
    <t>C3517LVMX0671-22</t>
  </si>
  <si>
    <t>2109000315</t>
  </si>
  <si>
    <t>C3521LVCA0698-22</t>
  </si>
  <si>
    <t>2109000331</t>
  </si>
  <si>
    <t>C3521LVCA0774-22</t>
  </si>
  <si>
    <t>2113003669</t>
  </si>
  <si>
    <t>C3521LVTR0708-22</t>
  </si>
  <si>
    <t>2109000281</t>
  </si>
  <si>
    <t>CM advan adjusted, ref-OBCDAK234631ARV</t>
  </si>
  <si>
    <t>2109000288</t>
  </si>
  <si>
    <t>C3517LVMY0706-22</t>
  </si>
  <si>
    <t>2109000309</t>
  </si>
  <si>
    <t>C3577UQ22HNL0761</t>
  </si>
  <si>
    <t>2109000325</t>
  </si>
  <si>
    <t>2109000326</t>
  </si>
  <si>
    <t>C3577UQ22KR0818,</t>
  </si>
  <si>
    <t>2113003956</t>
  </si>
  <si>
    <t>C3521LVGR0751-22</t>
  </si>
  <si>
    <t>2109000328</t>
  </si>
  <si>
    <t>C3510AMZ22US0759</t>
  </si>
  <si>
    <t>2109000341</t>
  </si>
  <si>
    <t>SC3578LVSG024-22</t>
  </si>
  <si>
    <t>2109000273</t>
  </si>
  <si>
    <t>2109000274</t>
  </si>
  <si>
    <t>OBCDAK236721FTT</t>
  </si>
  <si>
    <t>2109000277</t>
  </si>
  <si>
    <t>CM advan adjusted, ref-OBCDAK235992ARV</t>
  </si>
  <si>
    <t>2109000283</t>
  </si>
  <si>
    <t>C3509AMZ22US0665</t>
  </si>
  <si>
    <t>2109000289</t>
  </si>
  <si>
    <t>2109000310</t>
  </si>
  <si>
    <t>C3509AMZ22PL0664</t>
  </si>
  <si>
    <t>2109000313</t>
  </si>
  <si>
    <t>C3509AMZ22UK0663</t>
  </si>
  <si>
    <t>2109000334</t>
  </si>
  <si>
    <t>C3510AMZ22PL0758</t>
  </si>
  <si>
    <t>CM advan adjusted, ref-OBCDAK235995ARV</t>
  </si>
  <si>
    <t>2109000312</t>
  </si>
  <si>
    <t>C3449AMZ22LB0737</t>
  </si>
  <si>
    <t>CM advan adjusted, ref-OBCDAK237030ARV</t>
  </si>
  <si>
    <t>CM advan adjusted, ref-OBCDAK237573ARV</t>
  </si>
  <si>
    <t>CM advan adjusted, ref-OBCDAK237739ARV</t>
  </si>
  <si>
    <t>2109000337</t>
  </si>
  <si>
    <t>C3545AMZ22US0819</t>
  </si>
  <si>
    <t>2109000322</t>
  </si>
  <si>
    <t>CM advan adjusted, ref-OBCDAK238080ARV</t>
  </si>
  <si>
    <t>C3510AMZ22JP0756</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</si>
  <si>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</si>
  <si>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</si>
  <si>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</si>
  <si>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</si>
  <si>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</si>
  <si>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</si>
  <si>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</si>
  <si>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</si>
  <si>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</si>
  <si>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</si>
  <si>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</si>
  <si>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</si>
  <si>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</si>
  <si>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</si>
  <si>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</si>
  <si>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</si>
  <si>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</si>
  <si>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</si>
  <si>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</si>
  <si>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</si>
  <si>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</si>
  <si>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</si>
  <si>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</si>
  <si>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</si>
  <si>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</si>
  <si>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</si>
  <si>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</si>
  <si>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</si>
  <si>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</si>
  <si>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</si>
  <si>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</si>
  <si>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2126000955</t>
  </si>
  <si>
    <t>DDeferred Liability Creation to MAHEEN DIZAYN ETIK</t>
  </si>
  <si>
    <t>MAHEEN/1009/2022</t>
  </si>
  <si>
    <t>20220317/008874</t>
  </si>
  <si>
    <t>2126000956</t>
  </si>
  <si>
    <t>MAHEEN/1011/2022</t>
  </si>
  <si>
    <t>20220426/009153</t>
  </si>
  <si>
    <t>2126000954</t>
  </si>
  <si>
    <t>DDeferred Liability Creation to R-PAC BD LTD</t>
  </si>
  <si>
    <t>CIPL040422B</t>
  </si>
  <si>
    <t>3LC22/223001136</t>
  </si>
  <si>
    <t>2126000953</t>
  </si>
  <si>
    <t>DDeferred Liability Creation to TRS Accessories Lt</t>
  </si>
  <si>
    <t>TRS/CIPL-109/2022</t>
  </si>
  <si>
    <t>TRS/CIPL/22-110</t>
  </si>
  <si>
    <t>2126000976</t>
  </si>
  <si>
    <t>Deferred Liability Creation to 3RD BELL INTERNA</t>
  </si>
  <si>
    <t>BELL/CIPL-179-2022</t>
  </si>
  <si>
    <t>BELL/CIPL-179-20</t>
  </si>
  <si>
    <t>2126000974</t>
  </si>
  <si>
    <t>BELL/CIPL-180-20</t>
  </si>
  <si>
    <t>2126000975</t>
  </si>
  <si>
    <t>BELL/CIPL-181-2022</t>
  </si>
  <si>
    <t>BELL/CIPL-181-20</t>
  </si>
  <si>
    <t>2126001025</t>
  </si>
  <si>
    <t>Deferred Liability Creation to 3rd bell internatio</t>
  </si>
  <si>
    <t>3rd Bell/cipl-11/2</t>
  </si>
  <si>
    <t>BELL/CIPL-182-20</t>
  </si>
  <si>
    <t>2126001061</t>
  </si>
  <si>
    <t>Deferred Liability Creation to 3rd Bell Internatio</t>
  </si>
  <si>
    <t>3RD BELL/CIPL-184-</t>
  </si>
  <si>
    <t>BELL/CIPL-184-20</t>
  </si>
  <si>
    <t>2126001109</t>
  </si>
  <si>
    <t>BELL/CIPL-183-2022</t>
  </si>
  <si>
    <t>BELL/CIPL-183-20</t>
  </si>
  <si>
    <t>2126001102</t>
  </si>
  <si>
    <t>BELL/CIPL-188-2022</t>
  </si>
  <si>
    <t>BELL/CIPL-188-20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</si>
  <si>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</si>
  <si>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</si>
  <si>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</si>
  <si>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</si>
  <si>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</si>
  <si>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</si>
  <si>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</si>
  <si>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</si>
  <si>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</si>
  <si>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</si>
  <si>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</si>
  <si>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</si>
  <si>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2113003759</t>
  </si>
  <si>
    <t>IBCPAM248237DAK</t>
  </si>
  <si>
    <t>2113003752</t>
  </si>
  <si>
    <t>IBCPAM247576DAK</t>
  </si>
  <si>
    <t>2113003753</t>
  </si>
  <si>
    <t>IBCPAM249452DAK</t>
  </si>
  <si>
    <t>2113003760</t>
  </si>
  <si>
    <t>IBCPAM247257DAK</t>
  </si>
  <si>
    <t>2113003761</t>
  </si>
  <si>
    <t>IBCPAM248581DAK</t>
  </si>
  <si>
    <t>2113003841</t>
  </si>
  <si>
    <t>IBCPAM251481DAK</t>
  </si>
  <si>
    <t>2113003845</t>
  </si>
  <si>
    <t>IBCPAM251478DAK</t>
  </si>
  <si>
    <t>2113003754</t>
  </si>
  <si>
    <t>IBCPAM247584DAK</t>
  </si>
  <si>
    <t>2113003755</t>
  </si>
  <si>
    <t>IBCPAM250372DAK</t>
  </si>
  <si>
    <t>2113003762</t>
  </si>
  <si>
    <t>IBCPAM247255DAK</t>
  </si>
  <si>
    <t>2113003842</t>
  </si>
  <si>
    <t>IBCPAM252531DAK</t>
  </si>
  <si>
    <t>2113003843</t>
  </si>
  <si>
    <t>IBCPAM251302DAK</t>
  </si>
  <si>
    <t>2113003757</t>
  </si>
  <si>
    <t>IBCPAM248253DAK</t>
  </si>
  <si>
    <t>2113003758</t>
  </si>
  <si>
    <t>IBCPAM249433DAK</t>
  </si>
  <si>
    <t>2113003763</t>
  </si>
  <si>
    <t>IBCPAM247824DAK</t>
  </si>
  <si>
    <t>2113003764</t>
  </si>
  <si>
    <t>IBCPAM247586DAK</t>
  </si>
  <si>
    <t>2113003765</t>
  </si>
  <si>
    <t>IBCPAM248575DAK</t>
  </si>
  <si>
    <t>2113003766</t>
  </si>
  <si>
    <t>IBCPAM247256DAK</t>
  </si>
  <si>
    <t>2113003844</t>
  </si>
  <si>
    <t>IBCPAM252389DAK</t>
  </si>
  <si>
    <t>2113003756</t>
  </si>
  <si>
    <t>DCUDAK2338521</t>
  </si>
  <si>
    <t>IBCPAM248201DAK</t>
  </si>
  <si>
    <t>2113003950</t>
  </si>
  <si>
    <t>Deferred Liability Creation to ALPHA START LTD</t>
  </si>
  <si>
    <t>LCA: 415198</t>
  </si>
  <si>
    <t>IBCPAM253139DAK</t>
  </si>
  <si>
    <t>2113003890</t>
  </si>
  <si>
    <t>IBCPAM253354DAK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</si>
  <si>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</si>
  <si>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</si>
  <si>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</si>
  <si>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</si>
  <si>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</si>
  <si>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</si>
  <si>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</si>
  <si>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</si>
  <si>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</si>
  <si>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</si>
  <si>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</si>
  <si>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</si>
  <si>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</si>
  <si>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</si>
  <si>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</si>
  <si>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</si>
  <si>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</si>
  <si>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</si>
  <si>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</si>
  <si>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</si>
  <si>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</si>
  <si>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</si>
  <si>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</si>
  <si>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</si>
  <si>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</si>
  <si>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</si>
  <si>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</si>
  <si>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</si>
  <si>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</si>
  <si>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</si>
  <si>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</si>
  <si>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2126001089</t>
  </si>
  <si>
    <t>IBCPAM253140DAK</t>
  </si>
  <si>
    <t>2126000973</t>
  </si>
  <si>
    <t>1000004791</t>
  </si>
  <si>
    <t>2126000972</t>
  </si>
  <si>
    <t>1000020266</t>
  </si>
  <si>
    <t>2126000971</t>
  </si>
  <si>
    <t>1000020277</t>
  </si>
  <si>
    <t>2126000959</t>
  </si>
  <si>
    <t>Deferred Liability Creation to American &amp; Efird (B</t>
  </si>
  <si>
    <t>1000020147</t>
  </si>
  <si>
    <t>2126000958</t>
  </si>
  <si>
    <t>1000020153</t>
  </si>
  <si>
    <t>2126000961</t>
  </si>
  <si>
    <t>10000204724</t>
  </si>
  <si>
    <t>1000020149</t>
  </si>
  <si>
    <t>2126000985</t>
  </si>
  <si>
    <t>1000020438</t>
  </si>
  <si>
    <t>2126000984</t>
  </si>
  <si>
    <t>1000020441</t>
  </si>
  <si>
    <t>2126001053</t>
  </si>
  <si>
    <t>1000020681</t>
  </si>
  <si>
    <t>2126001064</t>
  </si>
  <si>
    <t>1000020728</t>
  </si>
  <si>
    <t>2126001062</t>
  </si>
  <si>
    <t>1000020744</t>
  </si>
  <si>
    <t>2126001063</t>
  </si>
  <si>
    <t>1000020755</t>
  </si>
  <si>
    <t>2126001076</t>
  </si>
  <si>
    <t>1000020763</t>
  </si>
  <si>
    <t>2126001075</t>
  </si>
  <si>
    <t>1000020842</t>
  </si>
  <si>
    <t>2126001103</t>
  </si>
  <si>
    <t>1000020948</t>
  </si>
  <si>
    <t>2126001104</t>
  </si>
  <si>
    <t>1000020955</t>
  </si>
  <si>
    <t>2126001105</t>
  </si>
  <si>
    <t>1000020971</t>
  </si>
  <si>
    <t>2126001023</t>
  </si>
  <si>
    <t>SC-0000004724</t>
  </si>
  <si>
    <t>1000020524</t>
  </si>
  <si>
    <t>2126001022</t>
  </si>
  <si>
    <t>SC-0000004795</t>
  </si>
  <si>
    <t>1000020609</t>
  </si>
  <si>
    <t>2126001024</t>
  </si>
  <si>
    <t>SC-0000004802</t>
  </si>
  <si>
    <t>1000020555</t>
  </si>
  <si>
    <t>2126001114</t>
  </si>
  <si>
    <t>1000020992</t>
  </si>
  <si>
    <t>2126001112</t>
  </si>
  <si>
    <t>SC-0000004851</t>
  </si>
  <si>
    <t>1000020994</t>
  </si>
  <si>
    <t>2126001111</t>
  </si>
  <si>
    <t>SC-0000004867</t>
  </si>
  <si>
    <t>1000020987</t>
  </si>
  <si>
    <t>2126001115</t>
  </si>
  <si>
    <t>SC-0000004903</t>
  </si>
  <si>
    <t>1000020990</t>
  </si>
  <si>
    <t>2126001113</t>
  </si>
  <si>
    <t>SC-0000004910</t>
  </si>
  <si>
    <t>1000020991</t>
  </si>
  <si>
    <t>2126000982</t>
  </si>
  <si>
    <t>120-CIPL EPIC/2022</t>
  </si>
  <si>
    <t>125-CIPL EPIC/20</t>
  </si>
  <si>
    <t>2126000981</t>
  </si>
  <si>
    <t>128-CIPL EPIC/2022</t>
  </si>
  <si>
    <t>128-CIPL EPIC/20</t>
  </si>
  <si>
    <t>2126001051</t>
  </si>
  <si>
    <t>141-CIPL EPIC/2022</t>
  </si>
  <si>
    <t>141-CIPL EPIC/20</t>
  </si>
  <si>
    <t>2126001050</t>
  </si>
  <si>
    <t>153-CIPL EPIC/2022</t>
  </si>
  <si>
    <t>153-CIPL EPIC/20</t>
  </si>
  <si>
    <t>2126001049</t>
  </si>
  <si>
    <t>156-CIPL EPIC/2022</t>
  </si>
  <si>
    <t>156-CIPL EPIC/20</t>
  </si>
  <si>
    <t>2113003723</t>
  </si>
  <si>
    <t>DPBCBD247765DAK</t>
  </si>
  <si>
    <t>2113003719</t>
  </si>
  <si>
    <t>BBCDAK236652</t>
  </si>
  <si>
    <t>DPBCBD247288DAK</t>
  </si>
  <si>
    <t>2113003771</t>
  </si>
  <si>
    <t>075122060444</t>
  </si>
  <si>
    <t>186BTB2210310</t>
  </si>
  <si>
    <t>2113003781</t>
  </si>
  <si>
    <t>186BTB2211350</t>
  </si>
  <si>
    <t>2113003800</t>
  </si>
  <si>
    <t>186BTB2212046</t>
  </si>
  <si>
    <t>2113003751</t>
  </si>
  <si>
    <t>DPBCBD248568DAK</t>
  </si>
  <si>
    <t>2113003994</t>
  </si>
  <si>
    <t>Deferred Liability Creation to BEIJING KAILONG YEI</t>
  </si>
  <si>
    <t>186BTB2214142</t>
  </si>
  <si>
    <t>2113003993</t>
  </si>
  <si>
    <t>075122060643</t>
  </si>
  <si>
    <t>186BTB2214028</t>
  </si>
  <si>
    <t>2113003892</t>
  </si>
  <si>
    <t>186BTB2213088</t>
  </si>
  <si>
    <t>2113003840</t>
  </si>
  <si>
    <t>BBCDAK237629</t>
  </si>
  <si>
    <t>DPBCBD252956DAK</t>
  </si>
  <si>
    <t>2126001106</t>
  </si>
  <si>
    <t>COIU3H/01206/21-22</t>
  </si>
  <si>
    <t>COIU3H/01206/21-</t>
  </si>
  <si>
    <t>2126001107</t>
  </si>
  <si>
    <t>Deferred Liability Creation to Best Silica gel pac</t>
  </si>
  <si>
    <t>BSPCI2206202201</t>
  </si>
  <si>
    <t>2126001038</t>
  </si>
  <si>
    <t>Deferred Liability Creation to Coats Bangladesh Lt</t>
  </si>
  <si>
    <t>TS1650/22</t>
  </si>
  <si>
    <t>2126001039</t>
  </si>
  <si>
    <t>TS1734/22</t>
  </si>
  <si>
    <t>2126001041</t>
  </si>
  <si>
    <t>TS1843/22</t>
  </si>
  <si>
    <t>2126001037</t>
  </si>
  <si>
    <t>TS1845/22</t>
  </si>
  <si>
    <t>2126001046</t>
  </si>
  <si>
    <t>TS1847/22</t>
  </si>
  <si>
    <t>2126001072</t>
  </si>
  <si>
    <t>TS2799/22</t>
  </si>
  <si>
    <t>2126001073</t>
  </si>
  <si>
    <t>TS2887/22</t>
  </si>
  <si>
    <t>2126001071</t>
  </si>
  <si>
    <t>TS3110/22</t>
  </si>
  <si>
    <t>2126001019</t>
  </si>
  <si>
    <t>Deferred Liability Creation to Envoy Textiles Ltd.</t>
  </si>
  <si>
    <t>ETL/CIL-847/2021/2</t>
  </si>
  <si>
    <t>CIL-847/2021/22</t>
  </si>
  <si>
    <t>2126000988</t>
  </si>
  <si>
    <t>EPL-22020455</t>
  </si>
  <si>
    <t>2126000934</t>
  </si>
  <si>
    <t>EPL-22030722</t>
  </si>
  <si>
    <t>2126001054</t>
  </si>
  <si>
    <t>EPL-22040958</t>
  </si>
  <si>
    <t>2126000989</t>
  </si>
  <si>
    <t>EPL-22041084</t>
  </si>
  <si>
    <t>2126000933</t>
  </si>
  <si>
    <t>EPL-22041158</t>
  </si>
  <si>
    <t>2126000932</t>
  </si>
  <si>
    <t>EPL-22041205</t>
  </si>
  <si>
    <t>2126001056</t>
  </si>
  <si>
    <t>EPL-22051323</t>
  </si>
  <si>
    <t>2126000987</t>
  </si>
  <si>
    <t>EPL-22051475</t>
  </si>
  <si>
    <t>2126000986</t>
  </si>
  <si>
    <t>EPL-22051492</t>
  </si>
  <si>
    <t>2126001092</t>
  </si>
  <si>
    <t>EPL-22051496</t>
  </si>
  <si>
    <t>2126001055</t>
  </si>
  <si>
    <t>EPL-22061658</t>
  </si>
  <si>
    <t>2126001065</t>
  </si>
  <si>
    <t>EPL-22061688</t>
  </si>
  <si>
    <t>2126001066</t>
  </si>
  <si>
    <t>EPL-22061689</t>
  </si>
  <si>
    <t>2126001130</t>
  </si>
  <si>
    <t>EPL-22061801</t>
  </si>
  <si>
    <t>2126001129</t>
  </si>
  <si>
    <t>EPL-22061810</t>
  </si>
  <si>
    <t>2126000963</t>
  </si>
  <si>
    <t>EPL/CIPL/241/2022</t>
  </si>
  <si>
    <t>EPL-22051328</t>
  </si>
  <si>
    <t>2126000962</t>
  </si>
  <si>
    <t>EPL/CIPL/323/2022</t>
  </si>
  <si>
    <t>EPL-22041176</t>
  </si>
  <si>
    <t>2126001116</t>
  </si>
  <si>
    <t>EPL/CIPL/352/2022</t>
  </si>
  <si>
    <t>EPL-22041263</t>
  </si>
  <si>
    <t>2126001091</t>
  </si>
  <si>
    <t>EPL/CIPL/389/2022</t>
  </si>
  <si>
    <t>EPL-2205415</t>
  </si>
  <si>
    <t>2126001117</t>
  </si>
  <si>
    <t>EPL/CIPL/407/2022</t>
  </si>
  <si>
    <t>EPL-22051491</t>
  </si>
  <si>
    <t>2126001140</t>
  </si>
  <si>
    <t>EPL-22061851</t>
  </si>
  <si>
    <t>2126001141</t>
  </si>
  <si>
    <t>EPL-22051414</t>
  </si>
  <si>
    <t>2126001052</t>
  </si>
  <si>
    <t>Deferred Liability Creation to GREEN PAC (BD) LTD</t>
  </si>
  <si>
    <t>DN-GP/CIPL/07/22</t>
  </si>
  <si>
    <t>2126000979</t>
  </si>
  <si>
    <t>Deferred Liability Creation to Green Pac BD Ltd</t>
  </si>
  <si>
    <t>DN-GP/CIPL/058&amp;6/2</t>
  </si>
  <si>
    <t>DN-GP/CIPL/058&amp;6</t>
  </si>
  <si>
    <t>Green Pac BD</t>
  </si>
  <si>
    <t>2126001074</t>
  </si>
  <si>
    <t>DN-GP/CIPL/10&amp;11</t>
  </si>
  <si>
    <t>2126001093</t>
  </si>
  <si>
    <t>Deferred Liability Creation to Green Pac BD LTD</t>
  </si>
  <si>
    <t>DN-GP/CIPL/12/22</t>
  </si>
  <si>
    <t>2126001121</t>
  </si>
  <si>
    <t>Deferred Liability Creation to GUNZE UNITED LIMITE</t>
  </si>
  <si>
    <t>BBCDAK235037</t>
  </si>
  <si>
    <t>IBCEPZ255189DAK</t>
  </si>
  <si>
    <t>2126001031</t>
  </si>
  <si>
    <t>IBCEPZ252548DAK</t>
  </si>
  <si>
    <t>2126001143</t>
  </si>
  <si>
    <t>BBCDAK239619</t>
  </si>
  <si>
    <t>HHL/2022/0449</t>
  </si>
  <si>
    <t>2126001144</t>
  </si>
  <si>
    <t>HHL/2022/0477</t>
  </si>
  <si>
    <t>2126000983</t>
  </si>
  <si>
    <t>Deferred Liability Creation to Hoorain HTF LTD</t>
  </si>
  <si>
    <t>DN-HOORAIN-22-01</t>
  </si>
  <si>
    <t>2126001126</t>
  </si>
  <si>
    <t>HHL/2022/0261</t>
  </si>
  <si>
    <t>2126001125</t>
  </si>
  <si>
    <t>HHL/2022/0391</t>
  </si>
  <si>
    <t>2126001128</t>
  </si>
  <si>
    <t>HHL/2022/0417</t>
  </si>
  <si>
    <t>2126001127</t>
  </si>
  <si>
    <t>HHL/2022/0438</t>
  </si>
  <si>
    <t>2126001021</t>
  </si>
  <si>
    <t>Deferred Liability Creation to Hoorian Htf Ltd</t>
  </si>
  <si>
    <t>HHL/2022/0203</t>
  </si>
  <si>
    <t>2126001020</t>
  </si>
  <si>
    <t>HHL/2022/0335</t>
  </si>
  <si>
    <t>2113003777</t>
  </si>
  <si>
    <t>Deferred Liability Creation to IDEAL FASTENER (BAN</t>
  </si>
  <si>
    <t>075122120486</t>
  </si>
  <si>
    <t>186BTB2211023</t>
  </si>
  <si>
    <t>2126001090</t>
  </si>
  <si>
    <t>186BTB2213130</t>
  </si>
  <si>
    <t>2126001017</t>
  </si>
  <si>
    <t>DPBLBD247732DAK</t>
  </si>
  <si>
    <t>2126001119</t>
  </si>
  <si>
    <t>BBCDAK239617</t>
  </si>
  <si>
    <t>DPBEPZ254817DAK</t>
  </si>
  <si>
    <t>2113003794</t>
  </si>
  <si>
    <t>075122060512</t>
  </si>
  <si>
    <t>186BTB2211667</t>
  </si>
  <si>
    <t>2113003695</t>
  </si>
  <si>
    <t>DPBCBD248482DAK</t>
  </si>
  <si>
    <t>2113003696</t>
  </si>
  <si>
    <t>DPBCBD250432DAK</t>
  </si>
  <si>
    <t>2113003729</t>
  </si>
  <si>
    <t>DPBCBD250039DAK</t>
  </si>
  <si>
    <t>2113003730</t>
  </si>
  <si>
    <t>DPBCBD252222DAK</t>
  </si>
  <si>
    <t>2113003715</t>
  </si>
  <si>
    <t>BBCDAK235180</t>
  </si>
  <si>
    <t>DPBCBD248512DAK</t>
  </si>
  <si>
    <t>2113003716</t>
  </si>
  <si>
    <t>DPBCBD250009DAK</t>
  </si>
  <si>
    <t>2113003847</t>
  </si>
  <si>
    <t>DPBCBD253738DAK</t>
  </si>
  <si>
    <t>2113003749</t>
  </si>
  <si>
    <t>DPBCBD248805DAK</t>
  </si>
  <si>
    <t>2113003788</t>
  </si>
  <si>
    <t>Deferred Liability Creation to Kiyokawa Co Ltd</t>
  </si>
  <si>
    <t>075122060514</t>
  </si>
  <si>
    <t>186BTB2211412</t>
  </si>
  <si>
    <t>2113003795</t>
  </si>
  <si>
    <t>186BTB2211670</t>
  </si>
  <si>
    <t>2113003700</t>
  </si>
  <si>
    <t>Deferred Liability Creation to KIYOKAWA CO, LTD</t>
  </si>
  <si>
    <t>DPBCBD248384DAK</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</si>
  <si>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</si>
  <si>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</si>
  <si>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</si>
  <si>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</si>
  <si>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</si>
  <si>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</si>
  <si>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</si>
  <si>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</si>
  <si>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</si>
  <si>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</si>
  <si>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</si>
  <si>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</si>
  <si>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</si>
  <si>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</si>
  <si>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</si>
  <si>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</si>
  <si>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</si>
  <si>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</si>
  <si>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</si>
  <si>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</si>
  <si>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</si>
  <si>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</si>
  <si>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</si>
  <si>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</si>
  <si>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</si>
  <si>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</si>
  <si>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2113003718</t>
  </si>
  <si>
    <t>DPBCBD250718DAK</t>
  </si>
  <si>
    <t>2113003990</t>
  </si>
  <si>
    <t>186BTB2214139</t>
  </si>
  <si>
    <t>2113003991</t>
  </si>
  <si>
    <t>075122060619</t>
  </si>
  <si>
    <t>186BTB2214790</t>
  </si>
  <si>
    <t>2113003992</t>
  </si>
  <si>
    <t>186BTB2214789</t>
  </si>
  <si>
    <t>2113003744</t>
  </si>
  <si>
    <t>DPBCBD248692DAK</t>
  </si>
  <si>
    <t>2126001029</t>
  </si>
  <si>
    <t>DPBCBD250783DAK</t>
  </si>
  <si>
    <t>2126001138</t>
  </si>
  <si>
    <t>INV#2022/35</t>
  </si>
  <si>
    <t>2126001048</t>
  </si>
  <si>
    <t>Deferred Liability Creation to KP Accessories LTD</t>
  </si>
  <si>
    <t>INV#2022/30</t>
  </si>
  <si>
    <t>2113003787</t>
  </si>
  <si>
    <t>Deferred Liability Creation to Lai Tak Enterprises</t>
  </si>
  <si>
    <t>186BTB2211408</t>
  </si>
  <si>
    <t>2113003799</t>
  </si>
  <si>
    <t>2113003778</t>
  </si>
  <si>
    <t>075122060493</t>
  </si>
  <si>
    <t>186BTB2211033</t>
  </si>
  <si>
    <t>2126000990</t>
  </si>
  <si>
    <t>MPL-2022-2230</t>
  </si>
  <si>
    <t>2126001068</t>
  </si>
  <si>
    <t>MPL-2022-2747</t>
  </si>
  <si>
    <t>2126001067</t>
  </si>
  <si>
    <t>MPL-2022-2980</t>
  </si>
  <si>
    <t>2126001094</t>
  </si>
  <si>
    <t>20220430/009184</t>
  </si>
  <si>
    <t>2126000977</t>
  </si>
  <si>
    <t>20220517/009237</t>
  </si>
  <si>
    <t>2126001095</t>
  </si>
  <si>
    <t>20220522/009276</t>
  </si>
  <si>
    <t>2126001096</t>
  </si>
  <si>
    <t>20220514/009222</t>
  </si>
  <si>
    <t>2126001070</t>
  </si>
  <si>
    <t>20220601/009359</t>
  </si>
  <si>
    <t>2126001069</t>
  </si>
  <si>
    <t>20220612/009439</t>
  </si>
  <si>
    <t>2126000968</t>
  </si>
  <si>
    <t>MNZ/20220402/00897</t>
  </si>
  <si>
    <t>MNZ/20220402/008</t>
  </si>
  <si>
    <t>2126000964</t>
  </si>
  <si>
    <t>MNZ/20220517/00923</t>
  </si>
  <si>
    <t>MNZ/20220517/009</t>
  </si>
  <si>
    <t>2113003714</t>
  </si>
  <si>
    <t>Deferred Liability Creation to NANTONG SUNRISE</t>
  </si>
  <si>
    <t>DPBCBD249877DAK</t>
  </si>
  <si>
    <t>2113003791</t>
  </si>
  <si>
    <t>075122060504</t>
  </si>
  <si>
    <t>186BTB2211422</t>
  </si>
  <si>
    <t>2113003908</t>
  </si>
  <si>
    <t>186BTB2213097</t>
  </si>
  <si>
    <t>2113004000</t>
  </si>
  <si>
    <t>075122060706</t>
  </si>
  <si>
    <t>186BTB2214863</t>
  </si>
  <si>
    <t>2126001077</t>
  </si>
  <si>
    <t>Deferred Liability Creation to NATURUB ACCESS</t>
  </si>
  <si>
    <t>IBCEPZ252226DAK</t>
  </si>
  <si>
    <t>2126001078</t>
  </si>
  <si>
    <t>IBCEPZ254733DAK</t>
  </si>
  <si>
    <t>2126001079</t>
  </si>
  <si>
    <t>DCUDAK234729</t>
  </si>
  <si>
    <t>IBCEPZ254360DAK</t>
  </si>
  <si>
    <t>2126001080</t>
  </si>
  <si>
    <t>DCUDAK234891</t>
  </si>
  <si>
    <t>IBCEPZ254363DAK</t>
  </si>
  <si>
    <t>2126001000</t>
  </si>
  <si>
    <t>Deferred Liability Creation to NATURUB ACCESSORIE</t>
  </si>
  <si>
    <t>IBCEPZ250139DAK</t>
  </si>
  <si>
    <t>2126001133</t>
  </si>
  <si>
    <t>IBCEPZ256384DAK</t>
  </si>
  <si>
    <t>2113003722</t>
  </si>
  <si>
    <t>DPBCBD251011DAK</t>
  </si>
  <si>
    <t>2113003900</t>
  </si>
  <si>
    <t>075122060528</t>
  </si>
  <si>
    <t>186BTB2212432</t>
  </si>
  <si>
    <t>2113003901</t>
  </si>
  <si>
    <t>186BTB2213105</t>
  </si>
  <si>
    <t>2113003902</t>
  </si>
  <si>
    <t>186BTB2213682</t>
  </si>
  <si>
    <t>2113003997</t>
  </si>
  <si>
    <t>186BTB2214020</t>
  </si>
  <si>
    <t>2113003909</t>
  </si>
  <si>
    <t>075122060616</t>
  </si>
  <si>
    <t>186BTB2213219</t>
  </si>
  <si>
    <t>2113003910</t>
  </si>
  <si>
    <t>186BTB2213678</t>
  </si>
  <si>
    <t>2113003995</t>
  </si>
  <si>
    <t>186BTB2214175</t>
  </si>
  <si>
    <t>2113003838</t>
  </si>
  <si>
    <t>DPBCBD253213DAK</t>
  </si>
  <si>
    <t>2126001118</t>
  </si>
  <si>
    <t>BBCDAK238967</t>
  </si>
  <si>
    <t>DPBCOR254861DAK</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</si>
  <si>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</si>
  <si>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</si>
  <si>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</si>
  <si>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</si>
  <si>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</si>
  <si>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</si>
  <si>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</si>
  <si>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</si>
  <si>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</si>
  <si>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</si>
  <si>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</si>
  <si>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</si>
  <si>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2126000978</t>
  </si>
  <si>
    <t>OTA/180/22</t>
  </si>
  <si>
    <t>2126001139</t>
  </si>
  <si>
    <t>OTA/187/2022</t>
  </si>
  <si>
    <t>OTA/187/22</t>
  </si>
  <si>
    <t>2126001014</t>
  </si>
  <si>
    <t>Deferred Liability Creation to ORIGIN TRIMS &amp; ACCE</t>
  </si>
  <si>
    <t>DCUDAK236500</t>
  </si>
  <si>
    <t>IBCLOC251318DAK</t>
  </si>
  <si>
    <t>2126001083</t>
  </si>
  <si>
    <t>IBCEPZ254558DAK</t>
  </si>
  <si>
    <t>2126001122</t>
  </si>
  <si>
    <t>IBCEPZ255186DAK</t>
  </si>
  <si>
    <t>2126001123</t>
  </si>
  <si>
    <t>IBCEPZ255188DAK</t>
  </si>
  <si>
    <t>2126001085</t>
  </si>
  <si>
    <t>OIL/CIPL/10/04/22(</t>
  </si>
  <si>
    <t>IBCEPZ254176DAK</t>
  </si>
  <si>
    <t>2126001084</t>
  </si>
  <si>
    <t>OIL/CIPL/11/05/22(</t>
  </si>
  <si>
    <t>IBCEPZ254741DAK</t>
  </si>
  <si>
    <t>2126001035</t>
  </si>
  <si>
    <t>IBCEPZ252433DAK</t>
  </si>
  <si>
    <t>2126001034</t>
  </si>
  <si>
    <t>DCUDAK238334</t>
  </si>
  <si>
    <t>IBCEPZ253039DAK</t>
  </si>
  <si>
    <t>2126001086</t>
  </si>
  <si>
    <t>268225-SC  DCUDAK2</t>
  </si>
  <si>
    <t>IBCEPZ254185DAK</t>
  </si>
  <si>
    <t>2126000994</t>
  </si>
  <si>
    <t>Deferred Liability Creation to PAXAR BD LTD</t>
  </si>
  <si>
    <t>IBCEPZ248609DAK</t>
  </si>
  <si>
    <t>2126000995</t>
  </si>
  <si>
    <t>IBCEPZ249013DAK</t>
  </si>
  <si>
    <t>2126000998</t>
  </si>
  <si>
    <t>IBCEPZ249316DAK</t>
  </si>
  <si>
    <t>2126001007</t>
  </si>
  <si>
    <t>IBCEPZ249014DAK</t>
  </si>
  <si>
    <t>2126001008</t>
  </si>
  <si>
    <t>IBCEPZ252175DAK</t>
  </si>
  <si>
    <t>2126001005</t>
  </si>
  <si>
    <t>IBCEPZ251721DAK</t>
  </si>
  <si>
    <t>2126001015</t>
  </si>
  <si>
    <t>IBCEPZ250540DAK</t>
  </si>
  <si>
    <t>2126001099</t>
  </si>
  <si>
    <t>03LC22/223001613</t>
  </si>
  <si>
    <t>2126000969</t>
  </si>
  <si>
    <t>3LC22/223001226</t>
  </si>
  <si>
    <t>2126001059</t>
  </si>
  <si>
    <t>B03LC22/223001280</t>
  </si>
  <si>
    <t>3LC22/223001280</t>
  </si>
  <si>
    <t>2126001057</t>
  </si>
  <si>
    <t>B03LC22/223001614</t>
  </si>
  <si>
    <t>3LC22/223001614</t>
  </si>
  <si>
    <t>2126001060</t>
  </si>
  <si>
    <t>B03LC22/223001616</t>
  </si>
  <si>
    <t>3LC22/223001616</t>
  </si>
  <si>
    <t>2126001058</t>
  </si>
  <si>
    <t>B03LC22/223001708</t>
  </si>
  <si>
    <t>3LC22/223001708</t>
  </si>
  <si>
    <t>2126000967</t>
  </si>
  <si>
    <t>BO3LC22/223001214</t>
  </si>
  <si>
    <t>3LC22/223001214</t>
  </si>
  <si>
    <t>2126001044</t>
  </si>
  <si>
    <t>BO3LC22/223001267</t>
  </si>
  <si>
    <t>03LC22/223001267</t>
  </si>
  <si>
    <t>2126000966</t>
  </si>
  <si>
    <t>BO3LC22/223001268</t>
  </si>
  <si>
    <t>3LC22/223001268</t>
  </si>
  <si>
    <t>2126000965</t>
  </si>
  <si>
    <t>BO3LC22/223001269</t>
  </si>
  <si>
    <t>BO3LC22/22300126</t>
  </si>
  <si>
    <t>2126001042</t>
  </si>
  <si>
    <t>BO3LC22/223001279</t>
  </si>
  <si>
    <t>03LC22/223001279</t>
  </si>
  <si>
    <t>2126001043</t>
  </si>
  <si>
    <t>BO3LC22/223001493</t>
  </si>
  <si>
    <t>03LC22/223001493</t>
  </si>
  <si>
    <t>2126001045</t>
  </si>
  <si>
    <t>BO3LC22/223001494</t>
  </si>
  <si>
    <t>03LC22/223001494</t>
  </si>
  <si>
    <t>2126000980</t>
  </si>
  <si>
    <t>Deferred Liability Creation to RPAC BD LTD</t>
  </si>
  <si>
    <t>BO3LC22/223001324</t>
  </si>
  <si>
    <t>O3LC22/223001324</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</si>
  <si>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</si>
  <si>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</si>
  <si>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</si>
  <si>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</si>
  <si>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</si>
  <si>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</si>
  <si>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</si>
  <si>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</si>
  <si>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</si>
  <si>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</si>
  <si>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</si>
  <si>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DPBCBD248363DAK</t>
  </si>
  <si>
    <t>2113003698</t>
  </si>
  <si>
    <t>DPBCBD250733DAK</t>
  </si>
  <si>
    <t>2113003770</t>
  </si>
  <si>
    <t>186BTB2210285186</t>
  </si>
  <si>
    <t>2113003721</t>
  </si>
  <si>
    <t>DPBCBD251424DAK</t>
  </si>
  <si>
    <t>2113003731</t>
  </si>
  <si>
    <t>DPBCBD250787DAK</t>
  </si>
  <si>
    <t>2113003903</t>
  </si>
  <si>
    <t>186BTB2213110</t>
  </si>
  <si>
    <t>2113003904</t>
  </si>
  <si>
    <t>186BTB2213108</t>
  </si>
  <si>
    <t>2113004001</t>
  </si>
  <si>
    <t>186BTB2214016</t>
  </si>
  <si>
    <t>2113003780</t>
  </si>
  <si>
    <t>Deferred Liability Creation to SARENA TEXTILE</t>
  </si>
  <si>
    <t>186BTB2211048</t>
  </si>
  <si>
    <t>2113003887</t>
  </si>
  <si>
    <t>Deferred Liability Creation to SARENA TEXTILE IND</t>
  </si>
  <si>
    <t>BBCDAK237770</t>
  </si>
  <si>
    <t>DPBCBD253817DAK</t>
  </si>
  <si>
    <t>2113003888</t>
  </si>
  <si>
    <t>BBCDAK239307</t>
  </si>
  <si>
    <t>DPBCOR254146DAK</t>
  </si>
  <si>
    <t>2113003728</t>
  </si>
  <si>
    <t>Deferred Liability Creation to SHENZHEN WEIXING</t>
  </si>
  <si>
    <t>BBCDAK233548</t>
  </si>
  <si>
    <t>DPBCBD250445DAK</t>
  </si>
  <si>
    <t>2113003717</t>
  </si>
  <si>
    <t>DPBCBD250429DAK</t>
  </si>
  <si>
    <t>2113003694</t>
  </si>
  <si>
    <t>DPBCBD250480DAK</t>
  </si>
  <si>
    <t>2113003911</t>
  </si>
  <si>
    <t>075122060517</t>
  </si>
  <si>
    <t>186BTB2213523</t>
  </si>
  <si>
    <t>2113003839</t>
  </si>
  <si>
    <t>DPBCBD253198DAK</t>
  </si>
  <si>
    <t>2113003750</t>
  </si>
  <si>
    <t>Deferred Liability Creation to SHIMADA SHOJI CO</t>
  </si>
  <si>
    <t>DPBCBD250059DAK</t>
  </si>
  <si>
    <t>2113003963</t>
  </si>
  <si>
    <t>BBCDAK239838</t>
  </si>
  <si>
    <t>DPBCOR255686DAK</t>
  </si>
  <si>
    <t>2126001132</t>
  </si>
  <si>
    <t>Deferred Liability Creation to SHIMADA SHOJI CO.,</t>
  </si>
  <si>
    <t>IBCEPZ255754DAK</t>
  </si>
  <si>
    <t>2126000997</t>
  </si>
  <si>
    <t>Deferred Liability Creation to SML Packaging Solut</t>
  </si>
  <si>
    <t>IBCDAO250130DAK</t>
  </si>
  <si>
    <t>2126001003</t>
  </si>
  <si>
    <t>IBCDAO250143DAK</t>
  </si>
  <si>
    <t>2126001016</t>
  </si>
  <si>
    <t>DCUDAK236968</t>
  </si>
  <si>
    <t>IBCDAO252177DAK</t>
  </si>
  <si>
    <t>2126001137</t>
  </si>
  <si>
    <t>IBCDAO256203DAK</t>
  </si>
  <si>
    <t>2126001087</t>
  </si>
  <si>
    <t>16-05-2022-ABC</t>
  </si>
  <si>
    <t>IBCDAO254212DAK</t>
  </si>
  <si>
    <t>2113003891</t>
  </si>
  <si>
    <t>Deferred Liability Creation to SUNSHINE ACCESSORIE</t>
  </si>
  <si>
    <t>075122120518</t>
  </si>
  <si>
    <t>186BTB2212477</t>
  </si>
  <si>
    <t>SUNSHINE ACCESSORIES BD. LTD.</t>
  </si>
  <si>
    <t>2126001030</t>
  </si>
  <si>
    <t>Deferred Liability Creation to Taiwan Bangla Speci</t>
  </si>
  <si>
    <t>IBCEPZ252180DAK</t>
  </si>
  <si>
    <t>2126001124</t>
  </si>
  <si>
    <t>IBCEPZ255448DAK</t>
  </si>
  <si>
    <t>2113003999</t>
  </si>
  <si>
    <t>Deferred Liability Creation to TORAY INTERNATIONAL</t>
  </si>
  <si>
    <t>186BTB2214886</t>
  </si>
  <si>
    <t>2113003964</t>
  </si>
  <si>
    <t>DPBCBD256151DAK</t>
  </si>
  <si>
    <t>2113003965</t>
  </si>
  <si>
    <t>DPBCBD256059DAK</t>
  </si>
  <si>
    <t>2113003966</t>
  </si>
  <si>
    <t>DPBCBD256058DAK</t>
  </si>
  <si>
    <t>2113003967</t>
  </si>
  <si>
    <t>DPBCBD256174DAK</t>
  </si>
  <si>
    <t>2126001120</t>
  </si>
  <si>
    <t>Deferred Liability Creation to TORAY INTERNATIONAT</t>
  </si>
  <si>
    <t>DPBCBD255135DAK</t>
  </si>
  <si>
    <t>2126000960</t>
  </si>
  <si>
    <t>Deferred Liability Creation to TRS Accessories lTD</t>
  </si>
  <si>
    <t>TRS/CIPL/22-111</t>
  </si>
  <si>
    <t>2126001108</t>
  </si>
  <si>
    <t>TRS/CIPL-156/2022</t>
  </si>
  <si>
    <t>TRS/CIPL/22-140</t>
  </si>
  <si>
    <t>2126000970</t>
  </si>
  <si>
    <t>TRS/CIPL/22-116</t>
  </si>
  <si>
    <t>2126001047</t>
  </si>
  <si>
    <t>TRS/CIPL/22-128</t>
  </si>
  <si>
    <t>2126001026</t>
  </si>
  <si>
    <t>TRS/CIPL-140/2022</t>
  </si>
  <si>
    <t>TRS/CIPL/22-126</t>
  </si>
  <si>
    <t>2113003905</t>
  </si>
  <si>
    <t>Deferred Liability Creation to VARDHMAN TEXTIES LT</t>
  </si>
  <si>
    <t>075122060523</t>
  </si>
  <si>
    <t>186BTB2213236</t>
  </si>
  <si>
    <t>2113003906</t>
  </si>
  <si>
    <t>186BTB2213413</t>
  </si>
  <si>
    <t>2113003693</t>
  </si>
  <si>
    <t>DPBCBD251745DAK</t>
  </si>
  <si>
    <t>2113003727</t>
  </si>
  <si>
    <t>DPBCBD249341DAK</t>
  </si>
  <si>
    <t>2113003987</t>
  </si>
  <si>
    <t>186BTB2214019</t>
  </si>
  <si>
    <t>2113003988</t>
  </si>
  <si>
    <t>186BTB2214021</t>
  </si>
  <si>
    <t>2113003989</t>
  </si>
  <si>
    <t>186BTB2214345</t>
  </si>
  <si>
    <t>2113003886</t>
  </si>
  <si>
    <t>DPBCBD253592DAK</t>
  </si>
  <si>
    <t>2126000991</t>
  </si>
  <si>
    <t>Deferred Liability Creation to VICTOR BANGLA</t>
  </si>
  <si>
    <t>CIPL-VB20220517</t>
  </si>
  <si>
    <t>2126001110</t>
  </si>
  <si>
    <t>Deferred Liability Creation to Victory Bangla Ltd</t>
  </si>
  <si>
    <t>CIPL-VB20220602</t>
  </si>
  <si>
    <t>2126001033</t>
  </si>
  <si>
    <t>Deferred Liability Creation to Western paper indus</t>
  </si>
  <si>
    <t>DCUDAK237445</t>
  </si>
  <si>
    <t>IBCEPZ253528DAK</t>
  </si>
  <si>
    <t>2113003996</t>
  </si>
  <si>
    <t>Deferred Liability Creation to YA DONG (HONG KONG)</t>
  </si>
  <si>
    <t>075122060656</t>
  </si>
  <si>
    <t>186BTB2214809</t>
  </si>
  <si>
    <t>2113003733</t>
  </si>
  <si>
    <t>DPBCBD248371DAK</t>
  </si>
  <si>
    <t>2113003734</t>
  </si>
  <si>
    <t>DPBCBD250779DAK</t>
  </si>
  <si>
    <t>2113003962</t>
  </si>
  <si>
    <t>DPBCBD255147DAK</t>
  </si>
  <si>
    <t>2113003774</t>
  </si>
  <si>
    <t>Deferred Liability Creation to Yixing Lucky G</t>
  </si>
  <si>
    <t>075122060440</t>
  </si>
  <si>
    <t>186BTB2210505</t>
  </si>
  <si>
    <t>2113003776</t>
  </si>
  <si>
    <t>186BTB2210715</t>
  </si>
  <si>
    <t>2126000992</t>
  </si>
  <si>
    <t>DCUDAK151448</t>
  </si>
  <si>
    <t>IBCEPZ252181DAK</t>
  </si>
  <si>
    <t>2126001006</t>
  </si>
  <si>
    <t>IBCEPZ248627DAK</t>
  </si>
  <si>
    <t>2126001009</t>
  </si>
  <si>
    <t>IBCEPZ250107DAK</t>
  </si>
  <si>
    <t>2126001018</t>
  </si>
  <si>
    <t>IBCEPZ248610DAK</t>
  </si>
  <si>
    <t>2126001032</t>
  </si>
  <si>
    <t>IBCEPZ253532DAK</t>
  </si>
  <si>
    <t>2126001036</t>
  </si>
  <si>
    <t>IBCEPZ252768DAK</t>
  </si>
  <si>
    <t>2126001135</t>
  </si>
  <si>
    <t>IBCEPZ256410DAK</t>
  </si>
  <si>
    <t>2126001134</t>
  </si>
  <si>
    <t>DCUDAK240053</t>
  </si>
  <si>
    <t>IBCEPZ256039DAK</t>
  </si>
  <si>
    <t>2113003692</t>
  </si>
  <si>
    <t>DPBCBD249504DAK</t>
  </si>
  <si>
    <t>2113003724</t>
  </si>
  <si>
    <t>DPBCBD248524DAK</t>
  </si>
  <si>
    <t>2113003725</t>
  </si>
  <si>
    <t>DPBCBD248885DAK</t>
  </si>
  <si>
    <t>2113003726</t>
  </si>
  <si>
    <t>DPBCBD250441DAK</t>
  </si>
  <si>
    <t>2113003703</t>
  </si>
  <si>
    <t>DPBCBD250785DAK</t>
  </si>
  <si>
    <t>2113003704</t>
  </si>
  <si>
    <t>DPBCBD248942DAK</t>
  </si>
  <si>
    <t>2113003705</t>
  </si>
  <si>
    <t>DPBCBD251609DAK</t>
  </si>
  <si>
    <t>2113003706</t>
  </si>
  <si>
    <t>DPBCBD250105DAK</t>
  </si>
  <si>
    <t>2113003708</t>
  </si>
  <si>
    <t>DPBCBD250768DAK</t>
  </si>
  <si>
    <t>2113003709</t>
  </si>
  <si>
    <t>DPBCBD251962DAK</t>
  </si>
  <si>
    <t>2113003737</t>
  </si>
  <si>
    <t>DPBCBD250721DAK</t>
  </si>
  <si>
    <t>2113003738</t>
  </si>
  <si>
    <t>DPBCBD251554DAK</t>
  </si>
  <si>
    <t>2113003739</t>
  </si>
  <si>
    <t>DPBCBD250717DAK</t>
  </si>
  <si>
    <t>2113003740</t>
  </si>
  <si>
    <t>DPBCBD251637DAK</t>
  </si>
  <si>
    <t>2113003741</t>
  </si>
  <si>
    <t>DPBCBD250080DAK</t>
  </si>
  <si>
    <t>2113003711</t>
  </si>
  <si>
    <t>DPBCBD248953DAK</t>
  </si>
  <si>
    <t>2113003712</t>
  </si>
  <si>
    <t>DPBCBD250722DAK</t>
  </si>
  <si>
    <t>2113003713</t>
  </si>
  <si>
    <t>DPBCBD249530DAK</t>
  </si>
  <si>
    <t>2113003784</t>
  </si>
  <si>
    <t>075122060470</t>
  </si>
  <si>
    <t>186BTB2211386</t>
  </si>
  <si>
    <t>2113003785</t>
  </si>
  <si>
    <t>186BTB2211394</t>
  </si>
  <si>
    <t>2113003789</t>
  </si>
  <si>
    <t>186BTB2211418</t>
  </si>
  <si>
    <t>2113003790</t>
  </si>
  <si>
    <t>186BTB2211419</t>
  </si>
  <si>
    <t>2113003798</t>
  </si>
  <si>
    <t>186BTB2212040</t>
  </si>
  <si>
    <t>2113003742</t>
  </si>
  <si>
    <t>DPBCBD250450DAK</t>
  </si>
  <si>
    <t>2113003743</t>
  </si>
  <si>
    <t>DPBCBD251969DAK</t>
  </si>
  <si>
    <t>2113003746</t>
  </si>
  <si>
    <t>DPBCBD249704DAK</t>
  </si>
  <si>
    <t>2113003747</t>
  </si>
  <si>
    <t>DPBCBD248745DAK</t>
  </si>
  <si>
    <t>2113003748</t>
  </si>
  <si>
    <t>DPBCBD250027DAK</t>
  </si>
  <si>
    <t>2126001027</t>
  </si>
  <si>
    <t>DPBCBD250169DAK</t>
  </si>
  <si>
    <t>2126001136</t>
  </si>
  <si>
    <t>Deferred Liability Settlement to OSMAN INTERLINING</t>
  </si>
  <si>
    <t>DEPZ-OIL-2580</t>
  </si>
  <si>
    <t>IBCEPZ256033DAK</t>
  </si>
  <si>
    <t>2126001028</t>
  </si>
  <si>
    <t>Deferred Liability Settlemet to KOHINOOR DYEING</t>
  </si>
  <si>
    <t>DPBCBD250723DAK</t>
  </si>
  <si>
    <t>2108000213</t>
  </si>
  <si>
    <t>C3521LVPK0709-22</t>
  </si>
  <si>
    <t>2108000214</t>
  </si>
  <si>
    <t>C3521LVPK0775-22</t>
  </si>
  <si>
    <t>2108000229</t>
  </si>
  <si>
    <t>C3521LVPK0834-22</t>
  </si>
  <si>
    <t>2108000220</t>
  </si>
  <si>
    <t>INT.COM WASH SALES TO  EGMCL-DEPZ</t>
  </si>
  <si>
    <t>0000002020</t>
  </si>
  <si>
    <t>CIPL-EGS-01-22</t>
  </si>
  <si>
    <t>2108000233</t>
  </si>
  <si>
    <t>INT.COM WASH SALES TO EGMACL-UNIT-2</t>
  </si>
  <si>
    <t>CIPL-EGS-02-22</t>
  </si>
  <si>
    <t>2108000234</t>
  </si>
  <si>
    <t>CIPL-EGS-03-22</t>
  </si>
  <si>
    <t>2108000235</t>
  </si>
  <si>
    <t>CIPL-EGS-04-22</t>
  </si>
  <si>
    <t>2112014171</t>
  </si>
  <si>
    <t>LEVIS for file no CIPL-03514</t>
  </si>
  <si>
    <t>GRN-2022-15731</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</si>
  <si>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</si>
  <si>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</si>
  <si>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</si>
  <si>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</si>
  <si>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</si>
  <si>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</si>
  <si>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</si>
  <si>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</si>
  <si>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</si>
  <si>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</si>
  <si>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</si>
  <si>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</si>
  <si>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</si>
  <si>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</si>
  <si>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</si>
  <si>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</si>
  <si>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</si>
  <si>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</si>
  <si>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</si>
  <si>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</si>
  <si>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</si>
  <si>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</si>
  <si>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2108000230</t>
  </si>
  <si>
    <t>N.INT.COM WASH SALES TO Dird Garments Ltd.</t>
  </si>
  <si>
    <t>C2021-101</t>
  </si>
  <si>
    <t>CIPL-DIRD-003-22</t>
  </si>
  <si>
    <t>2108000221</t>
  </si>
  <si>
    <t>N.INT.COM WASH SALES TO DIRD GARMENTS LTD.</t>
  </si>
  <si>
    <t>CIPL-DIRD-001-22</t>
  </si>
  <si>
    <t>2108000222</t>
  </si>
  <si>
    <t>CIPL-DIRD-002-22</t>
  </si>
  <si>
    <t>2108000218</t>
  </si>
  <si>
    <t>CIPL-MSGL-244-22</t>
  </si>
  <si>
    <t>2108000231</t>
  </si>
  <si>
    <t>CIPL-MSGL-245-22</t>
  </si>
  <si>
    <t>2108000236</t>
  </si>
  <si>
    <t>N.INT.COM WASH SALES TO SAN APPARELS LTD.</t>
  </si>
  <si>
    <t>C2022-27</t>
  </si>
  <si>
    <t>CIPL-SAN-01-22</t>
  </si>
  <si>
    <t>2108000215</t>
  </si>
  <si>
    <t>CIPL-SNOWT-004-2</t>
  </si>
  <si>
    <t>2108000216</t>
  </si>
  <si>
    <t>CIPL-SNOWT-005-2</t>
  </si>
  <si>
    <t>2108000232</t>
  </si>
  <si>
    <t>CIPL-SNOWT-006-2</t>
  </si>
  <si>
    <t>2112014489</t>
  </si>
  <si>
    <t>NAUTICA for file no CIPL-03625</t>
  </si>
  <si>
    <t>GRN-2022-16629</t>
  </si>
  <si>
    <t>2112014499</t>
  </si>
  <si>
    <t>GRN-2022-16725</t>
  </si>
  <si>
    <t>2108000150</t>
  </si>
  <si>
    <t>SC3578LVBE038-22</t>
  </si>
  <si>
    <t>2108000151</t>
  </si>
  <si>
    <t>SC3578LVBE072-22</t>
  </si>
  <si>
    <t>2108000152</t>
  </si>
  <si>
    <t>SC3578LVBE085-22</t>
  </si>
  <si>
    <t>2108000153</t>
  </si>
  <si>
    <t>SC3578LVBE095-22</t>
  </si>
  <si>
    <t>2108000154</t>
  </si>
  <si>
    <t>SC3578LVCA026-22</t>
  </si>
  <si>
    <t>2108000155</t>
  </si>
  <si>
    <t>SC3578LVCA037-22</t>
  </si>
  <si>
    <t>2108000156</t>
  </si>
  <si>
    <t>SC3578LVCA071-22</t>
  </si>
  <si>
    <t>2108000157</t>
  </si>
  <si>
    <t>SC3578LVFR060-22</t>
  </si>
  <si>
    <t>2108000158</t>
  </si>
  <si>
    <t>SC3578LVMX070-22</t>
  </si>
  <si>
    <t>2108000159</t>
  </si>
  <si>
    <t>SC3578LVMX094-22</t>
  </si>
  <si>
    <t>2108000160</t>
  </si>
  <si>
    <t>SC3578LVPA015-22</t>
  </si>
  <si>
    <t>2108000161</t>
  </si>
  <si>
    <t>SC3578LVPA043-22</t>
  </si>
  <si>
    <t>2108000162</t>
  </si>
  <si>
    <t>SC3578LVPA059-22</t>
  </si>
  <si>
    <t>2108000164</t>
  </si>
  <si>
    <t>SC3578LVSG048-22</t>
  </si>
  <si>
    <t>2108000165</t>
  </si>
  <si>
    <t>SC3578LVSG067-22</t>
  </si>
  <si>
    <t>2108000166</t>
  </si>
  <si>
    <t>SC3578LVUS017-22</t>
  </si>
  <si>
    <t>2108000167</t>
  </si>
  <si>
    <t>SC3578LVUS018-22</t>
  </si>
  <si>
    <t>2108000168</t>
  </si>
  <si>
    <t>SC3578LVUS019-22</t>
  </si>
  <si>
    <t>2108000169</t>
  </si>
  <si>
    <t>SC3578LVUS020-22</t>
  </si>
  <si>
    <t>2108000170</t>
  </si>
  <si>
    <t>SC3578LVUS027-22</t>
  </si>
  <si>
    <t>2108000171</t>
  </si>
  <si>
    <t>SC3578LVUS028-22</t>
  </si>
  <si>
    <t>2108000172</t>
  </si>
  <si>
    <t>SC3578LVUS029-22</t>
  </si>
  <si>
    <t>2108000173</t>
  </si>
  <si>
    <t>SC3578LVUS030-22</t>
  </si>
  <si>
    <t>2108000174</t>
  </si>
  <si>
    <t>SC3578LVUS032-22</t>
  </si>
  <si>
    <t>2108000175</t>
  </si>
  <si>
    <t>SC3578LVUS033-22</t>
  </si>
  <si>
    <t>2108000176</t>
  </si>
  <si>
    <t>SC3578LVUS034-22</t>
  </si>
  <si>
    <t>2108000177</t>
  </si>
  <si>
    <t>SC3578LVUS035-22</t>
  </si>
  <si>
    <t>2108000178</t>
  </si>
  <si>
    <t>SC3578LVUS036-22</t>
  </si>
  <si>
    <t>2108000179</t>
  </si>
  <si>
    <t>SC3578LVUS039-22</t>
  </si>
  <si>
    <t>2108000181</t>
  </si>
  <si>
    <t>SC3578LVUS041-22</t>
  </si>
  <si>
    <t>2108000182</t>
  </si>
  <si>
    <t>SC3578LVUS042-22</t>
  </si>
  <si>
    <t>2108000183</t>
  </si>
  <si>
    <t>SC3578LVUS044-22</t>
  </si>
  <si>
    <t>2108000184</t>
  </si>
  <si>
    <t>SC3578LVUS045-22</t>
  </si>
  <si>
    <t>2108000185</t>
  </si>
  <si>
    <t>SC3578LVUS047-22</t>
  </si>
  <si>
    <t>2108000186</t>
  </si>
  <si>
    <t>SC3578LVUS053-22</t>
  </si>
  <si>
    <t>2108000187</t>
  </si>
  <si>
    <t>SC3578LVUS054-22</t>
  </si>
  <si>
    <t>2108000188</t>
  </si>
  <si>
    <t>SC3578LVUS055-22</t>
  </si>
  <si>
    <t>2108000189</t>
  </si>
  <si>
    <t>SC3578LVUS056-22</t>
  </si>
  <si>
    <t>2108000190</t>
  </si>
  <si>
    <t>SC3578LVUS057-22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</si>
  <si>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</si>
  <si>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</si>
  <si>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</si>
  <si>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</si>
  <si>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</si>
  <si>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</si>
  <si>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</si>
  <si>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</si>
  <si>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</si>
  <si>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</si>
  <si>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</si>
  <si>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</si>
  <si>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</si>
  <si>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</si>
  <si>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</si>
  <si>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</si>
  <si>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</si>
  <si>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</si>
  <si>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</si>
  <si>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</si>
  <si>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</si>
  <si>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</si>
  <si>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</si>
  <si>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</si>
  <si>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</si>
  <si>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</si>
  <si>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</si>
  <si>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</si>
  <si>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</si>
  <si>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</si>
  <si>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</si>
  <si>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</si>
  <si>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</si>
  <si>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</si>
  <si>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</si>
  <si>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</si>
  <si>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</si>
  <si>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</si>
  <si>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</si>
  <si>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</si>
  <si>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</si>
  <si>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</si>
  <si>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</si>
  <si>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</si>
  <si>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2108000228</t>
  </si>
  <si>
    <t>Stocklot sales to EDL HK</t>
  </si>
  <si>
    <t>CTH22STK0790UAE</t>
  </si>
  <si>
    <t>2112014498</t>
  </si>
  <si>
    <t>UNIQLO for file no CIPL-03581</t>
  </si>
  <si>
    <t>GRN-2022-16722</t>
  </si>
  <si>
    <t>2112014179</t>
  </si>
  <si>
    <t>GRN-2022-15864</t>
  </si>
  <si>
    <t>2112014456</t>
  </si>
  <si>
    <t>GRN-2022-16381</t>
  </si>
  <si>
    <t>2112014358</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</si>
  <si>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</si>
  <si>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</si>
  <si>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</si>
  <si>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</si>
  <si>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</si>
  <si>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</si>
  <si>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</si>
  <si>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</si>
  <si>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</si>
  <si>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</si>
  <si>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</si>
  <si>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</si>
  <si>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</si>
  <si>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</si>
  <si>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</si>
  <si>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</si>
  <si>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</si>
  <si>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</si>
  <si>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</si>
  <si>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</si>
  <si>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</si>
  <si>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</si>
  <si>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</si>
  <si>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</si>
  <si>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</si>
  <si>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</si>
  <si>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</si>
  <si>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</si>
  <si>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</si>
  <si>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</si>
  <si>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</si>
  <si>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</si>
  <si>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</si>
  <si>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</si>
  <si>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</si>
  <si>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</si>
  <si>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</si>
  <si>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SAN APPARELS LTD.</t>
  </si>
  <si>
    <t>DIRD GARMENTS LTD.</t>
  </si>
  <si>
    <t>50603008</t>
  </si>
  <si>
    <t>10340240</t>
  </si>
  <si>
    <t>10340250</t>
  </si>
  <si>
    <t>20100020</t>
  </si>
  <si>
    <t>2118002068</t>
  </si>
  <si>
    <t>2118002069</t>
  </si>
  <si>
    <t>SA</t>
  </si>
  <si>
    <t>2103010019</t>
  </si>
  <si>
    <t>Restatement GL Jun</t>
  </si>
  <si>
    <t>JUN 22 BDT</t>
  </si>
  <si>
    <t>As at 30 June 2022</t>
  </si>
  <si>
    <t xml:space="preserve"> 30 June 2022</t>
  </si>
  <si>
    <t>30 June 2022</t>
  </si>
  <si>
    <t>For the year ended 30 June 2022</t>
  </si>
  <si>
    <t>Balance as at 30 June 2022</t>
  </si>
  <si>
    <t>Balance at 1 July 2020</t>
  </si>
  <si>
    <t>Balance at 30 June 2022</t>
  </si>
  <si>
    <t>At 30 June 2022</t>
  </si>
  <si>
    <t>At 1 July 2021</t>
  </si>
  <si>
    <t>2022</t>
  </si>
  <si>
    <t>2021</t>
  </si>
  <si>
    <t>2022
USD</t>
  </si>
  <si>
    <t>Balance as at
01 July 2021</t>
  </si>
  <si>
    <t>Total 2021-22</t>
  </si>
  <si>
    <t>Above Taka 3,000 per month</t>
  </si>
  <si>
    <t>Below Taka 3,000 per month</t>
  </si>
  <si>
    <t>Security expenses</t>
  </si>
  <si>
    <t>Professional fees &amp; compliance expenses</t>
  </si>
  <si>
    <t>2219000016</t>
  </si>
  <si>
    <t>2219000056</t>
  </si>
  <si>
    <t>40</t>
  </si>
  <si>
    <t>2103010053</t>
  </si>
  <si>
    <t>BDT GL restatement June 22</t>
  </si>
  <si>
    <t>Jun 22</t>
  </si>
  <si>
    <t>C3581UQ22TOK0852 PARTIAL RCVD</t>
  </si>
  <si>
    <t>2219000033</t>
  </si>
  <si>
    <t>2219000015</t>
  </si>
  <si>
    <t>2219000018</t>
  </si>
  <si>
    <t>2219000064</t>
  </si>
  <si>
    <t>2219000057</t>
  </si>
  <si>
    <t>2219000069</t>
  </si>
  <si>
    <t>2219000065</t>
  </si>
  <si>
    <t>2219000004</t>
  </si>
  <si>
    <t>2219000006</t>
  </si>
  <si>
    <t>2219000010</t>
  </si>
  <si>
    <t>2219000025</t>
  </si>
  <si>
    <t>2219000026</t>
  </si>
  <si>
    <t>2219000067</t>
  </si>
  <si>
    <t>2219000017</t>
  </si>
  <si>
    <t>2219000047</t>
  </si>
  <si>
    <t>2219000053</t>
  </si>
  <si>
    <t>2219000048</t>
  </si>
  <si>
    <t>2219000054</t>
  </si>
  <si>
    <t>2219000063</t>
  </si>
  <si>
    <t>2219000049</t>
  </si>
  <si>
    <t>2219000045</t>
  </si>
  <si>
    <t>2219000039</t>
  </si>
  <si>
    <t>2219000041</t>
  </si>
  <si>
    <t>2219000040</t>
  </si>
  <si>
    <t>2219000042</t>
  </si>
  <si>
    <t>2219000023</t>
  </si>
  <si>
    <t>2219000043</t>
  </si>
  <si>
    <t>2219000031</t>
  </si>
  <si>
    <t>2219000028</t>
  </si>
  <si>
    <t>2219000030</t>
  </si>
  <si>
    <t>2219000024</t>
  </si>
  <si>
    <t>2219000027</t>
  </si>
  <si>
    <t>2219000022</t>
  </si>
  <si>
    <t>2219000014</t>
  </si>
  <si>
    <t>2219000013</t>
  </si>
  <si>
    <t>2219000003</t>
  </si>
  <si>
    <t>2219000019</t>
  </si>
  <si>
    <t>2219000059</t>
  </si>
  <si>
    <t>2219000055</t>
  </si>
  <si>
    <t>2219000052</t>
  </si>
  <si>
    <t>2219000051</t>
  </si>
  <si>
    <t>2219000002</t>
  </si>
  <si>
    <t>2219000062</t>
  </si>
  <si>
    <t>2219000061</t>
  </si>
  <si>
    <t>2219000005</t>
  </si>
  <si>
    <t>2219000009</t>
  </si>
  <si>
    <t>2219000020</t>
  </si>
  <si>
    <t>2219000038</t>
  </si>
  <si>
    <t>2219000066</t>
  </si>
  <si>
    <t>2219000044</t>
  </si>
  <si>
    <t>2219000046</t>
  </si>
  <si>
    <t>2219000050</t>
  </si>
  <si>
    <t>2219000060</t>
  </si>
  <si>
    <t>2219000058</t>
  </si>
  <si>
    <t>2219000000</t>
  </si>
  <si>
    <t>2219000021</t>
  </si>
  <si>
    <t>2219000070</t>
  </si>
  <si>
    <t>2219000029</t>
  </si>
  <si>
    <t>2219000037</t>
  </si>
  <si>
    <t>2219000001</t>
  </si>
  <si>
    <t>2219000007</t>
  </si>
  <si>
    <t>2219000008</t>
  </si>
  <si>
    <t>2219000035</t>
  </si>
  <si>
    <t>2219000032</t>
  </si>
  <si>
    <t>2219000034</t>
  </si>
  <si>
    <t>2219000036</t>
  </si>
  <si>
    <t>2219000011</t>
  </si>
  <si>
    <t>2219000012</t>
  </si>
  <si>
    <t>2219000068</t>
  </si>
  <si>
    <t>12</t>
  </si>
  <si>
    <t>2109000350</t>
  </si>
  <si>
    <t>FIT-TRADE-EDLHK-JUN-22</t>
  </si>
  <si>
    <t>FIT-TRADE-JUN-22</t>
  </si>
  <si>
    <t>Gain/(loss) on disposal of property, plant and equipment</t>
  </si>
  <si>
    <t>(Gain)/loss on disposal of property, plant and equipment</t>
  </si>
  <si>
    <t xml:space="preserve">Less: Interest on lease paid </t>
  </si>
  <si>
    <t>Payment of lease liability</t>
  </si>
  <si>
    <t>Capital assets in progress</t>
  </si>
  <si>
    <t>Advances paid for capital expenses</t>
  </si>
  <si>
    <t xml:space="preserve">Financial expenses comprise the interest on external borrowings, leases and bank charges, and are recognized as they accrue. </t>
  </si>
  <si>
    <t>Provision of Jun'2</t>
  </si>
  <si>
    <t>Factory Gas-Garments</t>
  </si>
  <si>
    <t>Factory Gas-Washing</t>
  </si>
  <si>
    <t>Factory Gas-Wrinkle free</t>
  </si>
  <si>
    <t>Factory Electricity-Garments</t>
  </si>
  <si>
    <t>Factory Electricity-Washing</t>
  </si>
  <si>
    <t>Factory Electricity-Wrinkle free</t>
  </si>
  <si>
    <t>INSURANCE FOR IMPORT - June'21</t>
  </si>
  <si>
    <t>INSURANCE FOR Machinery IMPORT - June'21</t>
  </si>
  <si>
    <t>INSURANCE FOR EXPORT (Inland -Up to port) - June'2</t>
  </si>
  <si>
    <t>INSURANCE FOR EXPORT (Vendor warehouse) - June'21</t>
  </si>
  <si>
    <t>Cash/volt insurance coverage</t>
  </si>
  <si>
    <t>Courier charges - June'21</t>
  </si>
  <si>
    <t>Local Transportation Bill /June'2021</t>
  </si>
  <si>
    <t>Import air freight charges</t>
  </si>
  <si>
    <t>Inspection charges - UNIQLO - June'2021</t>
  </si>
  <si>
    <t>Testing charges for Walmart - Sep'2020</t>
  </si>
  <si>
    <t>Lab testing charges for Levi's June'2021</t>
  </si>
  <si>
    <t>Walmart Security Audit fee</t>
  </si>
  <si>
    <t>Machine hire charges -June'2021</t>
  </si>
  <si>
    <t>Vehicle Fuel &amp; rent - June'2021</t>
  </si>
  <si>
    <t>Fuel cost - June'2021 ( Garments )</t>
  </si>
  <si>
    <t>3 private cars repair &amp; maintenance</t>
  </si>
  <si>
    <t>Shaft key</t>
  </si>
  <si>
    <t>Driver over time - June'21</t>
  </si>
  <si>
    <t>Workers incentive paid</t>
  </si>
  <si>
    <t>GA -Compliance Expenses</t>
  </si>
  <si>
    <t>Cabin Guide Shoe, Counter Guide Shoe</t>
  </si>
  <si>
    <t>Auto cutter Annual service charg gerber</t>
  </si>
  <si>
    <t>GA -Rates/Taxes/License Renewal Etc</t>
  </si>
  <si>
    <t>Vehicle Repair &amp; Maintance</t>
  </si>
  <si>
    <t>BL/FCR FEE</t>
  </si>
  <si>
    <t>BL Charge</t>
  </si>
  <si>
    <t>Compliance Auual audit expenses</t>
  </si>
  <si>
    <t>Uniqlo air freight charges</t>
  </si>
  <si>
    <t>Annual air ticke charges of Randika</t>
  </si>
  <si>
    <t>Buyer entertainment expenses</t>
  </si>
  <si>
    <t>Lunch for Epic staff ( stock count )</t>
  </si>
  <si>
    <t>Labour charges for shipment work</t>
  </si>
  <si>
    <t>Repair &amp; Maintenance (Production Maintenance) AMC</t>
  </si>
  <si>
    <t>Land and property investigation</t>
  </si>
  <si>
    <t>Interest on Govt. stimulus loan</t>
  </si>
  <si>
    <t>IP phone monthly charges June'21</t>
  </si>
  <si>
    <t>Print service Bill for month of June'21</t>
  </si>
  <si>
    <t>Export C&amp;F charges</t>
  </si>
  <si>
    <t>Local Transportation Bill June'2021</t>
  </si>
  <si>
    <t>Stamp+BL Fee,Reciptable charge,Form marc</t>
  </si>
  <si>
    <t>Spare part of Bullmer cutter</t>
  </si>
  <si>
    <t>Spare part of embroidery machine</t>
  </si>
  <si>
    <t>Care Label Machine Parts &amp; Services</t>
  </si>
  <si>
    <t>ROLLER BIG HP-1000 Repairing</t>
  </si>
  <si>
    <t>Courier Bill for Oct 20</t>
  </si>
  <si>
    <t>Repair &amp; Maintenance (Production Maintenance)</t>
  </si>
  <si>
    <t>Insurance Premium - Industrial All Risk</t>
  </si>
  <si>
    <t>GA -Repair &amp; Maintenance (GA)</t>
  </si>
  <si>
    <t>Transport Charge  From GTL to CIPL</t>
  </si>
  <si>
    <t>Dunnes Stores for report converation fee</t>
  </si>
  <si>
    <t>Fire door service</t>
  </si>
  <si>
    <t>Leased line band with service chg-May'21</t>
  </si>
  <si>
    <t>workshop item for maintenance</t>
  </si>
  <si>
    <t>Fire License Renewal for main Building</t>
  </si>
  <si>
    <t>Fire License Renewal for warehouse</t>
  </si>
  <si>
    <t>Reference Beam Spectro</t>
  </si>
  <si>
    <t>Cylinder dia ins.20x80mm shaft-487303001</t>
  </si>
  <si>
    <t>Breather-12409150</t>
  </si>
  <si>
    <t>Medical Binocular Loupes Optical Glass H</t>
  </si>
  <si>
    <t>Evacuation Plan</t>
  </si>
  <si>
    <t>Brick</t>
  </si>
  <si>
    <t>Mask For All worker /staff</t>
  </si>
  <si>
    <t>Embodary marker paper</t>
  </si>
  <si>
    <t>Graund floor Aisle repaint</t>
  </si>
  <si>
    <t>Rubber Foot Mat</t>
  </si>
  <si>
    <t>Uniform for all staff</t>
  </si>
  <si>
    <t>Uniform for all associates</t>
  </si>
  <si>
    <t>Mobil for genset/air compressor</t>
  </si>
  <si>
    <t>FFE 17000 line Filter Element-B004000040</t>
  </si>
  <si>
    <t>Paper Board ( Glossy)-22x28"</t>
  </si>
  <si>
    <t>ire door closer Naffco UL listed</t>
  </si>
  <si>
    <t>SpI(3CM) with Blunt needle Test tample</t>
  </si>
  <si>
    <t>ISO Grey Scale (Color Change &amp; Staining)</t>
  </si>
  <si>
    <t>SS Finisher (Knife Blade)</t>
  </si>
  <si>
    <t>telephone line cord cable</t>
  </si>
  <si>
    <t>Panasonic PABX Systempower supply-KX-TDA</t>
  </si>
  <si>
    <t>Degital Weight scale (Brand AND)</t>
  </si>
  <si>
    <t>Spare supply for Embrodary(loT)</t>
  </si>
  <si>
    <t>Hand Metal Detector Finishing-2 CTPAT</t>
  </si>
  <si>
    <t>Renewal of EPB certificate</t>
  </si>
  <si>
    <t>Renewal of Acid handling License</t>
  </si>
  <si>
    <t>ProfessionalProfessional fee for social</t>
  </si>
  <si>
    <t>Fire License Renewal for S.S Enterprise</t>
  </si>
  <si>
    <t>Renewal of Import Registration Certifica</t>
  </si>
  <si>
    <t>Renewal of Export Registration Certifica</t>
  </si>
  <si>
    <t>Renewal of Factory License</t>
  </si>
  <si>
    <t>Renewal of Commercial Establisment Licen</t>
  </si>
  <si>
    <t>Renewal of Union Parishad Trade License</t>
  </si>
  <si>
    <t>Renewal of FICCI Membership Certificate</t>
  </si>
  <si>
    <t>Renewal of Dhaka North City Corporation</t>
  </si>
  <si>
    <t>Boilar Pressure vessels lifting equipmen</t>
  </si>
  <si>
    <t>SLD,LPS &amp; earthing Drawing Approval</t>
  </si>
  <si>
    <t>Maintenance Workshop Item</t>
  </si>
  <si>
    <t>Walmart FCCA Audit fee</t>
  </si>
  <si>
    <t>Maintenance &amp; Servicing of 1250KVA Subst</t>
  </si>
  <si>
    <t>Barudan Monitor reapiring</t>
  </si>
  <si>
    <t>Maintenance workshop item</t>
  </si>
  <si>
    <t>softwear installation for Embrodary</t>
  </si>
  <si>
    <t>CPP License Renewal</t>
  </si>
  <si>
    <t>Testing &amp; Audit fee</t>
  </si>
  <si>
    <t>Previous Jun 22</t>
  </si>
  <si>
    <t>Revised Jun 22</t>
  </si>
  <si>
    <t>2203000028</t>
  </si>
  <si>
    <t>2203000030</t>
  </si>
  <si>
    <t>TR</t>
  </si>
  <si>
    <t>2195000000</t>
  </si>
  <si>
    <t>OBCDAK239101ARV</t>
  </si>
  <si>
    <t>2219000079</t>
  </si>
  <si>
    <t>2219000096</t>
  </si>
  <si>
    <t>2219000071</t>
  </si>
  <si>
    <t>2219000081</t>
  </si>
  <si>
    <t>2219000077</t>
  </si>
  <si>
    <t>2219000076</t>
  </si>
  <si>
    <t>2219000072</t>
  </si>
  <si>
    <t>2219000075</t>
  </si>
  <si>
    <t>2219000078</t>
  </si>
  <si>
    <t>2219000084</t>
  </si>
  <si>
    <t>2219000074</t>
  </si>
  <si>
    <t>2219000100</t>
  </si>
  <si>
    <t>2219000094</t>
  </si>
  <si>
    <t>2219000099</t>
  </si>
  <si>
    <t>2219000090</t>
  </si>
  <si>
    <t>2219000088</t>
  </si>
  <si>
    <t>2219000102</t>
  </si>
  <si>
    <t>2219000085</t>
  </si>
  <si>
    <t>2219000082</t>
  </si>
  <si>
    <t>2219000083</t>
  </si>
  <si>
    <t>2219000089</t>
  </si>
  <si>
    <t>2219000087</t>
  </si>
  <si>
    <t>2219000091</t>
  </si>
  <si>
    <t>2219000095</t>
  </si>
  <si>
    <t>2219000098</t>
  </si>
  <si>
    <t>2219000093</t>
  </si>
  <si>
    <t>2219000097</t>
  </si>
  <si>
    <t>2219000101</t>
  </si>
  <si>
    <t>2219000086</t>
  </si>
  <si>
    <t>2219000080</t>
  </si>
  <si>
    <t>2219000103</t>
  </si>
  <si>
    <t>2219000092</t>
  </si>
  <si>
    <t>2219000073</t>
  </si>
  <si>
    <t>2109000351</t>
  </si>
  <si>
    <t>FIT CMAD EDL JUN'22</t>
  </si>
  <si>
    <t>FIT-CMAD-EDL-JUN</t>
  </si>
  <si>
    <t>2109000352</t>
  </si>
  <si>
    <t>FIT-TRADE-DWC-JUN-22</t>
  </si>
  <si>
    <t>FIT-DWC-TRJUN-21</t>
  </si>
  <si>
    <t>An asset is derecognized on disposal or when no further economic benefits are expected from its use. Gains and losses on disposals are determined by comparing proceeds with carrying amounts, and are recognized in the statement of profit &amp; loss and other comprehensive income as “Profit /(Loss) on disposals" under other non-operating income (expenses).</t>
  </si>
  <si>
    <t xml:space="preserve">The Company follows revaluation model for Land &amp;  land development for factory building and hence revalue these assets at regular interval in order to reflect the fair value of these assets in the books.
Latest revaluation was carried out on 01 June 2021 by M/s Jorip O Paridarshan Company Limited to arrive at fair value of the aforesaid assets and thus creating a total revaluation reserve of USD 7,080,214 for land &amp; land development and USD 2,889,731 for factory building (refer to note-4 of this report) which resulted an increase in revaluation reserve by  USD 1,206 for factory building. </t>
  </si>
  <si>
    <t>Bangladesh</t>
  </si>
  <si>
    <t>Payable for utility, rental, testing, compliance &amp; other charges</t>
  </si>
  <si>
    <t>The annexed notes 1 to 36 form an integral part of these financial statements.</t>
  </si>
  <si>
    <t>In accordance with relevant provisions of Finance Act, 2022 tax deducted at source (TDS) on realization of export proceeds and income from cash incentive will be considered as minimum and final discharge of tax liability. Tax deducted at source is shown as tax expense. Accordingly, no provision for income tax is required to be made at the end of the year complying with the relevant sections of the Ordinance.</t>
  </si>
  <si>
    <t>Provision-Jun 22</t>
  </si>
  <si>
    <t>20102G0232</t>
  </si>
  <si>
    <t>20102G0220</t>
  </si>
  <si>
    <t>20102G0221</t>
  </si>
  <si>
    <t>20102G0231</t>
  </si>
  <si>
    <t>20102G0230</t>
  </si>
  <si>
    <t>20102G0217</t>
  </si>
  <si>
    <t>20102G0216</t>
  </si>
  <si>
    <t>2010U10203</t>
  </si>
  <si>
    <t>2010U10201</t>
  </si>
  <si>
    <t>20102G0228</t>
  </si>
  <si>
    <t>20102G0229</t>
  </si>
  <si>
    <t>20102G0224</t>
  </si>
  <si>
    <t>Provision Jun'22</t>
  </si>
  <si>
    <t>Internal control checking, PF audit, statutary aud</t>
  </si>
  <si>
    <t>ETP</t>
  </si>
  <si>
    <t>INSURANCE FOR IMPORT</t>
  </si>
  <si>
    <t>Local Transportation Bill</t>
  </si>
  <si>
    <t>PF administration charge</t>
  </si>
  <si>
    <t>Inspection charges - UNIQLO PQC</t>
  </si>
  <si>
    <t>Over time charges - UNIQLO PQC</t>
  </si>
  <si>
    <t>Testing charges for Uniqlo</t>
  </si>
  <si>
    <t>Lab testing charges for Levi's</t>
  </si>
  <si>
    <t>Yearly charges for RSC enrollment for the year 202</t>
  </si>
  <si>
    <t>Import bills not received yet, bill will come on A</t>
  </si>
  <si>
    <t>Visa work permit expenses</t>
  </si>
  <si>
    <t>Work place injury</t>
  </si>
  <si>
    <t>Factory Cleaning and House Keeping Expenses</t>
  </si>
  <si>
    <t>Testometric Tensile machine spare parts from UK</t>
  </si>
  <si>
    <t>Lab Ozone tester calibration</t>
  </si>
  <si>
    <t>JCPenney Lab Accreditation fee</t>
  </si>
  <si>
    <t>Sainsbury's Lab Accreditation fee &amp; Whirlpool Lab</t>
  </si>
  <si>
    <t>Annual repair &amp; maintenance IT</t>
  </si>
  <si>
    <t>Route Permit, Tax Token, Fitness Certificate, Insu</t>
  </si>
  <si>
    <t>Compliance audit expenses</t>
  </si>
  <si>
    <t>Jhanker</t>
  </si>
  <si>
    <t>2010U10205</t>
  </si>
  <si>
    <t>2010U20205</t>
  </si>
  <si>
    <t>Diiff</t>
  </si>
  <si>
    <t>Retention money</t>
  </si>
  <si>
    <t>2021 year</t>
  </si>
  <si>
    <t>GL name</t>
  </si>
  <si>
    <t>PO amount</t>
  </si>
  <si>
    <t>Remark</t>
  </si>
  <si>
    <t>Advances paid for capital expenses*</t>
  </si>
  <si>
    <t>Alpha Start Ltd , Hong Kong, SAR</t>
  </si>
  <si>
    <t xml:space="preserve">On initial recognition, a financial asset is classified and measured at amortised cost; Fair Value Through Other Comprehensive Income (FVOCI) or Fair Value Through Profit or Loss (FVTPL) on the basis of both:
</t>
  </si>
  <si>
    <t>(a)</t>
  </si>
  <si>
    <t>the entity’s business model for managing the financial assets and</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</si>
  <si>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</si>
  <si>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</si>
  <si>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</si>
  <si>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</si>
  <si>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</si>
  <si>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financial asset is held within a business model whose objective is achieved by both collecting contractual cash flows and selling financial assets and</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</si>
  <si>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</si>
  <si>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</si>
  <si>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</si>
  <si>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However, EGMCL may make an irrevocable election at initial recognition for particular investments in equity instruments to designate as not held for trading and to present subsequent changes in fair value in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</si>
  <si>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</si>
  <si>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</si>
  <si>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</si>
  <si>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</si>
  <si>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</si>
  <si>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</si>
  <si>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</si>
  <si>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</si>
  <si>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</si>
  <si>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</si>
  <si>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</si>
  <si>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</si>
  <si>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</si>
  <si>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</si>
  <si>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</si>
  <si>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shall present in profit or loss all gains and losses on loan commitments and financial guarantee contracts that are designated as at fair value through profit or loss.</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</si>
  <si>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</si>
  <si>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</si>
  <si>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As the Company's income is assessed under section 82(c), except on revaluation of land and land development, there is less scope for any temporary differences for the events or transactions arising between the tax base of an asset or liability and carrying amount in the statement of financial position and thus the Company has recognized deferred tax on revaluation of  land and land development only.</t>
  </si>
  <si>
    <t>The financial statements of the Company have been prepared for the year from 01 July 2021 to 30 June 2022.</t>
  </si>
  <si>
    <t>Add: Addition / adjustment  during the year*</t>
  </si>
  <si>
    <t>*The adjustment is given for changing the lease calculation from arrear to advance.</t>
  </si>
  <si>
    <t>House keeping expenses</t>
  </si>
  <si>
    <t>Terms and conditions for Export development fund (EDF)  loan are as follows:</t>
  </si>
  <si>
    <t>180 days;</t>
  </si>
  <si>
    <t>Interest rate</t>
  </si>
  <si>
    <t>Loan type:</t>
  </si>
  <si>
    <t>Secured</t>
  </si>
  <si>
    <t>Terms and conditions for UPAS loan</t>
  </si>
  <si>
    <t>Loan type</t>
  </si>
  <si>
    <t>Terms and conditions for short term loan</t>
  </si>
  <si>
    <t xml:space="preserve">Tenor </t>
  </si>
  <si>
    <t>Repayments</t>
  </si>
  <si>
    <t>The company has utilized the aforementioned facilities included in the facility offer letter executed with The Hongkong and Shanghai Banking Corporation Limited on 10 February 2021, collaterals for which were negotiated as follows:</t>
  </si>
  <si>
    <t>v) Corporate guarantee executed by Epic Garments Manufacturing Co Ltd and Pearl Garments Company Limited for BDT 3,982,750,000 (USD 42,596,257 ).</t>
  </si>
  <si>
    <t>vi) Corporate guarantee by Alpha Start Ltd. and Epic Designers Ltd., Hong Kong, SAR for BDT 1,750,000,000 (USD 18,716,578).</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</si>
  <si>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</si>
  <si>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</si>
  <si>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</si>
  <si>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</si>
  <si>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Deposit under lien of FDR No. 1015800250034 with EBLfor BDT 3,789,850 (USD 40,533).</t>
  </si>
  <si>
    <t>LIBOR+1.75%</t>
  </si>
  <si>
    <t>180 days for raw material &amp; 360 days for machinery.</t>
  </si>
  <si>
    <t>Net profit after tax</t>
  </si>
  <si>
    <t>i) Demand promissory note for  BDT 3,982,750,000 (USD 42,596,257) with letter of continuity and revival;</t>
  </si>
  <si>
    <t>Cash at banks</t>
  </si>
  <si>
    <t>Less: Tax paid during the year</t>
  </si>
  <si>
    <t>Maturity analysis of lease liabilities has been disclosed under note # 30.</t>
  </si>
  <si>
    <t xml:space="preserve">Trade </t>
  </si>
  <si>
    <t>__________________________</t>
  </si>
  <si>
    <t>Vice-Chairman</t>
  </si>
  <si>
    <t>___________________</t>
  </si>
  <si>
    <t>Total depreciation</t>
  </si>
  <si>
    <t>Less: Accumulated depreciation</t>
  </si>
  <si>
    <t>Add: Depreciation during the year</t>
  </si>
  <si>
    <t xml:space="preserve">Company's lease asset includes rental of building. </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</si>
  <si>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</si>
  <si>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</si>
  <si>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Balance as at 01 July 2020</t>
  </si>
  <si>
    <t>Transactions in currencies other than US Dollar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of the fair value was measured and non-monetary assets and liabilities that are measured in terms of historical cost are not retranslated. All translation differences on monetary items are recognized in profit or loss and other comprehensive income in the period incurred.</t>
  </si>
  <si>
    <t>* Advance paid for capital expenses are re-classified under non-current assets in the current financial year. Last year's numbers are also rearranged accordingly.</t>
  </si>
  <si>
    <t>Add: Adjustment of deferred tax on revaluation</t>
  </si>
  <si>
    <t>Issuance of Shares</t>
  </si>
  <si>
    <t>* The number of authorized shares changed from 9 million shares to 12 million shares during the year.</t>
  </si>
  <si>
    <t>During the financial year, Paid Up capital have increased by USD 0.5 million.</t>
  </si>
  <si>
    <t>Loan</t>
  </si>
  <si>
    <t>Acquisition of Capital work-in-progress</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</si>
  <si>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</si>
  <si>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</si>
  <si>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</si>
  <si>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</si>
  <si>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</si>
  <si>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</si>
  <si>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</si>
  <si>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</si>
  <si>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</si>
  <si>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</si>
  <si>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</si>
  <si>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</si>
  <si>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</si>
  <si>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2021-22: 12,000,000 Ordinary shares of BDT 100 each (2020-21: 9,000,000 shares)*</t>
  </si>
  <si>
    <t>2021-22: 9,137,591 ordinary shares of BDT 100 each paid in cash (2020-21: 8,703,841 shares)*</t>
  </si>
  <si>
    <t>Operating profit/(loss)</t>
  </si>
  <si>
    <t xml:space="preserve">Net profit/(loss) before tax </t>
  </si>
  <si>
    <t>Net profit/(loss) after tax</t>
  </si>
  <si>
    <t>2021-22</t>
  </si>
  <si>
    <t>2020-21</t>
  </si>
  <si>
    <t>Section 189 (1) (ii) of Companies Act 1994 states that financial statements of a private limited company shall be signed by its Managing Agent, Manager or Secretary, if any, and by not less than two Directors of the company one of whom shall be the Managing Director where there is one. Financial statements for the period under reporting were signed by the company's VP-Finance &amp; Accounts, Managing Director and Chairman.</t>
  </si>
  <si>
    <t xml:space="preserve">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</si>
  <si>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2021 will  also be accounted for at the respective date of expiry of contracts. </t>
  </si>
  <si>
    <t>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will also be accounted for on expiry of contracts and will be charged to income.</t>
  </si>
  <si>
    <t>c) Other contingent liabilities - Guarantee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</si>
</sst>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1">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0\ ;&quot; (&quot;#,##0\);&quot; -&quot;#\ ;@\ "/>
    <numFmt numFmtId="199" formatCode="0;[Red]0"/>
    <numFmt numFmtId="200" formatCode=";;"/>
  </numFmts>
  <fonts count="166">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b/>
      <sz val="11"/>
      <name val="Calibri"/>
      <family val="2"/>
      <scheme val="minor"/>
    </font>
    <font>
      <sz val="10"/>
      <name val="Open Sans"/>
      <family val="2"/>
    </font>
    <font>
      <i/>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b/>
      <sz val="11"/>
      <color rgb="FFFF0000"/>
      <name val="Calibri"/>
      <family val="2"/>
      <scheme val="minor"/>
    </font>
    <font>
      <sz val="10"/>
      <color theme="1"/>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name val="Tahoma"/>
      <family val="2"/>
    </font>
    <font>
      <b/>
      <u/>
      <sz val="11"/>
      <name val="Calibri"/>
      <family val="2"/>
      <scheme val="minor"/>
    </font>
    <font>
      <b/>
      <i/>
      <sz val="11"/>
      <name val="Calibri"/>
      <family val="2"/>
      <scheme val="minor"/>
    </font>
    <font>
      <i/>
      <sz val="11"/>
      <name val="Calibri"/>
      <family val="2"/>
      <scheme val="minor"/>
    </font>
    <font>
      <b/>
      <sz val="10"/>
      <color rgb="FFFF0000"/>
      <name val="Arial"/>
      <family val="2"/>
    </font>
    <font>
      <sz val="10"/>
      <color rgb="FFFF0000"/>
      <name val="Tahoma"/>
      <family val="2"/>
    </font>
    <font>
      <sz val="10"/>
      <color theme="1"/>
      <name val="Calibri"/>
      <family val="2"/>
      <scheme val="minor"/>
    </font>
    <font>
      <sz val="8"/>
      <name val="Calibri"/>
      <family val="2"/>
      <scheme val="minor"/>
    </font>
    <font>
      <sz val="11"/>
      <color rgb="FF00B0F0"/>
      <name val="Calibri"/>
      <family val="2"/>
      <scheme val="minor"/>
    </font>
    <font>
      <sz val="10"/>
      <color rgb="FFFF0000"/>
      <name val="Times New Roman"/>
      <family val="1"/>
    </font>
    <font>
      <sz val="11"/>
      <color theme="0"/>
      <name val="Calibri"/>
      <family val="2"/>
      <scheme val="minor"/>
    </font>
    <font>
      <b/>
      <sz val="10"/>
      <name val="Calibri"/>
      <family val="2"/>
      <scheme val="minor"/>
    </font>
    <font>
      <sz val="10"/>
      <name val="Calibri"/>
      <family val="2"/>
      <scheme val="minor"/>
    </font>
    <font>
      <b/>
      <u val="singleAccounting"/>
      <sz val="10"/>
      <name val="Calibri"/>
      <family val="2"/>
      <scheme val="minor"/>
    </font>
    <font>
      <b/>
      <u/>
      <sz val="10"/>
      <name val="Calibri"/>
      <family val="2"/>
      <scheme val="minor"/>
    </font>
    <font>
      <b/>
      <sz val="10"/>
      <color rgb="FFFF0000"/>
      <name val="Calibri"/>
      <family val="2"/>
      <scheme val="minor"/>
    </font>
    <font>
      <u/>
      <sz val="10"/>
      <name val="Calibri"/>
      <family val="2"/>
      <scheme val="minor"/>
    </font>
    <font>
      <sz val="10"/>
      <color rgb="FFFF0000"/>
      <name val="Calibri"/>
      <family val="2"/>
      <scheme val="minor"/>
    </font>
    <font>
      <sz val="10"/>
      <color theme="0"/>
      <name val="Calibri"/>
      <family val="2"/>
      <scheme val="minor"/>
    </font>
    <font>
      <b/>
      <sz val="10"/>
      <color theme="1"/>
      <name val="Calibri"/>
      <family val="2"/>
      <scheme val="minor"/>
    </font>
    <font>
      <b/>
      <i/>
      <sz val="10"/>
      <name val="Calibri"/>
      <family val="2"/>
      <scheme val="minor"/>
    </font>
    <font>
      <sz val="10"/>
      <color theme="2" tint="-0.499984740745262"/>
      <name val="Calibri"/>
      <family val="2"/>
      <scheme val="minor"/>
    </font>
    <font>
      <i/>
      <sz val="10"/>
      <name val="Calibri"/>
      <family val="2"/>
      <scheme val="minor"/>
    </font>
    <font>
      <b/>
      <sz val="10"/>
      <color theme="0"/>
      <name val="Calibri"/>
      <family val="2"/>
      <scheme val="minor"/>
    </font>
    <font>
      <b/>
      <u val="singleAccounting"/>
      <sz val="11"/>
      <name val="Calibri"/>
      <family val="2"/>
      <scheme val="minor"/>
    </font>
    <font>
      <sz val="11"/>
      <color indexed="10"/>
      <name val="Calibri"/>
      <family val="2"/>
      <scheme val="minor"/>
    </font>
    <font>
      <sz val="11"/>
      <color indexed="13"/>
      <name val="Calibri"/>
      <family val="2"/>
      <scheme val="minor"/>
    </font>
  </fonts>
  <fills count="64">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33CC33"/>
        <bgColor indexed="64"/>
      </patternFill>
    </fill>
  </fills>
  <borders count="5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19510">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5"/>
    <xf numFmtId="170" fontId="118" fillId="0" borderId="35"/>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5"/>
    <xf numFmtId="170" fontId="118" fillId="0" borderId="35"/>
    <xf numFmtId="170" fontId="118" fillId="0" borderId="35"/>
    <xf numFmtId="170" fontId="118" fillId="0" borderId="35"/>
    <xf numFmtId="15" fontId="15" fillId="0" borderId="0"/>
    <xf numFmtId="170" fontId="118" fillId="0" borderId="35"/>
    <xf numFmtId="170" fontId="118" fillId="0" borderId="35"/>
    <xf numFmtId="170" fontId="118" fillId="0" borderId="35"/>
    <xf numFmtId="170" fontId="118" fillId="0" borderId="35"/>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5">
      <alignment horizontal="center" vertical="top" wrapText="1"/>
    </xf>
    <xf numFmtId="182" fontId="68" fillId="0" borderId="35">
      <alignment horizontal="center" vertical="top" wrapText="1"/>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182" fontId="6" fillId="0" borderId="37">
      <alignment horizontal="left" vertical="center"/>
    </xf>
    <xf numFmtId="0" fontId="6" fillId="0" borderId="37">
      <alignment horizontal="left" vertical="center"/>
    </xf>
    <xf numFmtId="0" fontId="6" fillId="0" borderId="37">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7"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0" fontId="44" fillId="0" borderId="0"/>
    <xf numFmtId="0" fontId="139" fillId="0" borderId="0"/>
    <xf numFmtId="0" fontId="44" fillId="0" borderId="0"/>
    <xf numFmtId="43" fontId="44" fillId="0" borderId="0" applyFont="0" applyFill="0" applyBorder="0" applyAlignment="0" applyProtection="0"/>
    <xf numFmtId="9" fontId="44" fillId="0" borderId="0" applyFont="0" applyFill="0" applyBorder="0" applyAlignment="0" applyProtection="0"/>
  </cellStyleXfs>
  <cellXfs count="970">
    <xf numFmtId="0" fontId="0" fillId="0" borderId="0" xfId="0"/>
    <xf numFmtId="0" fontId="124" fillId="0" borderId="0" xfId="0" applyFont="1"/>
    <xf numFmtId="0" fontId="124" fillId="0" borderId="0" xfId="2437" applyFont="1" applyAlignment="1">
      <alignment vertical="center"/>
    </xf>
    <xf numFmtId="0" fontId="124" fillId="0" borderId="0" xfId="2437" applyFont="1"/>
    <xf numFmtId="0" fontId="124" fillId="0" borderId="0" xfId="11417" applyFont="1" applyAlignment="1">
      <alignment vertical="center"/>
    </xf>
    <xf numFmtId="0" fontId="124" fillId="0" borderId="0" xfId="19458" applyFont="1"/>
    <xf numFmtId="0" fontId="124" fillId="0" borderId="0" xfId="19459" applyFont="1" applyAlignment="1">
      <alignment vertical="center"/>
    </xf>
    <xf numFmtId="0" fontId="126" fillId="0" borderId="0" xfId="11417" applyFont="1" applyAlignment="1">
      <alignment horizontal="left" vertical="center"/>
    </xf>
    <xf numFmtId="0" fontId="127" fillId="4" borderId="3" xfId="19494" applyFill="1" applyBorder="1" applyAlignment="1">
      <alignment vertical="top"/>
    </xf>
    <xf numFmtId="0" fontId="127" fillId="0" borderId="0" xfId="19494" applyAlignment="1">
      <alignment vertical="top"/>
    </xf>
    <xf numFmtId="0" fontId="121" fillId="50" borderId="3" xfId="19458" applyFont="1" applyFill="1" applyBorder="1" applyAlignment="1">
      <alignment horizontal="center" vertical="center" wrapText="1"/>
    </xf>
    <xf numFmtId="0" fontId="121" fillId="50" borderId="41" xfId="19458" applyFont="1" applyFill="1" applyBorder="1" applyAlignment="1">
      <alignment horizontal="center" vertical="center" wrapText="1"/>
    </xf>
    <xf numFmtId="0" fontId="14" fillId="0" borderId="49" xfId="19458" applyFont="1" applyBorder="1" applyAlignment="1">
      <alignment vertical="top"/>
    </xf>
    <xf numFmtId="0" fontId="14" fillId="0" borderId="45" xfId="19460" applyFont="1" applyBorder="1" applyAlignment="1">
      <alignment horizontal="center" vertical="top"/>
    </xf>
    <xf numFmtId="0" fontId="14" fillId="44" borderId="49" xfId="19458" applyFont="1" applyFill="1" applyBorder="1" applyAlignment="1">
      <alignment vertical="top"/>
    </xf>
    <xf numFmtId="0" fontId="127" fillId="44" borderId="0" xfId="19494" applyFill="1" applyAlignment="1">
      <alignment vertical="top"/>
    </xf>
    <xf numFmtId="0" fontId="127" fillId="44" borderId="3" xfId="19494" applyFill="1" applyBorder="1" applyAlignment="1">
      <alignment vertical="top"/>
    </xf>
    <xf numFmtId="4" fontId="127" fillId="44" borderId="3" xfId="19494" applyNumberFormat="1" applyFill="1" applyBorder="1" applyAlignment="1">
      <alignment horizontal="right" vertical="top"/>
    </xf>
    <xf numFmtId="0" fontId="127"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9" fillId="47" borderId="3" xfId="7148" quotePrefix="1" applyNumberFormat="1" applyFont="1" applyFill="1" applyBorder="1" applyAlignment="1">
      <alignment horizontal="center" vertical="center" wrapText="1"/>
    </xf>
    <xf numFmtId="0" fontId="130" fillId="47" borderId="3" xfId="7148" applyNumberFormat="1" applyFont="1" applyFill="1" applyBorder="1" applyAlignment="1">
      <alignment horizontal="center" vertical="center" wrapText="1"/>
    </xf>
    <xf numFmtId="0" fontId="127"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7" fillId="46" borderId="3" xfId="19494" applyFill="1" applyBorder="1"/>
    <xf numFmtId="0" fontId="120" fillId="46" borderId="3" xfId="19494" applyFont="1" applyFill="1" applyBorder="1"/>
    <xf numFmtId="197" fontId="129" fillId="48" borderId="3" xfId="7148" applyNumberFormat="1" applyFont="1" applyFill="1" applyBorder="1"/>
    <xf numFmtId="197" fontId="131" fillId="48" borderId="3" xfId="7148" applyNumberFormat="1" applyFont="1" applyFill="1" applyBorder="1"/>
    <xf numFmtId="164" fontId="44" fillId="0" borderId="3" xfId="8801" applyNumberFormat="1" applyBorder="1"/>
    <xf numFmtId="4" fontId="127" fillId="0" borderId="0" xfId="19494" applyNumberFormat="1"/>
    <xf numFmtId="0" fontId="132" fillId="0" borderId="3" xfId="19494" applyFont="1" applyBorder="1"/>
    <xf numFmtId="197" fontId="127" fillId="0" borderId="0" xfId="19494" applyNumberFormat="1"/>
    <xf numFmtId="0" fontId="2" fillId="0" borderId="3" xfId="19494" applyFont="1" applyBorder="1"/>
    <xf numFmtId="164" fontId="133" fillId="0" borderId="3" xfId="8801" applyNumberFormat="1" applyFont="1" applyBorder="1"/>
    <xf numFmtId="43" fontId="127" fillId="0" borderId="0" xfId="19494" applyNumberFormat="1"/>
    <xf numFmtId="164" fontId="115" fillId="0" borderId="3" xfId="8801" applyNumberFormat="1" applyFont="1" applyBorder="1"/>
    <xf numFmtId="0" fontId="2" fillId="0" borderId="3" xfId="19458" applyBorder="1"/>
    <xf numFmtId="0" fontId="132"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4" fillId="0" borderId="3" xfId="19494" applyFont="1" applyBorder="1"/>
    <xf numFmtId="0" fontId="2" fillId="46" borderId="3" xfId="19458" applyFill="1" applyBorder="1"/>
    <xf numFmtId="0" fontId="120" fillId="46" borderId="3" xfId="19458" applyFont="1" applyFill="1" applyBorder="1"/>
    <xf numFmtId="0" fontId="14" fillId="0" borderId="50" xfId="19458" applyFont="1" applyBorder="1" applyAlignment="1">
      <alignment vertical="top"/>
    </xf>
    <xf numFmtId="0" fontId="33" fillId="0" borderId="51" xfId="19494" applyFont="1" applyBorder="1" applyAlignment="1">
      <alignment vertical="top"/>
    </xf>
    <xf numFmtId="0" fontId="33" fillId="0" borderId="52"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1" xfId="19498" applyBorder="1" applyAlignment="1">
      <alignment vertical="top"/>
    </xf>
    <xf numFmtId="0" fontId="2" fillId="0" borderId="52" xfId="19498" applyBorder="1" applyAlignment="1">
      <alignment vertical="top"/>
    </xf>
    <xf numFmtId="0" fontId="14" fillId="0" borderId="3" xfId="2437" applyFont="1" applyBorder="1" applyAlignment="1">
      <alignment horizontal="left"/>
    </xf>
    <xf numFmtId="0" fontId="33" fillId="53" borderId="51"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164" fontId="0" fillId="0" borderId="0" xfId="0" applyNumberFormat="1"/>
    <xf numFmtId="0" fontId="124" fillId="5" borderId="0" xfId="0" applyFont="1" applyFill="1" applyAlignment="1">
      <alignment horizontal="left"/>
    </xf>
    <xf numFmtId="164" fontId="129"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7" fillId="0" borderId="3" xfId="2373" applyNumberFormat="1" applyFont="1" applyBorder="1"/>
    <xf numFmtId="0" fontId="127" fillId="52" borderId="0" xfId="19494" applyFill="1" applyAlignment="1">
      <alignment vertical="top"/>
    </xf>
    <xf numFmtId="0" fontId="127" fillId="54"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129" fillId="5" borderId="3" xfId="0" applyFont="1" applyFill="1" applyBorder="1" applyAlignment="1">
      <alignment vertical="top"/>
    </xf>
    <xf numFmtId="0" fontId="129" fillId="5" borderId="3" xfId="0" applyFont="1" applyFill="1" applyBorder="1" applyAlignment="1">
      <alignment vertical="top" wrapText="1"/>
    </xf>
    <xf numFmtId="197" fontId="129" fillId="5" borderId="3" xfId="2472" applyNumberFormat="1" applyFont="1" applyFill="1" applyBorder="1" applyAlignment="1">
      <alignment vertical="top" wrapText="1"/>
    </xf>
    <xf numFmtId="0" fontId="40" fillId="55" borderId="3" xfId="0" applyFont="1" applyFill="1" applyBorder="1" applyAlignment="1">
      <alignment vertical="top"/>
    </xf>
    <xf numFmtId="197" fontId="40" fillId="55"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6" borderId="3" xfId="19500" applyFont="1" applyFill="1" applyBorder="1"/>
    <xf numFmtId="0" fontId="40" fillId="56" borderId="3" xfId="19455" applyFont="1" applyFill="1" applyBorder="1"/>
    <xf numFmtId="164" fontId="136" fillId="5" borderId="3" xfId="2382" applyNumberFormat="1" applyFont="1" applyFill="1" applyBorder="1"/>
    <xf numFmtId="197" fontId="40" fillId="56"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7" fillId="57" borderId="0" xfId="19494" applyFill="1" applyAlignment="1">
      <alignment vertical="top"/>
    </xf>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58" borderId="53" xfId="0" applyFont="1" applyFill="1" applyBorder="1" applyAlignment="1">
      <alignment vertical="top" wrapText="1"/>
    </xf>
    <xf numFmtId="0" fontId="138" fillId="5" borderId="54" xfId="0" applyFont="1" applyFill="1" applyBorder="1" applyAlignment="1">
      <alignment vertical="top"/>
    </xf>
    <xf numFmtId="4" fontId="2" fillId="5" borderId="54" xfId="0" applyNumberFormat="1" applyFont="1" applyFill="1" applyBorder="1" applyAlignment="1">
      <alignment vertical="top"/>
    </xf>
    <xf numFmtId="164" fontId="2" fillId="5" borderId="54" xfId="8783" applyNumberFormat="1" applyFont="1" applyFill="1" applyBorder="1" applyAlignment="1">
      <alignment horizontal="right" vertical="top"/>
    </xf>
    <xf numFmtId="0" fontId="42" fillId="0" borderId="0" xfId="0" applyFont="1"/>
    <xf numFmtId="0" fontId="42" fillId="0" borderId="45" xfId="0" applyFont="1" applyBorder="1"/>
    <xf numFmtId="164" fontId="120" fillId="48" borderId="55" xfId="8783" applyNumberFormat="1" applyFont="1" applyFill="1" applyBorder="1" applyAlignment="1">
      <alignment horizontal="right" vertical="top"/>
    </xf>
    <xf numFmtId="164" fontId="120" fillId="48" borderId="54" xfId="8783" applyNumberFormat="1" applyFont="1" applyFill="1" applyBorder="1" applyAlignment="1">
      <alignment horizontal="right" vertical="top"/>
    </xf>
    <xf numFmtId="0" fontId="2" fillId="5" borderId="54" xfId="0" applyFont="1" applyFill="1" applyBorder="1" applyAlignment="1">
      <alignment vertical="top"/>
    </xf>
    <xf numFmtId="164" fontId="2" fillId="44" borderId="54" xfId="8783" applyNumberFormat="1" applyFont="1" applyFill="1" applyBorder="1" applyAlignment="1">
      <alignment horizontal="right" vertical="top"/>
    </xf>
    <xf numFmtId="197" fontId="42" fillId="44" borderId="45" xfId="7148" applyNumberFormat="1" applyFont="1" applyFill="1" applyBorder="1"/>
    <xf numFmtId="0" fontId="2" fillId="0" borderId="54" xfId="0" applyFont="1" applyBorder="1" applyAlignment="1">
      <alignment vertical="top"/>
    </xf>
    <xf numFmtId="164" fontId="120" fillId="48" borderId="56" xfId="2382" applyNumberFormat="1" applyFont="1" applyFill="1" applyBorder="1" applyAlignment="1">
      <alignment horizontal="right" vertical="top"/>
    </xf>
    <xf numFmtId="43" fontId="0" fillId="0" borderId="0" xfId="0" applyNumberFormat="1"/>
    <xf numFmtId="164" fontId="120" fillId="48" borderId="56" xfId="8783" applyNumberFormat="1" applyFont="1" applyFill="1" applyBorder="1" applyAlignment="1">
      <alignment horizontal="right" vertical="top"/>
    </xf>
    <xf numFmtId="0" fontId="120" fillId="59" borderId="53" xfId="0" applyFont="1" applyFill="1" applyBorder="1" applyAlignment="1">
      <alignment horizontal="center" vertical="top"/>
    </xf>
    <xf numFmtId="0" fontId="120" fillId="59" borderId="53" xfId="0" applyFont="1" applyFill="1" applyBorder="1" applyAlignment="1">
      <alignment vertical="top"/>
    </xf>
    <xf numFmtId="164" fontId="120" fillId="59" borderId="53" xfId="8783" applyNumberFormat="1" applyFont="1" applyFill="1" applyBorder="1" applyAlignment="1">
      <alignment vertical="top"/>
    </xf>
    <xf numFmtId="164" fontId="0" fillId="0" borderId="0" xfId="2382" applyNumberFormat="1" applyFont="1"/>
    <xf numFmtId="0" fontId="120" fillId="49" borderId="3" xfId="19458" applyFont="1" applyFill="1" applyBorder="1" applyAlignment="1">
      <alignment horizontal="center" vertical="center"/>
    </xf>
    <xf numFmtId="197" fontId="2" fillId="51" borderId="3" xfId="19458" applyNumberFormat="1" applyFill="1" applyBorder="1"/>
    <xf numFmtId="197" fontId="2" fillId="51" borderId="3" xfId="2472" applyNumberFormat="1" applyFont="1" applyFill="1" applyBorder="1"/>
    <xf numFmtId="4" fontId="0" fillId="44" borderId="0" xfId="0" applyNumberFormat="1" applyFill="1" applyAlignment="1">
      <alignment horizontal="right" vertical="top"/>
    </xf>
    <xf numFmtId="0" fontId="14" fillId="44" borderId="45" xfId="19460" applyFont="1" applyFill="1" applyBorder="1" applyAlignment="1">
      <alignment horizontal="center" vertical="top"/>
    </xf>
    <xf numFmtId="0" fontId="124" fillId="44" borderId="0" xfId="19458" applyFont="1" applyFill="1" applyAlignment="1">
      <alignment vertical="center"/>
    </xf>
    <xf numFmtId="0" fontId="14" fillId="61" borderId="45" xfId="19460" applyFont="1" applyFill="1" applyBorder="1" applyAlignment="1">
      <alignment horizontal="center" vertical="top"/>
    </xf>
    <xf numFmtId="0" fontId="0" fillId="61" borderId="0" xfId="0" applyFill="1" applyAlignment="1">
      <alignment vertical="top"/>
    </xf>
    <xf numFmtId="0" fontId="0" fillId="44" borderId="0" xfId="0" applyFill="1" applyAlignment="1">
      <alignment vertical="top"/>
    </xf>
    <xf numFmtId="164" fontId="42" fillId="0" borderId="0" xfId="2382" applyNumberFormat="1" applyFont="1" applyFill="1" applyBorder="1"/>
    <xf numFmtId="164" fontId="123" fillId="0" borderId="0" xfId="2382" applyNumberFormat="1" applyFont="1" applyFill="1" applyBorder="1"/>
    <xf numFmtId="164" fontId="42" fillId="0" borderId="0" xfId="2382" applyNumberFormat="1" applyFont="1" applyFill="1" applyBorder="1" applyAlignment="1">
      <alignment horizontal="center"/>
    </xf>
    <xf numFmtId="164" fontId="123" fillId="0" borderId="0" xfId="2382" applyNumberFormat="1" applyFont="1" applyFill="1" applyBorder="1" applyAlignment="1">
      <alignment horizontal="center" vertical="center"/>
    </xf>
    <xf numFmtId="0" fontId="42" fillId="0" borderId="0" xfId="11417" applyFont="1" applyAlignment="1">
      <alignment vertical="center"/>
    </xf>
    <xf numFmtId="0" fontId="42" fillId="0" borderId="0" xfId="11417" applyFont="1" applyAlignment="1">
      <alignment horizontal="justify" vertical="center"/>
    </xf>
    <xf numFmtId="0" fontId="123" fillId="0" borderId="0" xfId="11417" applyFont="1" applyAlignment="1">
      <alignment vertical="center"/>
    </xf>
    <xf numFmtId="0" fontId="123" fillId="0" borderId="0" xfId="5308" applyFont="1" applyAlignment="1">
      <alignment horizontal="left"/>
    </xf>
    <xf numFmtId="0" fontId="123" fillId="0" borderId="0" xfId="5308" applyFont="1"/>
    <xf numFmtId="0" fontId="42" fillId="0" borderId="0" xfId="5308" quotePrefix="1" applyFont="1" applyAlignment="1">
      <alignment horizontal="center" vertical="center" wrapText="1"/>
    </xf>
    <xf numFmtId="0" fontId="42" fillId="0" borderId="0" xfId="5308" quotePrefix="1" applyFont="1" applyAlignment="1">
      <alignment vertical="center" wrapText="1"/>
    </xf>
    <xf numFmtId="0" fontId="42" fillId="0" borderId="0" xfId="11417" quotePrefix="1" applyFont="1" applyAlignment="1">
      <alignment horizontal="center" vertical="center"/>
    </xf>
    <xf numFmtId="0" fontId="123" fillId="0" borderId="0" xfId="0" applyFont="1" applyAlignment="1">
      <alignment horizontal="center"/>
    </xf>
    <xf numFmtId="0" fontId="141" fillId="0" borderId="0" xfId="0" applyFont="1"/>
    <xf numFmtId="0" fontId="142" fillId="0" borderId="0" xfId="0" applyFont="1" applyAlignment="1">
      <alignment vertical="top" wrapText="1"/>
    </xf>
    <xf numFmtId="164" fontId="142" fillId="0" borderId="0" xfId="2390" applyNumberFormat="1" applyFont="1" applyFill="1"/>
    <xf numFmtId="0" fontId="142" fillId="0" borderId="0" xfId="0" applyFont="1"/>
    <xf numFmtId="0" fontId="123" fillId="0" borderId="0" xfId="0" applyFont="1"/>
    <xf numFmtId="0" fontId="42" fillId="0" borderId="0" xfId="0" applyFont="1" applyAlignment="1">
      <alignment vertical="top" wrapText="1"/>
    </xf>
    <xf numFmtId="164" fontId="42" fillId="0" borderId="0" xfId="2390" applyNumberFormat="1" applyFont="1" applyFill="1"/>
    <xf numFmtId="0" fontId="42" fillId="0" borderId="0" xfId="11417" applyFont="1" applyAlignment="1">
      <alignment horizontal="left" vertical="center" wrapText="1"/>
    </xf>
    <xf numFmtId="0" fontId="140" fillId="0" borderId="0" xfId="5308" applyFont="1" applyAlignment="1">
      <alignment horizontal="left"/>
    </xf>
    <xf numFmtId="0" fontId="42" fillId="0" borderId="0" xfId="11417" applyFont="1" applyAlignment="1">
      <alignment vertical="center" wrapText="1"/>
    </xf>
    <xf numFmtId="0" fontId="140" fillId="0" borderId="0" xfId="5308" applyFont="1" applyAlignment="1">
      <alignment horizontal="center" vertical="center" wrapText="1"/>
    </xf>
    <xf numFmtId="0" fontId="42" fillId="0" borderId="0" xfId="5308" applyFont="1" applyAlignment="1">
      <alignment horizontal="left"/>
    </xf>
    <xf numFmtId="10" fontId="42" fillId="0" borderId="0" xfId="5397" applyNumberFormat="1" applyFont="1" applyAlignment="1">
      <alignment horizontal="center" vertical="center" wrapText="1"/>
    </xf>
    <xf numFmtId="0" fontId="42" fillId="5" borderId="0" xfId="0" applyFont="1" applyFill="1" applyAlignment="1">
      <alignment vertical="top" wrapText="1"/>
    </xf>
    <xf numFmtId="0" fontId="123" fillId="0" borderId="0" xfId="0" applyFont="1" applyAlignment="1">
      <alignment horizontal="left"/>
    </xf>
    <xf numFmtId="189" fontId="123" fillId="0" borderId="0" xfId="11417" applyNumberFormat="1" applyFont="1" applyAlignment="1">
      <alignment horizontal="center" vertical="center"/>
    </xf>
    <xf numFmtId="43" fontId="42" fillId="0" borderId="0" xfId="8783" applyFont="1" applyBorder="1"/>
    <xf numFmtId="10" fontId="42" fillId="0" borderId="0" xfId="5392" applyNumberFormat="1" applyFont="1" applyBorder="1"/>
    <xf numFmtId="0" fontId="42" fillId="0" borderId="0" xfId="0" applyFont="1" applyAlignment="1">
      <alignment horizontal="left" vertical="top" wrapText="1"/>
    </xf>
    <xf numFmtId="196" fontId="123" fillId="0" borderId="0" xfId="11417" applyNumberFormat="1" applyFont="1" applyAlignment="1">
      <alignment horizontal="center" vertical="center"/>
    </xf>
    <xf numFmtId="0" fontId="42" fillId="5" borderId="0" xfId="11417" applyFont="1" applyFill="1" applyAlignment="1">
      <alignment vertical="center"/>
    </xf>
    <xf numFmtId="0" fontId="42" fillId="5" borderId="0" xfId="11417" applyFont="1" applyFill="1" applyAlignment="1">
      <alignment vertical="center" wrapText="1"/>
    </xf>
    <xf numFmtId="164" fontId="42" fillId="0" borderId="0" xfId="2382" applyNumberFormat="1" applyFont="1" applyFill="1"/>
    <xf numFmtId="0" fontId="42" fillId="5" borderId="0" xfId="11417" applyFont="1" applyFill="1" applyAlignment="1">
      <alignment horizontal="left" vertical="center"/>
    </xf>
    <xf numFmtId="43" fontId="42" fillId="0" borderId="0" xfId="2382" applyFont="1" applyFill="1"/>
    <xf numFmtId="0" fontId="42" fillId="0" borderId="0" xfId="11417" applyFont="1" applyAlignment="1">
      <alignment vertical="distributed"/>
    </xf>
    <xf numFmtId="2" fontId="123" fillId="0" borderId="0" xfId="0" applyNumberFormat="1" applyFont="1" applyAlignment="1">
      <alignment horizontal="center" vertical="center"/>
    </xf>
    <xf numFmtId="2" fontId="123" fillId="0" borderId="0" xfId="0" applyNumberFormat="1" applyFont="1" applyAlignment="1">
      <alignment horizontal="center" vertical="center" wrapText="1"/>
    </xf>
    <xf numFmtId="0" fontId="123" fillId="0" borderId="0" xfId="0" applyFont="1" applyAlignment="1">
      <alignment horizontal="center" vertical="center" wrapText="1"/>
    </xf>
    <xf numFmtId="2" fontId="123" fillId="0" borderId="0" xfId="11417" applyNumberFormat="1" applyFont="1" applyAlignment="1">
      <alignment horizontal="center" vertical="center"/>
    </xf>
    <xf numFmtId="2" fontId="42" fillId="0" borderId="0" xfId="11417" applyNumberFormat="1" applyFont="1" applyAlignment="1">
      <alignment horizontal="center" vertical="center"/>
    </xf>
    <xf numFmtId="0" fontId="42" fillId="0" borderId="0" xfId="11417" applyFont="1" applyAlignment="1">
      <alignment horizontal="left" vertical="center"/>
    </xf>
    <xf numFmtId="186" fontId="123" fillId="0" borderId="0" xfId="11417" applyNumberFormat="1" applyFont="1" applyAlignment="1">
      <alignment horizontal="center" vertical="center"/>
    </xf>
    <xf numFmtId="0" fontId="0" fillId="60" borderId="0" xfId="0" applyFill="1"/>
    <xf numFmtId="0" fontId="125" fillId="0" borderId="0" xfId="11417" applyFont="1" applyAlignment="1">
      <alignment vertical="center"/>
    </xf>
    <xf numFmtId="197" fontId="33" fillId="62" borderId="3" xfId="7148" applyNumberFormat="1" applyFont="1" applyFill="1" applyBorder="1"/>
    <xf numFmtId="164" fontId="127" fillId="0" borderId="0" xfId="2373" applyNumberFormat="1" applyFont="1" applyAlignment="1">
      <alignment vertical="top"/>
    </xf>
    <xf numFmtId="164" fontId="127" fillId="0" borderId="0" xfId="19494" applyNumberFormat="1" applyAlignment="1">
      <alignment vertical="top"/>
    </xf>
    <xf numFmtId="0" fontId="138" fillId="0" borderId="3" xfId="19494" applyFont="1" applyBorder="1"/>
    <xf numFmtId="0" fontId="143" fillId="0" borderId="3" xfId="19494" applyFont="1" applyBorder="1"/>
    <xf numFmtId="197" fontId="144" fillId="0" borderId="3" xfId="7148" applyNumberFormat="1" applyFont="1" applyBorder="1"/>
    <xf numFmtId="164" fontId="116" fillId="0" borderId="3" xfId="8801" applyNumberFormat="1" applyFont="1" applyBorder="1"/>
    <xf numFmtId="0" fontId="138" fillId="0" borderId="0" xfId="19494" applyFont="1"/>
    <xf numFmtId="0" fontId="145" fillId="0" borderId="0" xfId="0" applyFont="1" applyAlignment="1">
      <alignment vertical="center"/>
    </xf>
    <xf numFmtId="0" fontId="42" fillId="5" borderId="0" xfId="0" applyFont="1" applyFill="1" applyAlignment="1">
      <alignment horizontal="left"/>
    </xf>
    <xf numFmtId="4" fontId="0" fillId="0" borderId="0" xfId="0" applyNumberFormat="1"/>
    <xf numFmtId="199" fontId="146" fillId="0" borderId="0" xfId="10164" applyNumberFormat="1" applyFont="1" applyFill="1" applyBorder="1" applyAlignment="1">
      <alignment horizontal="center" vertical="center"/>
    </xf>
    <xf numFmtId="164" fontId="0" fillId="0" borderId="0" xfId="2373" applyNumberFormat="1" applyFont="1"/>
    <xf numFmtId="0" fontId="0" fillId="44" borderId="0" xfId="0" applyFill="1"/>
    <xf numFmtId="164" fontId="0" fillId="44" borderId="0" xfId="2373" applyNumberFormat="1" applyFont="1" applyFill="1"/>
    <xf numFmtId="0" fontId="0" fillId="5" borderId="0" xfId="0" applyFill="1"/>
    <xf numFmtId="164" fontId="0" fillId="5" borderId="0" xfId="2373" applyNumberFormat="1" applyFont="1" applyFill="1"/>
    <xf numFmtId="164" fontId="147" fillId="5" borderId="0" xfId="2373" applyNumberFormat="1" applyFont="1" applyFill="1"/>
    <xf numFmtId="164" fontId="42" fillId="0" borderId="0" xfId="2373" applyNumberFormat="1" applyFont="1"/>
    <xf numFmtId="164" fontId="44" fillId="0" borderId="0" xfId="2373" applyNumberFormat="1" applyFont="1"/>
    <xf numFmtId="0" fontId="148" fillId="0" borderId="45" xfId="19460" applyFont="1" applyBorder="1" applyAlignment="1">
      <alignment horizontal="center" vertical="top"/>
    </xf>
    <xf numFmtId="0" fontId="138" fillId="0" borderId="0" xfId="19494" applyFont="1" applyAlignment="1">
      <alignment vertical="top"/>
    </xf>
    <xf numFmtId="4" fontId="127" fillId="0" borderId="0" xfId="19494" applyNumberFormat="1" applyAlignment="1">
      <alignment vertical="top"/>
    </xf>
    <xf numFmtId="0" fontId="149" fillId="5" borderId="0" xfId="19460" applyFont="1" applyFill="1" applyAlignment="1">
      <alignment horizontal="justify" vertical="top"/>
    </xf>
    <xf numFmtId="0" fontId="149" fillId="5" borderId="0" xfId="0" applyFont="1" applyFill="1"/>
    <xf numFmtId="0" fontId="14" fillId="5" borderId="49" xfId="19458" applyFont="1" applyFill="1" applyBorder="1" applyAlignment="1">
      <alignment vertical="top"/>
    </xf>
    <xf numFmtId="0" fontId="14" fillId="5" borderId="45" xfId="19460" applyFont="1" applyFill="1" applyBorder="1" applyAlignment="1">
      <alignment horizontal="center" vertical="top"/>
    </xf>
    <xf numFmtId="0" fontId="0" fillId="5" borderId="0" xfId="0" applyFill="1" applyAlignment="1">
      <alignment vertical="top"/>
    </xf>
    <xf numFmtId="4" fontId="0" fillId="5" borderId="0" xfId="0" applyNumberFormat="1" applyFill="1" applyAlignment="1">
      <alignment horizontal="right" vertical="top"/>
    </xf>
    <xf numFmtId="0" fontId="127" fillId="5" borderId="0" xfId="19494" applyFill="1" applyAlignment="1">
      <alignment vertical="top"/>
    </xf>
    <xf numFmtId="164" fontId="127" fillId="5" borderId="0" xfId="2373" applyNumberFormat="1" applyFont="1" applyFill="1" applyAlignment="1">
      <alignment vertical="top"/>
    </xf>
    <xf numFmtId="0" fontId="42" fillId="0" borderId="0" xfId="11417" applyFont="1" applyAlignment="1">
      <alignment horizontal="justify" vertical="top" wrapText="1"/>
    </xf>
    <xf numFmtId="0" fontId="42" fillId="0" borderId="10" xfId="11417" applyFont="1" applyBorder="1" applyAlignment="1">
      <alignment horizontal="center" vertical="top" wrapText="1"/>
    </xf>
    <xf numFmtId="0" fontId="42" fillId="5" borderId="0" xfId="11417" applyFont="1" applyFill="1" applyAlignment="1">
      <alignment horizontal="justify" vertical="top" wrapText="1"/>
    </xf>
    <xf numFmtId="0" fontId="123" fillId="0" borderId="0" xfId="11417" applyFont="1" applyAlignment="1">
      <alignment horizontal="center" vertical="center"/>
    </xf>
    <xf numFmtId="0" fontId="42" fillId="0" borderId="0" xfId="11417" applyFont="1" applyAlignment="1">
      <alignment horizontal="center" vertical="center"/>
    </xf>
    <xf numFmtId="0" fontId="123" fillId="0" borderId="0" xfId="11417" applyFont="1" applyAlignment="1">
      <alignment horizontal="left" vertical="center"/>
    </xf>
    <xf numFmtId="0" fontId="123" fillId="5" borderId="0" xfId="0" applyFont="1" applyFill="1" applyAlignment="1">
      <alignment horizontal="left" vertical="top" wrapText="1"/>
    </xf>
    <xf numFmtId="0" fontId="42" fillId="5" borderId="0" xfId="0" applyFont="1" applyFill="1" applyAlignment="1">
      <alignment horizontal="justify" vertical="top" wrapText="1"/>
    </xf>
    <xf numFmtId="10" fontId="42" fillId="0" borderId="0" xfId="0" applyNumberFormat="1" applyFont="1" applyAlignment="1">
      <alignment horizontal="justify" vertical="top" wrapText="1"/>
    </xf>
    <xf numFmtId="0" fontId="123" fillId="5" borderId="0" xfId="11417" applyFont="1" applyFill="1" applyAlignment="1">
      <alignment horizontal="left" vertical="center"/>
    </xf>
    <xf numFmtId="0" fontId="42" fillId="0" borderId="0" xfId="0" applyFont="1" applyAlignment="1">
      <alignment horizontal="justify" vertical="top" wrapText="1"/>
    </xf>
    <xf numFmtId="0" fontId="42" fillId="5" borderId="0" xfId="11417" applyFont="1" applyFill="1" applyAlignment="1">
      <alignment horizontal="center" vertical="top"/>
    </xf>
    <xf numFmtId="0" fontId="42" fillId="5" borderId="0" xfId="11417" applyFont="1" applyFill="1" applyAlignment="1">
      <alignment vertical="distributed"/>
    </xf>
    <xf numFmtId="0" fontId="123" fillId="0" borderId="0" xfId="11417" applyFont="1" applyAlignment="1">
      <alignment horizontal="left" vertical="top" wrapText="1"/>
    </xf>
    <xf numFmtId="0" fontId="151" fillId="5" borderId="0" xfId="0" applyFont="1" applyFill="1"/>
    <xf numFmtId="0" fontId="151" fillId="5" borderId="0" xfId="0" applyFont="1" applyFill="1" applyAlignment="1">
      <alignment horizontal="center"/>
    </xf>
    <xf numFmtId="164" fontId="151" fillId="5" borderId="0" xfId="0" applyNumberFormat="1" applyFont="1" applyFill="1" applyAlignment="1">
      <alignment horizontal="center"/>
    </xf>
    <xf numFmtId="0" fontId="150" fillId="5" borderId="0" xfId="0" applyFont="1" applyFill="1" applyAlignment="1">
      <alignment horizontal="center"/>
    </xf>
    <xf numFmtId="0" fontId="153" fillId="5" borderId="0" xfId="0" applyFont="1" applyFill="1" applyAlignment="1">
      <alignment horizontal="center"/>
    </xf>
    <xf numFmtId="164" fontId="152" fillId="5" borderId="0" xfId="2373" quotePrefix="1" applyNumberFormat="1" applyFont="1" applyFill="1" applyBorder="1" applyAlignment="1">
      <alignment horizontal="center" vertical="center"/>
    </xf>
    <xf numFmtId="0" fontId="150" fillId="5" borderId="0" xfId="0" applyFont="1" applyFill="1" applyAlignment="1">
      <alignment horizontal="center" vertical="center"/>
    </xf>
    <xf numFmtId="43" fontId="152" fillId="5" borderId="0" xfId="2373" quotePrefix="1" applyFont="1" applyFill="1" applyBorder="1" applyAlignment="1">
      <alignment horizontal="center" vertical="center"/>
    </xf>
    <xf numFmtId="0" fontId="150" fillId="5" borderId="0" xfId="0" applyFont="1" applyFill="1"/>
    <xf numFmtId="164" fontId="153" fillId="5" borderId="0" xfId="0" applyNumberFormat="1" applyFont="1" applyFill="1" applyAlignment="1">
      <alignment horizontal="center"/>
    </xf>
    <xf numFmtId="3" fontId="153" fillId="5" borderId="0" xfId="0" applyNumberFormat="1" applyFont="1" applyFill="1" applyAlignment="1">
      <alignment horizontal="center"/>
    </xf>
    <xf numFmtId="164" fontId="153" fillId="5" borderId="0" xfId="2373" applyNumberFormat="1" applyFont="1" applyFill="1" applyBorder="1" applyAlignment="1">
      <alignment horizontal="center"/>
    </xf>
    <xf numFmtId="0" fontId="151" fillId="5" borderId="0" xfId="0" applyFont="1" applyFill="1" applyAlignment="1">
      <alignment horizontal="left" vertical="justify" wrapText="1"/>
    </xf>
    <xf numFmtId="164" fontId="151" fillId="5" borderId="0" xfId="2373" applyNumberFormat="1" applyFont="1" applyFill="1" applyBorder="1"/>
    <xf numFmtId="164" fontId="151" fillId="5" borderId="0" xfId="0" applyNumberFormat="1" applyFont="1" applyFill="1"/>
    <xf numFmtId="164" fontId="150" fillId="5" borderId="38" xfId="2373" applyNumberFormat="1" applyFont="1" applyFill="1" applyBorder="1"/>
    <xf numFmtId="164" fontId="150" fillId="5" borderId="0" xfId="2373" applyNumberFormat="1" applyFont="1" applyFill="1" applyBorder="1"/>
    <xf numFmtId="43" fontId="151" fillId="5" borderId="0" xfId="2373" applyFont="1" applyFill="1" applyBorder="1"/>
    <xf numFmtId="0" fontId="151" fillId="5" borderId="0" xfId="0" applyFont="1" applyFill="1" applyAlignment="1">
      <alignment horizontal="left"/>
    </xf>
    <xf numFmtId="164" fontId="154" fillId="44" borderId="0" xfId="0" applyNumberFormat="1" applyFont="1" applyFill="1"/>
    <xf numFmtId="164" fontId="150" fillId="5" borderId="17" xfId="2373" applyNumberFormat="1" applyFont="1" applyFill="1" applyBorder="1"/>
    <xf numFmtId="0" fontId="155" fillId="5" borderId="0" xfId="0" applyFont="1" applyFill="1"/>
    <xf numFmtId="164" fontId="150" fillId="5" borderId="0" xfId="2373" applyNumberFormat="1" applyFont="1" applyFill="1"/>
    <xf numFmtId="0" fontId="150" fillId="5" borderId="0" xfId="0" applyFont="1" applyFill="1" applyAlignment="1">
      <alignment horizontal="left"/>
    </xf>
    <xf numFmtId="0" fontId="151" fillId="0" borderId="0" xfId="0" applyFont="1"/>
    <xf numFmtId="0" fontId="151" fillId="0" borderId="0" xfId="0" applyFont="1" applyAlignment="1">
      <alignment horizontal="center"/>
    </xf>
    <xf numFmtId="164" fontId="151" fillId="0" borderId="0" xfId="2373" applyNumberFormat="1" applyFont="1" applyFill="1" applyBorder="1"/>
    <xf numFmtId="0" fontId="155" fillId="5" borderId="0" xfId="0" applyFont="1" applyFill="1" applyAlignment="1">
      <alignment horizontal="center"/>
    </xf>
    <xf numFmtId="164" fontId="151" fillId="5" borderId="0" xfId="2373" applyNumberFormat="1" applyFont="1" applyFill="1" applyBorder="1" applyAlignment="1">
      <alignment horizontal="center"/>
    </xf>
    <xf numFmtId="164" fontId="146" fillId="5" borderId="0" xfId="0" applyNumberFormat="1" applyFont="1" applyFill="1"/>
    <xf numFmtId="164" fontId="151" fillId="5" borderId="0" xfId="2373" applyNumberFormat="1" applyFont="1" applyFill="1"/>
    <xf numFmtId="43" fontId="151" fillId="5" borderId="0" xfId="2373" applyFont="1" applyFill="1"/>
    <xf numFmtId="164" fontId="157" fillId="5" borderId="0" xfId="2373" applyNumberFormat="1" applyFont="1" applyFill="1" applyAlignment="1">
      <alignment horizontal="center"/>
    </xf>
    <xf numFmtId="164" fontId="157" fillId="5" borderId="0" xfId="0" applyNumberFormat="1" applyFont="1" applyFill="1" applyAlignment="1">
      <alignment horizontal="center"/>
    </xf>
    <xf numFmtId="43" fontId="157" fillId="5" borderId="0" xfId="2373" applyFont="1" applyFill="1" applyAlignment="1">
      <alignment horizontal="center"/>
    </xf>
    <xf numFmtId="0" fontId="151" fillId="5" borderId="0" xfId="0" applyFont="1" applyFill="1" applyAlignment="1">
      <alignment horizontal="left" indent="18"/>
    </xf>
    <xf numFmtId="0" fontId="151" fillId="0" borderId="0" xfId="0" applyFont="1" applyAlignment="1">
      <alignment vertical="center" wrapText="1"/>
    </xf>
    <xf numFmtId="0" fontId="151" fillId="0" borderId="0" xfId="0" applyFont="1" applyAlignment="1">
      <alignment horizontal="center" vertical="center" wrapText="1"/>
    </xf>
    <xf numFmtId="164" fontId="151" fillId="0" borderId="0" xfId="0" applyNumberFormat="1" applyFont="1" applyAlignment="1">
      <alignment vertical="center" wrapText="1"/>
    </xf>
    <xf numFmtId="0" fontId="145" fillId="0" borderId="0" xfId="0" applyFont="1" applyAlignment="1">
      <alignment horizontal="right" vertical="top"/>
    </xf>
    <xf numFmtId="0" fontId="145" fillId="0" borderId="0" xfId="0" applyFont="1" applyAlignment="1">
      <alignment horizontal="center" vertical="top"/>
    </xf>
    <xf numFmtId="164" fontId="145" fillId="0" borderId="0" xfId="0" applyNumberFormat="1" applyFont="1" applyAlignment="1">
      <alignment horizontal="right" vertical="top"/>
    </xf>
    <xf numFmtId="0" fontId="151" fillId="0" borderId="0" xfId="0" applyFont="1" applyAlignment="1">
      <alignment vertical="top"/>
    </xf>
    <xf numFmtId="191" fontId="151" fillId="5" borderId="0" xfId="0" applyNumberFormat="1" applyFont="1" applyFill="1" applyAlignment="1">
      <alignment vertical="top"/>
    </xf>
    <xf numFmtId="0" fontId="145" fillId="0" borderId="0" xfId="0" applyFont="1"/>
    <xf numFmtId="0" fontId="151" fillId="0" borderId="0" xfId="0" applyFont="1" applyAlignment="1">
      <alignment horizontal="center" wrapText="1"/>
    </xf>
    <xf numFmtId="43" fontId="151" fillId="0" borderId="0" xfId="2373" applyFont="1" applyFill="1" applyAlignment="1">
      <alignment horizontal="center" wrapText="1"/>
    </xf>
    <xf numFmtId="3" fontId="151" fillId="0" borderId="0" xfId="0" applyNumberFormat="1" applyFont="1" applyAlignment="1">
      <alignment horizontal="center" wrapText="1"/>
    </xf>
    <xf numFmtId="43" fontId="150" fillId="0" borderId="0" xfId="2373" applyFont="1" applyFill="1" applyAlignment="1">
      <alignment horizontal="center" wrapText="1"/>
    </xf>
    <xf numFmtId="1" fontId="150" fillId="0" borderId="0" xfId="0" applyNumberFormat="1" applyFont="1" applyAlignment="1">
      <alignment horizontal="center"/>
    </xf>
    <xf numFmtId="43" fontId="153" fillId="0" borderId="0" xfId="2373" applyFont="1" applyFill="1" applyBorder="1" applyAlignment="1">
      <alignment horizontal="center"/>
    </xf>
    <xf numFmtId="3" fontId="153" fillId="0" borderId="0" xfId="0" applyNumberFormat="1" applyFont="1" applyAlignment="1">
      <alignment horizontal="center"/>
    </xf>
    <xf numFmtId="43" fontId="151" fillId="0" borderId="0" xfId="2373" applyFont="1" applyFill="1" applyAlignment="1">
      <alignment horizontal="center"/>
    </xf>
    <xf numFmtId="3" fontId="151" fillId="0" borderId="0" xfId="0" applyNumberFormat="1" applyFont="1" applyAlignment="1">
      <alignment horizontal="center"/>
    </xf>
    <xf numFmtId="0" fontId="151" fillId="0" borderId="0" xfId="2437" applyFont="1" applyAlignment="1">
      <alignment vertical="center"/>
    </xf>
    <xf numFmtId="0" fontId="150" fillId="0" borderId="0" xfId="0" applyFont="1"/>
    <xf numFmtId="0" fontId="151" fillId="0" borderId="0" xfId="2437" applyFont="1" applyAlignment="1">
      <alignment horizontal="center" vertical="center"/>
    </xf>
    <xf numFmtId="164" fontId="151" fillId="5" borderId="0" xfId="8783" applyNumberFormat="1" applyFont="1" applyFill="1" applyBorder="1"/>
    <xf numFmtId="164" fontId="145" fillId="0" borderId="0" xfId="2373" applyNumberFormat="1" applyFont="1" applyFill="1"/>
    <xf numFmtId="9" fontId="145" fillId="0" borderId="0" xfId="19509" applyFont="1" applyFill="1" applyBorder="1"/>
    <xf numFmtId="164" fontId="151" fillId="5" borderId="0" xfId="2382" applyNumberFormat="1" applyFont="1" applyFill="1" applyBorder="1"/>
    <xf numFmtId="164" fontId="145" fillId="0" borderId="0" xfId="19509" applyNumberFormat="1" applyFont="1" applyFill="1"/>
    <xf numFmtId="0" fontId="150" fillId="0" borderId="0" xfId="2437" applyFont="1" applyAlignment="1">
      <alignment vertical="center"/>
    </xf>
    <xf numFmtId="0" fontId="150" fillId="0" borderId="0" xfId="2437" applyFont="1" applyAlignment="1">
      <alignment horizontal="center" vertical="center"/>
    </xf>
    <xf numFmtId="164" fontId="150" fillId="5" borderId="0" xfId="2373" applyNumberFormat="1" applyFont="1" applyFill="1" applyBorder="1" applyAlignment="1">
      <alignment horizontal="center" vertical="center"/>
    </xf>
    <xf numFmtId="0" fontId="150" fillId="5" borderId="0" xfId="2437" applyFont="1" applyFill="1" applyAlignment="1">
      <alignment horizontal="center" vertical="center"/>
    </xf>
    <xf numFmtId="3" fontId="150" fillId="5" borderId="0" xfId="2437" applyNumberFormat="1" applyFont="1" applyFill="1" applyAlignment="1">
      <alignment horizontal="center" vertical="center"/>
    </xf>
    <xf numFmtId="164" fontId="150" fillId="5" borderId="0" xfId="2382" applyNumberFormat="1" applyFont="1" applyFill="1" applyBorder="1" applyAlignment="1">
      <alignment horizontal="center" vertical="center"/>
    </xf>
    <xf numFmtId="0" fontId="151" fillId="0" borderId="0" xfId="2437" applyFont="1"/>
    <xf numFmtId="0" fontId="150" fillId="0" borderId="0" xfId="2437" applyFont="1"/>
    <xf numFmtId="0" fontId="151" fillId="0" borderId="0" xfId="2437" applyFont="1" applyAlignment="1">
      <alignment horizontal="center"/>
    </xf>
    <xf numFmtId="0" fontId="151" fillId="5" borderId="0" xfId="2437" applyFont="1" applyFill="1" applyAlignment="1">
      <alignment horizontal="center"/>
    </xf>
    <xf numFmtId="164" fontId="151" fillId="5" borderId="0" xfId="2382" applyNumberFormat="1" applyFont="1" applyFill="1" applyBorder="1" applyAlignment="1">
      <alignment horizontal="center"/>
    </xf>
    <xf numFmtId="3" fontId="151" fillId="5" borderId="0" xfId="2437" applyNumberFormat="1" applyFont="1" applyFill="1" applyAlignment="1">
      <alignment horizontal="center"/>
    </xf>
    <xf numFmtId="164" fontId="145" fillId="0" borderId="0" xfId="0" applyNumberFormat="1" applyFont="1"/>
    <xf numFmtId="164" fontId="150" fillId="5" borderId="0" xfId="8783" applyNumberFormat="1" applyFont="1" applyFill="1" applyBorder="1"/>
    <xf numFmtId="164" fontId="150" fillId="5" borderId="38" xfId="2382" applyNumberFormat="1" applyFont="1" applyFill="1" applyBorder="1"/>
    <xf numFmtId="3" fontId="150" fillId="5" borderId="0" xfId="8783" applyNumberFormat="1" applyFont="1" applyFill="1" applyBorder="1"/>
    <xf numFmtId="164" fontId="150" fillId="5" borderId="0" xfId="2382" applyNumberFormat="1" applyFont="1" applyFill="1" applyBorder="1"/>
    <xf numFmtId="3" fontId="151" fillId="5" borderId="0" xfId="8783" applyNumberFormat="1" applyFont="1" applyFill="1" applyBorder="1"/>
    <xf numFmtId="0" fontId="150" fillId="0" borderId="0" xfId="2437" applyFont="1" applyAlignment="1">
      <alignment horizontal="center"/>
    </xf>
    <xf numFmtId="164" fontId="150" fillId="5" borderId="32" xfId="2373" applyNumberFormat="1" applyFont="1" applyFill="1" applyBorder="1"/>
    <xf numFmtId="164" fontId="150" fillId="5" borderId="43" xfId="2382" applyNumberFormat="1" applyFont="1" applyFill="1" applyBorder="1"/>
    <xf numFmtId="3" fontId="151" fillId="5" borderId="0" xfId="2373" applyNumberFormat="1" applyFont="1" applyFill="1" applyBorder="1"/>
    <xf numFmtId="37" fontId="150" fillId="5" borderId="0" xfId="0" applyNumberFormat="1" applyFont="1" applyFill="1"/>
    <xf numFmtId="164" fontId="150" fillId="5" borderId="17" xfId="2382" applyNumberFormat="1" applyFont="1" applyFill="1" applyBorder="1"/>
    <xf numFmtId="164" fontId="156" fillId="0" borderId="0" xfId="19509" applyNumberFormat="1" applyFont="1" applyFill="1"/>
    <xf numFmtId="43" fontId="151" fillId="5" borderId="0" xfId="0" applyNumberFormat="1" applyFont="1" applyFill="1"/>
    <xf numFmtId="3" fontId="151" fillId="5" borderId="0" xfId="0" applyNumberFormat="1" applyFont="1" applyFill="1"/>
    <xf numFmtId="43" fontId="150" fillId="5" borderId="0" xfId="2373" applyFont="1" applyFill="1" applyBorder="1"/>
    <xf numFmtId="43" fontId="150" fillId="5" borderId="17" xfId="2373" applyFont="1" applyFill="1" applyBorder="1"/>
    <xf numFmtId="164" fontId="150" fillId="0" borderId="0" xfId="2373" applyNumberFormat="1" applyFont="1" applyFill="1" applyAlignment="1"/>
    <xf numFmtId="3" fontId="150" fillId="0" borderId="0" xfId="0" applyNumberFormat="1" applyFont="1"/>
    <xf numFmtId="0" fontId="150" fillId="0" borderId="0" xfId="0" applyFont="1" applyAlignment="1">
      <alignment horizontal="center"/>
    </xf>
    <xf numFmtId="0" fontId="158" fillId="0" borderId="0" xfId="0" applyFont="1"/>
    <xf numFmtId="0" fontId="151" fillId="0" borderId="0" xfId="0" applyFont="1" applyAlignment="1">
      <alignment horizontal="left" indent="21"/>
    </xf>
    <xf numFmtId="0" fontId="153" fillId="0" borderId="0" xfId="0" applyFont="1" applyAlignment="1">
      <alignment horizontal="center"/>
    </xf>
    <xf numFmtId="43" fontId="151" fillId="0" borderId="0" xfId="2373" applyFont="1" applyFill="1" applyAlignment="1">
      <alignment horizontal="center" vertical="center" wrapText="1"/>
    </xf>
    <xf numFmtId="3" fontId="151" fillId="0" borderId="0" xfId="0" applyNumberFormat="1" applyFont="1" applyAlignment="1">
      <alignment horizontal="center" vertical="center" wrapText="1"/>
    </xf>
    <xf numFmtId="43" fontId="151" fillId="0" borderId="0" xfId="2373" applyFont="1" applyFill="1"/>
    <xf numFmtId="3" fontId="151" fillId="0" borderId="0" xfId="0" applyNumberFormat="1" applyFont="1"/>
    <xf numFmtId="0" fontId="153" fillId="0" borderId="0" xfId="0" applyFont="1" applyAlignment="1">
      <alignment horizontal="center" vertical="center"/>
    </xf>
    <xf numFmtId="0" fontId="151" fillId="0" borderId="0" xfId="0" applyFont="1" applyAlignment="1">
      <alignment vertical="center"/>
    </xf>
    <xf numFmtId="0" fontId="159" fillId="0" borderId="0" xfId="0" applyFont="1" applyAlignment="1">
      <alignment vertical="center"/>
    </xf>
    <xf numFmtId="0" fontId="150" fillId="0" borderId="0" xfId="0" applyFont="1" applyAlignment="1">
      <alignment horizontal="center" vertical="center" wrapText="1"/>
    </xf>
    <xf numFmtId="0" fontId="150" fillId="0" borderId="0" xfId="0" applyFont="1" applyAlignment="1">
      <alignment vertical="center" wrapText="1"/>
    </xf>
    <xf numFmtId="164" fontId="150" fillId="0" borderId="38" xfId="2373" applyNumberFormat="1" applyFont="1" applyFill="1" applyBorder="1" applyAlignment="1">
      <alignment horizontal="right" vertical="center"/>
    </xf>
    <xf numFmtId="164" fontId="150" fillId="0" borderId="0" xfId="2373" applyNumberFormat="1" applyFont="1" applyFill="1" applyBorder="1" applyAlignment="1">
      <alignment horizontal="right" vertical="center"/>
    </xf>
    <xf numFmtId="164" fontId="150" fillId="0" borderId="38" xfId="2373" applyNumberFormat="1" applyFont="1" applyFill="1" applyBorder="1" applyAlignment="1">
      <alignment horizontal="center" vertical="center"/>
    </xf>
    <xf numFmtId="164" fontId="151" fillId="5" borderId="0" xfId="2373" applyNumberFormat="1" applyFont="1" applyFill="1" applyBorder="1" applyAlignment="1">
      <alignment horizontal="right" vertical="center"/>
    </xf>
    <xf numFmtId="43" fontId="151" fillId="5" borderId="0" xfId="2373" applyFont="1" applyFill="1" applyBorder="1" applyAlignment="1">
      <alignment horizontal="right" vertical="center"/>
    </xf>
    <xf numFmtId="164" fontId="151" fillId="5" borderId="0" xfId="2373" applyNumberFormat="1" applyFont="1" applyFill="1" applyBorder="1" applyAlignment="1">
      <alignment horizontal="center" vertical="center"/>
    </xf>
    <xf numFmtId="43" fontId="150" fillId="5" borderId="0" xfId="2373" applyFont="1" applyFill="1" applyBorder="1" applyAlignment="1">
      <alignment horizontal="right" vertical="center"/>
    </xf>
    <xf numFmtId="164" fontId="150" fillId="5" borderId="0" xfId="2373" applyNumberFormat="1" applyFont="1" applyFill="1" applyBorder="1" applyAlignment="1">
      <alignment horizontal="right" vertical="center"/>
    </xf>
    <xf numFmtId="164" fontId="151" fillId="0" borderId="0" xfId="2373" applyNumberFormat="1" applyFont="1" applyFill="1" applyBorder="1" applyAlignment="1">
      <alignment horizontal="right" vertical="center"/>
    </xf>
    <xf numFmtId="0" fontId="145" fillId="5" borderId="0" xfId="0" applyFont="1" applyFill="1" applyAlignment="1">
      <alignment vertical="center"/>
    </xf>
    <xf numFmtId="164" fontId="151" fillId="0" borderId="0" xfId="2373" applyNumberFormat="1" applyFont="1" applyFill="1" applyBorder="1" applyAlignment="1">
      <alignment horizontal="center" vertical="center"/>
    </xf>
    <xf numFmtId="43" fontId="145" fillId="0" borderId="0" xfId="2373" applyFont="1" applyFill="1" applyAlignment="1">
      <alignment vertical="center"/>
    </xf>
    <xf numFmtId="0" fontId="151" fillId="0" borderId="0" xfId="0" applyFont="1" applyAlignment="1">
      <alignment horizontal="justify" vertical="center"/>
    </xf>
    <xf numFmtId="0" fontId="160" fillId="0" borderId="0" xfId="0" applyFont="1" applyAlignment="1">
      <alignment vertical="center"/>
    </xf>
    <xf numFmtId="0" fontId="158" fillId="0" borderId="0" xfId="0" applyFont="1" applyAlignment="1">
      <alignment vertical="center"/>
    </xf>
    <xf numFmtId="164" fontId="150" fillId="5" borderId="38" xfId="2373" applyNumberFormat="1" applyFont="1" applyFill="1" applyBorder="1" applyAlignment="1">
      <alignment horizontal="right" vertical="center"/>
    </xf>
    <xf numFmtId="164" fontId="150" fillId="5" borderId="38" xfId="2373" applyNumberFormat="1" applyFont="1" applyFill="1" applyBorder="1" applyAlignment="1">
      <alignment horizontal="center" vertical="center"/>
    </xf>
    <xf numFmtId="164" fontId="160" fillId="0" borderId="0" xfId="0" applyNumberFormat="1" applyFont="1" applyAlignment="1">
      <alignment vertical="center"/>
    </xf>
    <xf numFmtId="0" fontId="151" fillId="0" borderId="0" xfId="11417" applyFont="1" applyAlignment="1">
      <alignment vertical="center"/>
    </xf>
    <xf numFmtId="0" fontId="160" fillId="0" borderId="0" xfId="11417" applyFont="1" applyAlignment="1">
      <alignment vertical="center"/>
    </xf>
    <xf numFmtId="164" fontId="150" fillId="0" borderId="17" xfId="2373" applyNumberFormat="1" applyFont="1" applyFill="1" applyBorder="1" applyAlignment="1">
      <alignment horizontal="right" vertical="center"/>
    </xf>
    <xf numFmtId="188" fontId="160" fillId="0" borderId="0" xfId="2373" applyNumberFormat="1" applyFont="1" applyFill="1" applyAlignment="1">
      <alignment vertical="center"/>
    </xf>
    <xf numFmtId="164" fontId="145" fillId="0" borderId="0" xfId="0" applyNumberFormat="1" applyFont="1" applyAlignment="1">
      <alignment vertical="center"/>
    </xf>
    <xf numFmtId="43" fontId="150" fillId="0" borderId="0" xfId="2373" applyFont="1" applyFill="1" applyBorder="1" applyAlignment="1">
      <alignment horizontal="right" vertical="center"/>
    </xf>
    <xf numFmtId="0" fontId="158" fillId="0" borderId="0" xfId="0" applyFont="1" applyAlignment="1">
      <alignment horizontal="center" vertical="center"/>
    </xf>
    <xf numFmtId="164" fontId="145" fillId="0" borderId="0" xfId="2373" applyNumberFormat="1" applyFont="1" applyFill="1" applyAlignment="1">
      <alignment vertical="center"/>
    </xf>
    <xf numFmtId="164" fontId="145" fillId="0" borderId="0" xfId="2373" applyNumberFormat="1" applyFont="1" applyFill="1" applyBorder="1" applyAlignment="1">
      <alignment vertical="center"/>
    </xf>
    <xf numFmtId="43" fontId="145" fillId="0" borderId="0" xfId="2373" applyFont="1" applyFill="1" applyBorder="1" applyAlignment="1">
      <alignment vertical="center"/>
    </xf>
    <xf numFmtId="43" fontId="156" fillId="0" borderId="0" xfId="2373" applyFont="1" applyFill="1" applyAlignment="1">
      <alignment vertical="center"/>
    </xf>
    <xf numFmtId="43" fontId="156" fillId="0" borderId="0" xfId="2373" applyFont="1" applyFill="1" applyBorder="1" applyAlignment="1">
      <alignment vertical="center"/>
    </xf>
    <xf numFmtId="0" fontId="156" fillId="0" borderId="0" xfId="0" applyFont="1" applyAlignment="1">
      <alignment vertical="center"/>
    </xf>
    <xf numFmtId="164" fontId="151" fillId="0" borderId="0" xfId="8783" applyNumberFormat="1" applyFont="1" applyFill="1" applyBorder="1" applyAlignment="1">
      <alignment vertical="center"/>
    </xf>
    <xf numFmtId="0" fontId="151" fillId="5" borderId="0" xfId="11417" applyFont="1" applyFill="1" applyAlignment="1">
      <alignment vertical="center"/>
    </xf>
    <xf numFmtId="0" fontId="150" fillId="5" borderId="0" xfId="11417" applyFont="1" applyFill="1" applyAlignment="1">
      <alignment horizontal="center" vertical="center"/>
    </xf>
    <xf numFmtId="164" fontId="153" fillId="0" borderId="0" xfId="2373" applyNumberFormat="1" applyFont="1" applyFill="1" applyBorder="1" applyAlignment="1">
      <alignment horizontal="center"/>
    </xf>
    <xf numFmtId="164" fontId="151" fillId="0" borderId="0" xfId="2373" applyNumberFormat="1" applyFont="1" applyFill="1" applyBorder="1" applyAlignment="1">
      <alignment vertical="center"/>
    </xf>
    <xf numFmtId="0" fontId="150" fillId="0" borderId="0" xfId="11417" applyFont="1" applyAlignment="1">
      <alignment horizontal="center" vertical="center"/>
    </xf>
    <xf numFmtId="0" fontId="150" fillId="0" borderId="0" xfId="11417" applyFont="1" applyAlignment="1">
      <alignment vertical="center"/>
    </xf>
    <xf numFmtId="164" fontId="150" fillId="0" borderId="38" xfId="2373" applyNumberFormat="1" applyFont="1" applyFill="1" applyBorder="1" applyAlignment="1">
      <alignment vertical="center"/>
    </xf>
    <xf numFmtId="164" fontId="150" fillId="0" borderId="0" xfId="2373" applyNumberFormat="1" applyFont="1" applyFill="1" applyBorder="1" applyAlignment="1">
      <alignment vertical="center"/>
    </xf>
    <xf numFmtId="164" fontId="151" fillId="0" borderId="0" xfId="2373" applyNumberFormat="1" applyFont="1" applyFill="1" applyAlignment="1">
      <alignment vertical="center"/>
    </xf>
    <xf numFmtId="164" fontId="151" fillId="5" borderId="0" xfId="2373" applyNumberFormat="1" applyFont="1" applyFill="1" applyBorder="1" applyAlignment="1">
      <alignment vertical="center"/>
    </xf>
    <xf numFmtId="164" fontId="151" fillId="5" borderId="0" xfId="11417" applyNumberFormat="1" applyFont="1" applyFill="1" applyAlignment="1">
      <alignment vertical="center"/>
    </xf>
    <xf numFmtId="0" fontId="151" fillId="44" borderId="0" xfId="11417" applyFont="1" applyFill="1" applyAlignment="1">
      <alignment vertical="center"/>
    </xf>
    <xf numFmtId="164" fontId="151" fillId="44" borderId="0" xfId="2373" applyNumberFormat="1" applyFont="1" applyFill="1" applyBorder="1" applyAlignment="1">
      <alignment vertical="center"/>
    </xf>
    <xf numFmtId="0" fontId="151" fillId="0" borderId="0" xfId="11417" applyFont="1" applyAlignment="1">
      <alignment vertical="top"/>
    </xf>
    <xf numFmtId="0" fontId="151" fillId="0" borderId="0" xfId="11417" applyFont="1" applyAlignment="1">
      <alignment horizontal="center" vertical="center"/>
    </xf>
    <xf numFmtId="164" fontId="150" fillId="0" borderId="17" xfId="2373" applyNumberFormat="1" applyFont="1" applyFill="1" applyBorder="1" applyAlignment="1">
      <alignment vertical="center"/>
    </xf>
    <xf numFmtId="164" fontId="151" fillId="0" borderId="0" xfId="11417" applyNumberFormat="1" applyFont="1" applyAlignment="1">
      <alignment vertical="center"/>
    </xf>
    <xf numFmtId="0" fontId="151" fillId="5" borderId="0" xfId="11417" applyFont="1" applyFill="1" applyAlignment="1">
      <alignment horizontal="left" vertical="center"/>
    </xf>
    <xf numFmtId="0" fontId="150" fillId="5" borderId="0" xfId="11417" applyFont="1" applyFill="1" applyAlignment="1">
      <alignment horizontal="left" vertical="center"/>
    </xf>
    <xf numFmtId="164" fontId="150" fillId="0" borderId="0" xfId="8783" applyNumberFormat="1" applyFont="1" applyFill="1" applyBorder="1" applyAlignment="1">
      <alignment vertical="center"/>
    </xf>
    <xf numFmtId="0" fontId="150" fillId="0" borderId="0" xfId="19476" quotePrefix="1" applyFont="1" applyAlignment="1">
      <alignment horizontal="center"/>
    </xf>
    <xf numFmtId="0" fontId="150" fillId="0" borderId="0" xfId="19476" applyFont="1"/>
    <xf numFmtId="0" fontId="157" fillId="0" borderId="0" xfId="0" applyFont="1"/>
    <xf numFmtId="0" fontId="151" fillId="0" borderId="0" xfId="19478" applyNumberFormat="1" applyFont="1" applyFill="1"/>
    <xf numFmtId="0" fontId="159" fillId="0" borderId="4" xfId="19476" applyFont="1" applyBorder="1"/>
    <xf numFmtId="0" fontId="150" fillId="0" borderId="4" xfId="19476" applyFont="1" applyBorder="1" applyAlignment="1">
      <alignment vertical="center" wrapText="1"/>
    </xf>
    <xf numFmtId="0" fontId="158" fillId="0" borderId="4" xfId="19476" applyFont="1" applyBorder="1" applyAlignment="1">
      <alignment horizontal="center" vertical="center" wrapText="1"/>
    </xf>
    <xf numFmtId="0" fontId="150" fillId="0" borderId="4" xfId="19458" applyFont="1" applyBorder="1" applyAlignment="1">
      <alignment horizontal="center" vertical="center" wrapText="1"/>
    </xf>
    <xf numFmtId="0" fontId="161" fillId="0" borderId="0" xfId="19476" applyFont="1" applyAlignment="1">
      <alignment horizontal="left"/>
    </xf>
    <xf numFmtId="0" fontId="145" fillId="0" borderId="0" xfId="19476" applyFont="1" applyAlignment="1">
      <alignment horizontal="right"/>
    </xf>
    <xf numFmtId="187" fontId="145" fillId="0" borderId="0" xfId="19475" applyNumberFormat="1" applyFont="1" applyFill="1" applyBorder="1" applyAlignment="1">
      <alignment horizontal="right"/>
    </xf>
    <xf numFmtId="0" fontId="158" fillId="0" borderId="0" xfId="19476" applyFont="1" applyAlignment="1">
      <alignment horizontal="right" wrapText="1"/>
    </xf>
    <xf numFmtId="0" fontId="150" fillId="0" borderId="0" xfId="19458" applyFont="1" applyAlignment="1">
      <alignment horizontal="right" wrapText="1"/>
    </xf>
    <xf numFmtId="0" fontId="158" fillId="0" borderId="0" xfId="19476" applyFont="1"/>
    <xf numFmtId="164" fontId="151" fillId="0" borderId="0" xfId="19475" applyNumberFormat="1" applyFont="1" applyFill="1" applyBorder="1" applyAlignment="1">
      <alignment horizontal="right" vertical="justify"/>
    </xf>
    <xf numFmtId="164" fontId="145" fillId="0" borderId="0" xfId="19475" applyNumberFormat="1" applyFont="1" applyFill="1" applyBorder="1" applyAlignment="1">
      <alignment horizontal="right" vertical="justify" wrapText="1"/>
    </xf>
    <xf numFmtId="164" fontId="151" fillId="0" borderId="0" xfId="19475" applyNumberFormat="1" applyFont="1" applyFill="1" applyAlignment="1">
      <alignment horizontal="right" vertical="justify"/>
    </xf>
    <xf numFmtId="0" fontId="151" fillId="0" borderId="0" xfId="19458" applyFont="1" applyAlignment="1">
      <alignment horizontal="right" vertical="justify"/>
    </xf>
    <xf numFmtId="0" fontId="145" fillId="0" borderId="0" xfId="19476" applyFont="1"/>
    <xf numFmtId="164" fontId="151" fillId="0" borderId="0" xfId="2382" applyNumberFormat="1" applyFont="1" applyFill="1"/>
    <xf numFmtId="43" fontId="145" fillId="0" borderId="0" xfId="2382" applyFont="1"/>
    <xf numFmtId="164" fontId="145" fillId="0" borderId="0" xfId="2382" applyNumberFormat="1" applyFont="1"/>
    <xf numFmtId="0" fontId="158" fillId="5" borderId="48" xfId="19476" applyFont="1" applyFill="1" applyBorder="1"/>
    <xf numFmtId="0" fontId="151" fillId="5" borderId="48" xfId="19458" applyFont="1" applyFill="1" applyBorder="1"/>
    <xf numFmtId="164" fontId="150" fillId="5" borderId="48" xfId="19458" applyNumberFormat="1" applyFont="1" applyFill="1" applyBorder="1" applyAlignment="1">
      <alignment horizontal="right" vertical="justify"/>
    </xf>
    <xf numFmtId="164" fontId="151" fillId="0" borderId="0" xfId="2373" applyNumberFormat="1" applyFont="1" applyFill="1"/>
    <xf numFmtId="164" fontId="145" fillId="0" borderId="0" xfId="2373" applyNumberFormat="1" applyFont="1"/>
    <xf numFmtId="43" fontId="145" fillId="0" borderId="0" xfId="2373" applyFont="1"/>
    <xf numFmtId="164" fontId="145" fillId="5" borderId="0" xfId="2373" applyNumberFormat="1" applyFont="1" applyFill="1"/>
    <xf numFmtId="195" fontId="151" fillId="0" borderId="0" xfId="19477" applyNumberFormat="1" applyFont="1" applyFill="1"/>
    <xf numFmtId="164" fontId="151" fillId="0" borderId="0" xfId="19458" applyNumberFormat="1" applyFont="1"/>
    <xf numFmtId="0" fontId="158" fillId="0" borderId="48" xfId="19476" applyFont="1" applyBorder="1"/>
    <xf numFmtId="0" fontId="151" fillId="0" borderId="48" xfId="19458" applyFont="1" applyBorder="1"/>
    <xf numFmtId="164" fontId="150" fillId="0" borderId="48" xfId="19458" applyNumberFormat="1" applyFont="1" applyBorder="1" applyAlignment="1">
      <alignment horizontal="right" vertical="justify"/>
    </xf>
    <xf numFmtId="164" fontId="151" fillId="0" borderId="0" xfId="19475" applyNumberFormat="1" applyFont="1" applyFill="1"/>
    <xf numFmtId="164" fontId="151" fillId="0" borderId="0" xfId="19475" applyNumberFormat="1" applyFont="1" applyFill="1" applyBorder="1"/>
    <xf numFmtId="0" fontId="151" fillId="0" borderId="0" xfId="19458" applyFont="1"/>
    <xf numFmtId="164" fontId="150" fillId="0" borderId="0" xfId="19475" applyNumberFormat="1" applyFont="1" applyFill="1" applyBorder="1" applyAlignment="1">
      <alignment horizontal="right" vertical="justify"/>
    </xf>
    <xf numFmtId="164" fontId="161" fillId="0" borderId="0" xfId="19475" applyNumberFormat="1" applyFont="1" applyFill="1"/>
    <xf numFmtId="164" fontId="161" fillId="0" borderId="0" xfId="19475" applyNumberFormat="1" applyFont="1" applyFill="1" applyBorder="1"/>
    <xf numFmtId="164" fontId="151" fillId="0" borderId="0" xfId="2373" applyNumberFormat="1" applyFont="1" applyFill="1" applyAlignment="1">
      <alignment horizontal="right" vertical="justify"/>
    </xf>
    <xf numFmtId="43" fontId="150" fillId="5" borderId="48" xfId="2373" applyFont="1" applyFill="1" applyBorder="1" applyAlignment="1">
      <alignment horizontal="center"/>
    </xf>
    <xf numFmtId="164" fontId="150" fillId="5" borderId="48" xfId="2373" applyNumberFormat="1" applyFont="1" applyFill="1" applyBorder="1" applyAlignment="1">
      <alignment horizontal="center"/>
    </xf>
    <xf numFmtId="3" fontId="0" fillId="0" borderId="0" xfId="0" applyNumberFormat="1" applyAlignment="1">
      <alignment horizontal="right" vertical="top"/>
    </xf>
    <xf numFmtId="0" fontId="150" fillId="0" borderId="0" xfId="19458" applyFont="1"/>
    <xf numFmtId="164" fontId="151" fillId="55" borderId="0" xfId="2373" applyNumberFormat="1" applyFont="1" applyFill="1"/>
    <xf numFmtId="43" fontId="151" fillId="0" borderId="0" xfId="19458" applyNumberFormat="1" applyFont="1"/>
    <xf numFmtId="0" fontId="145" fillId="0" borderId="4" xfId="19476" applyFont="1" applyBorder="1"/>
    <xf numFmtId="0" fontId="151" fillId="0" borderId="4" xfId="19458" applyFont="1" applyBorder="1"/>
    <xf numFmtId="164" fontId="151" fillId="0" borderId="4" xfId="19458" applyNumberFormat="1" applyFont="1" applyBorder="1"/>
    <xf numFmtId="0" fontId="158" fillId="0" borderId="4" xfId="19476" applyFont="1" applyBorder="1"/>
    <xf numFmtId="164" fontId="150" fillId="0" borderId="48" xfId="19458" applyNumberFormat="1" applyFont="1" applyBorder="1" applyAlignment="1">
      <alignment horizontal="center"/>
    </xf>
    <xf numFmtId="164" fontId="150" fillId="5" borderId="48" xfId="19458" applyNumberFormat="1" applyFont="1" applyFill="1" applyBorder="1" applyAlignment="1">
      <alignment horizontal="center"/>
    </xf>
    <xf numFmtId="164" fontId="151" fillId="0" borderId="0" xfId="2373" applyNumberFormat="1" applyFont="1" applyFill="1" applyAlignment="1">
      <alignment horizontal="right"/>
    </xf>
    <xf numFmtId="164" fontId="151" fillId="0" borderId="0" xfId="19458" applyNumberFormat="1" applyFont="1" applyAlignment="1">
      <alignment horizontal="right"/>
    </xf>
    <xf numFmtId="0" fontId="151" fillId="0" borderId="0" xfId="19458" applyFont="1" applyAlignment="1">
      <alignment horizontal="right"/>
    </xf>
    <xf numFmtId="0" fontId="158" fillId="0" borderId="0" xfId="19458" applyFont="1" applyAlignment="1">
      <alignment horizontal="left" vertical="top"/>
    </xf>
    <xf numFmtId="0" fontId="151" fillId="0" borderId="0" xfId="19458" quotePrefix="1" applyFont="1" applyAlignment="1">
      <alignment horizontal="center" vertical="center"/>
    </xf>
    <xf numFmtId="0" fontId="151" fillId="0" borderId="0" xfId="19458" applyFont="1" applyAlignment="1">
      <alignment horizontal="center"/>
    </xf>
    <xf numFmtId="164" fontId="151" fillId="0" borderId="0" xfId="19490" applyNumberFormat="1" applyFont="1" applyFill="1" applyBorder="1" applyAlignment="1">
      <alignment horizontal="right"/>
    </xf>
    <xf numFmtId="187" fontId="145" fillId="0" borderId="4" xfId="19475" applyNumberFormat="1" applyFont="1" applyFill="1" applyBorder="1" applyAlignment="1">
      <alignment horizontal="right"/>
    </xf>
    <xf numFmtId="0" fontId="158" fillId="0" borderId="4" xfId="19476" applyFont="1" applyBorder="1" applyAlignment="1">
      <alignment horizontal="right" wrapText="1"/>
    </xf>
    <xf numFmtId="0" fontId="150" fillId="0" borderId="4" xfId="19458" applyFont="1" applyBorder="1" applyAlignment="1">
      <alignment horizontal="right" vertical="center" wrapText="1"/>
    </xf>
    <xf numFmtId="0" fontId="158" fillId="0" borderId="4" xfId="19476" applyFont="1" applyBorder="1" applyAlignment="1">
      <alignment horizontal="right" vertical="center" wrapText="1"/>
    </xf>
    <xf numFmtId="198" fontId="151" fillId="0" borderId="0" xfId="19473" applyNumberFormat="1" applyFont="1" applyFill="1"/>
    <xf numFmtId="188" fontId="151" fillId="0" borderId="4" xfId="2373" applyNumberFormat="1" applyFont="1" applyFill="1" applyBorder="1"/>
    <xf numFmtId="164" fontId="151" fillId="5" borderId="4" xfId="19458" applyNumberFormat="1" applyFont="1" applyFill="1" applyBorder="1"/>
    <xf numFmtId="164" fontId="150" fillId="0" borderId="0" xfId="19458" applyNumberFormat="1" applyFont="1" applyAlignment="1">
      <alignment horizontal="center"/>
    </xf>
    <xf numFmtId="49" fontId="153" fillId="0" borderId="0" xfId="8801" quotePrefix="1" applyNumberFormat="1" applyFont="1" applyFill="1" applyBorder="1" applyAlignment="1">
      <alignment horizontal="center"/>
    </xf>
    <xf numFmtId="0" fontId="150" fillId="0" borderId="0" xfId="11417" applyFont="1" applyAlignment="1">
      <alignment horizontal="center" vertical="top"/>
    </xf>
    <xf numFmtId="0" fontId="150" fillId="0" borderId="0" xfId="11417" applyFont="1" applyAlignment="1">
      <alignment horizontal="left" vertical="center"/>
    </xf>
    <xf numFmtId="0" fontId="150" fillId="0" borderId="0" xfId="0" applyFont="1" applyAlignment="1">
      <alignment horizontal="center" vertical="top"/>
    </xf>
    <xf numFmtId="164" fontId="151" fillId="0" borderId="0" xfId="8783" applyNumberFormat="1" applyFont="1" applyFill="1" applyBorder="1" applyAlignment="1">
      <alignment horizontal="right"/>
    </xf>
    <xf numFmtId="164" fontId="151" fillId="0" borderId="0" xfId="8783" applyNumberFormat="1" applyFont="1" applyFill="1"/>
    <xf numFmtId="164" fontId="151" fillId="0" borderId="38" xfId="8783" applyNumberFormat="1" applyFont="1" applyFill="1" applyBorder="1" applyAlignment="1">
      <alignment horizontal="right"/>
    </xf>
    <xf numFmtId="0" fontId="158" fillId="5" borderId="0" xfId="19476" applyFont="1" applyFill="1"/>
    <xf numFmtId="0" fontId="150" fillId="5" borderId="0" xfId="11417" applyFont="1" applyFill="1" applyAlignment="1">
      <alignment vertical="top"/>
    </xf>
    <xf numFmtId="0" fontId="151" fillId="0" borderId="0" xfId="11417" applyFont="1" applyAlignment="1">
      <alignment horizontal="left" vertical="center"/>
    </xf>
    <xf numFmtId="164" fontId="150" fillId="0" borderId="17" xfId="2373" applyNumberFormat="1" applyFont="1" applyFill="1" applyBorder="1" applyAlignment="1">
      <alignment horizontal="center" vertical="center"/>
    </xf>
    <xf numFmtId="14" fontId="158" fillId="0" borderId="0" xfId="19476" applyNumberFormat="1" applyFont="1" applyAlignment="1">
      <alignment horizontal="right" wrapText="1"/>
    </xf>
    <xf numFmtId="0" fontId="155" fillId="0" borderId="0" xfId="19458" applyFont="1"/>
    <xf numFmtId="49" fontId="153" fillId="0" borderId="0" xfId="8801" quotePrefix="1" applyNumberFormat="1" applyFont="1" applyFill="1" applyBorder="1" applyAlignment="1">
      <alignment horizontal="center" vertical="center"/>
    </xf>
    <xf numFmtId="196" fontId="158" fillId="0" borderId="0" xfId="0" applyNumberFormat="1" applyFont="1" applyAlignment="1">
      <alignment horizontal="center"/>
    </xf>
    <xf numFmtId="3" fontId="153" fillId="0" borderId="0" xfId="8801" quotePrefix="1" applyNumberFormat="1" applyFont="1" applyFill="1" applyAlignment="1">
      <alignment horizontal="center" vertical="center"/>
    </xf>
    <xf numFmtId="164" fontId="151" fillId="0" borderId="0" xfId="2373" applyNumberFormat="1" applyFont="1" applyFill="1" applyBorder="1" applyAlignment="1">
      <alignment horizontal="center"/>
    </xf>
    <xf numFmtId="0" fontId="145" fillId="0" borderId="0" xfId="0" applyFont="1" applyAlignment="1">
      <alignment horizontal="center" vertical="center"/>
    </xf>
    <xf numFmtId="0" fontId="151" fillId="44" borderId="0" xfId="0" applyFont="1" applyFill="1"/>
    <xf numFmtId="43" fontId="151" fillId="0" borderId="0" xfId="2373" applyFont="1" applyFill="1" applyBorder="1" applyAlignment="1">
      <alignment vertical="center"/>
    </xf>
    <xf numFmtId="1" fontId="150" fillId="0" borderId="0" xfId="2373" quotePrefix="1" applyNumberFormat="1" applyFont="1" applyFill="1" applyAlignment="1">
      <alignment horizontal="center" vertical="center"/>
    </xf>
    <xf numFmtId="1" fontId="150" fillId="0" borderId="0" xfId="8783" applyNumberFormat="1" applyFont="1" applyFill="1" applyBorder="1" applyAlignment="1">
      <alignment vertical="center"/>
    </xf>
    <xf numFmtId="187" fontId="150" fillId="0" borderId="0" xfId="8783" applyNumberFormat="1" applyFont="1" applyFill="1" applyBorder="1" applyAlignment="1">
      <alignment vertical="center"/>
    </xf>
    <xf numFmtId="43" fontId="150" fillId="0" borderId="0" xfId="2373" applyFont="1" applyFill="1" applyBorder="1" applyAlignment="1">
      <alignment vertical="center"/>
    </xf>
    <xf numFmtId="164" fontId="151" fillId="0" borderId="0" xfId="0" applyNumberFormat="1" applyFont="1"/>
    <xf numFmtId="2" fontId="151" fillId="0" borderId="0" xfId="0" applyNumberFormat="1" applyFont="1"/>
    <xf numFmtId="0" fontId="151" fillId="0" borderId="0" xfId="0" applyFont="1" applyAlignment="1">
      <alignment horizontal="left" vertical="justify" wrapText="1"/>
    </xf>
    <xf numFmtId="0" fontId="157" fillId="0" borderId="0" xfId="19460" applyFont="1" applyAlignment="1">
      <alignment horizontal="center" vertical="top"/>
    </xf>
    <xf numFmtId="164" fontId="151" fillId="0" borderId="0" xfId="8783" applyNumberFormat="1" applyFont="1" applyFill="1" applyBorder="1"/>
    <xf numFmtId="164" fontId="150" fillId="0" borderId="0" xfId="2373" applyNumberFormat="1" applyFont="1" applyFill="1" applyBorder="1" applyAlignment="1">
      <alignment horizontal="center" vertical="center"/>
    </xf>
    <xf numFmtId="43" fontId="153" fillId="0" borderId="0" xfId="2373" applyFont="1" applyFill="1" applyAlignment="1">
      <alignment horizontal="center" vertical="center"/>
    </xf>
    <xf numFmtId="187" fontId="150" fillId="0" borderId="38" xfId="8783" applyNumberFormat="1" applyFont="1" applyFill="1" applyBorder="1" applyAlignment="1">
      <alignment horizontal="center" vertical="center"/>
    </xf>
    <xf numFmtId="0" fontId="162" fillId="0" borderId="0" xfId="11417" applyFont="1" applyAlignment="1">
      <alignment horizontal="center" vertical="top"/>
    </xf>
    <xf numFmtId="164" fontId="151" fillId="0" borderId="0" xfId="2373" applyNumberFormat="1" applyFont="1" applyFill="1" applyAlignment="1">
      <alignment horizontal="center" vertical="center"/>
    </xf>
    <xf numFmtId="0" fontId="151" fillId="0" borderId="0" xfId="2436" applyFont="1" applyAlignment="1">
      <alignment horizontal="left" vertical="center"/>
    </xf>
    <xf numFmtId="0" fontId="150" fillId="0" borderId="38" xfId="2436" applyFont="1" applyBorder="1" applyAlignment="1">
      <alignment horizontal="left" vertical="center"/>
    </xf>
    <xf numFmtId="164" fontId="150" fillId="0" borderId="38" xfId="11417" applyNumberFormat="1" applyFont="1" applyBorder="1" applyAlignment="1">
      <alignment vertical="center"/>
    </xf>
    <xf numFmtId="43" fontId="151" fillId="0" borderId="0" xfId="2373" applyFont="1" applyFill="1" applyAlignment="1">
      <alignment vertical="center"/>
    </xf>
    <xf numFmtId="0" fontId="151" fillId="0" borderId="38" xfId="2436" applyFont="1" applyBorder="1" applyAlignment="1">
      <alignment horizontal="left" vertical="center"/>
    </xf>
    <xf numFmtId="0" fontId="151" fillId="0" borderId="38" xfId="11417" applyFont="1" applyBorder="1" applyAlignment="1">
      <alignment vertical="center"/>
    </xf>
    <xf numFmtId="164" fontId="151" fillId="0" borderId="38" xfId="2373" applyNumberFormat="1" applyFont="1" applyFill="1" applyBorder="1" applyAlignment="1">
      <alignment horizontal="center" vertical="center"/>
    </xf>
    <xf numFmtId="0" fontId="151" fillId="0" borderId="0" xfId="11417" applyFont="1" applyAlignment="1">
      <alignment horizontal="center" vertical="top"/>
    </xf>
    <xf numFmtId="3" fontId="151" fillId="0" borderId="0" xfId="11417" applyNumberFormat="1" applyFont="1" applyAlignment="1">
      <alignment vertical="center"/>
    </xf>
    <xf numFmtId="3" fontId="151" fillId="0" borderId="0" xfId="2373" applyNumberFormat="1" applyFont="1" applyFill="1" applyBorder="1" applyAlignment="1">
      <alignment vertical="center"/>
    </xf>
    <xf numFmtId="3" fontId="150" fillId="0" borderId="0" xfId="2373" applyNumberFormat="1" applyFont="1" applyFill="1" applyBorder="1" applyAlignment="1">
      <alignment vertical="center"/>
    </xf>
    <xf numFmtId="0" fontId="151" fillId="0" borderId="0" xfId="7386" applyFont="1" applyAlignment="1">
      <alignment vertical="center"/>
    </xf>
    <xf numFmtId="0" fontId="151" fillId="0" borderId="0" xfId="19454" applyFont="1" applyAlignment="1">
      <alignment vertical="center"/>
    </xf>
    <xf numFmtId="188" fontId="157" fillId="0" borderId="0" xfId="2373" applyNumberFormat="1" applyFont="1" applyFill="1" applyBorder="1" applyAlignment="1">
      <alignment vertical="center"/>
    </xf>
    <xf numFmtId="0" fontId="150" fillId="0" borderId="0" xfId="7386" applyFont="1" applyAlignment="1">
      <alignment vertical="center"/>
    </xf>
    <xf numFmtId="188" fontId="151" fillId="0" borderId="0" xfId="2373" applyNumberFormat="1" applyFont="1" applyFill="1" applyBorder="1" applyAlignment="1">
      <alignment vertical="center"/>
    </xf>
    <xf numFmtId="164" fontId="150" fillId="0" borderId="17" xfId="2373" applyNumberFormat="1" applyFont="1" applyFill="1" applyBorder="1" applyAlignment="1">
      <alignment horizontal="justify" vertical="center" wrapText="1"/>
    </xf>
    <xf numFmtId="0" fontId="151" fillId="0" borderId="0" xfId="11417" applyFont="1" applyAlignment="1">
      <alignment horizontal="justify" vertical="center" wrapText="1"/>
    </xf>
    <xf numFmtId="164" fontId="150" fillId="0" borderId="17" xfId="8783" applyNumberFormat="1" applyFont="1" applyFill="1" applyBorder="1" applyAlignment="1">
      <alignment horizontal="justify" vertical="center" wrapText="1"/>
    </xf>
    <xf numFmtId="164" fontId="151" fillId="0" borderId="0" xfId="2373" applyNumberFormat="1" applyFont="1" applyFill="1" applyBorder="1" applyAlignment="1">
      <alignment horizontal="justify" vertical="center" wrapText="1"/>
    </xf>
    <xf numFmtId="43" fontId="157" fillId="0" borderId="0" xfId="2382" applyFont="1" applyFill="1" applyBorder="1" applyAlignment="1">
      <alignment vertical="center"/>
    </xf>
    <xf numFmtId="164" fontId="150" fillId="0" borderId="0" xfId="2373" applyNumberFormat="1" applyFont="1" applyFill="1" applyBorder="1" applyAlignment="1">
      <alignment horizontal="justify" vertical="center" wrapText="1"/>
    </xf>
    <xf numFmtId="164" fontId="150" fillId="0" borderId="0" xfId="8783" applyNumberFormat="1" applyFont="1" applyFill="1" applyBorder="1" applyAlignment="1">
      <alignment horizontal="justify" vertical="center" wrapText="1"/>
    </xf>
    <xf numFmtId="0" fontId="153" fillId="0" borderId="0" xfId="2373" applyNumberFormat="1" applyFont="1" applyFill="1" applyBorder="1" applyAlignment="1">
      <alignment horizontal="center"/>
    </xf>
    <xf numFmtId="43" fontId="152" fillId="0" borderId="0" xfId="2373" applyFont="1" applyFill="1" applyBorder="1" applyAlignment="1">
      <alignment horizontal="center"/>
    </xf>
    <xf numFmtId="3" fontId="151" fillId="0" borderId="0" xfId="2373" applyNumberFormat="1" applyFont="1" applyFill="1" applyBorder="1" applyAlignment="1">
      <alignment horizontal="right" vertical="center"/>
    </xf>
    <xf numFmtId="43" fontId="151" fillId="0" borderId="0" xfId="2373" applyFont="1" applyFill="1" applyBorder="1" applyAlignment="1">
      <alignment horizontal="right" vertical="center"/>
    </xf>
    <xf numFmtId="0" fontId="151" fillId="0" borderId="0" xfId="0" applyFont="1" applyAlignment="1">
      <alignment horizontal="left" vertical="top"/>
    </xf>
    <xf numFmtId="3" fontId="150" fillId="0" borderId="0" xfId="11417" applyNumberFormat="1" applyFont="1" applyAlignment="1">
      <alignment vertical="center"/>
    </xf>
    <xf numFmtId="43" fontId="150" fillId="0" borderId="0" xfId="2382" applyFont="1" applyFill="1" applyBorder="1" applyAlignment="1">
      <alignment vertical="center"/>
    </xf>
    <xf numFmtId="164" fontId="150" fillId="5" borderId="0" xfId="2382" applyNumberFormat="1" applyFont="1" applyFill="1" applyBorder="1" applyAlignment="1">
      <alignment vertical="center"/>
    </xf>
    <xf numFmtId="3" fontId="150" fillId="5" borderId="0" xfId="11417" applyNumberFormat="1" applyFont="1" applyFill="1" applyAlignment="1">
      <alignment vertical="center"/>
    </xf>
    <xf numFmtId="187" fontId="150" fillId="5" borderId="0" xfId="8783" applyNumberFormat="1" applyFont="1" applyFill="1" applyBorder="1" applyAlignment="1">
      <alignment vertical="center"/>
    </xf>
    <xf numFmtId="164" fontId="151" fillId="5" borderId="0" xfId="2382" applyNumberFormat="1" applyFont="1" applyFill="1" applyBorder="1" applyAlignment="1">
      <alignment vertical="center"/>
    </xf>
    <xf numFmtId="3" fontId="151" fillId="0" borderId="0" xfId="2373" applyNumberFormat="1" applyFont="1" applyFill="1" applyBorder="1" applyAlignment="1">
      <alignment horizontal="center" vertical="center"/>
    </xf>
    <xf numFmtId="41" fontId="151" fillId="0" borderId="0" xfId="8772" applyFont="1" applyFill="1" applyBorder="1" applyAlignment="1">
      <alignment vertical="center"/>
    </xf>
    <xf numFmtId="0" fontId="159" fillId="0" borderId="0" xfId="11417" applyFont="1" applyAlignment="1">
      <alignment vertical="top" wrapText="1"/>
    </xf>
    <xf numFmtId="0" fontId="161" fillId="0" borderId="0" xfId="11417" applyFont="1" applyAlignment="1">
      <alignment horizontal="left" vertical="center"/>
    </xf>
    <xf numFmtId="0" fontId="159" fillId="0" borderId="0" xfId="11417" applyFont="1" applyAlignment="1">
      <alignment horizontal="left" vertical="center"/>
    </xf>
    <xf numFmtId="164" fontId="151" fillId="0" borderId="38" xfId="2373" applyNumberFormat="1" applyFont="1" applyFill="1" applyBorder="1" applyAlignment="1">
      <alignment vertical="center"/>
    </xf>
    <xf numFmtId="0" fontId="159" fillId="0" borderId="0" xfId="11417" applyFont="1" applyAlignment="1">
      <alignment vertical="center"/>
    </xf>
    <xf numFmtId="0" fontId="161" fillId="0" borderId="0" xfId="11417" applyFont="1" applyAlignment="1">
      <alignment vertical="center"/>
    </xf>
    <xf numFmtId="190" fontId="150" fillId="0" borderId="0" xfId="11417" applyNumberFormat="1" applyFont="1" applyAlignment="1">
      <alignment horizontal="center" vertical="top"/>
    </xf>
    <xf numFmtId="164" fontId="150" fillId="0" borderId="11" xfId="2382" applyNumberFormat="1" applyFont="1" applyFill="1" applyBorder="1" applyAlignment="1">
      <alignment vertical="center"/>
    </xf>
    <xf numFmtId="164" fontId="150" fillId="0" borderId="0" xfId="2382" applyNumberFormat="1" applyFont="1" applyFill="1" applyBorder="1" applyAlignment="1">
      <alignment vertical="center"/>
    </xf>
    <xf numFmtId="0" fontId="150" fillId="0" borderId="43" xfId="11417" applyFont="1" applyBorder="1" applyAlignment="1">
      <alignment horizontal="justify" vertical="center" wrapText="1"/>
    </xf>
    <xf numFmtId="0" fontId="150" fillId="0" borderId="15" xfId="11417" applyFont="1" applyBorder="1" applyAlignment="1">
      <alignment horizontal="justify" vertical="center" wrapText="1"/>
    </xf>
    <xf numFmtId="164" fontId="151" fillId="0" borderId="0" xfId="8783" applyNumberFormat="1" applyFont="1" applyFill="1" applyBorder="1" applyAlignment="1">
      <alignment vertical="center" wrapText="1"/>
    </xf>
    <xf numFmtId="164" fontId="151" fillId="0" borderId="0" xfId="11417" applyNumberFormat="1" applyFont="1" applyAlignment="1">
      <alignment horizontal="justify" vertical="center" wrapText="1"/>
    </xf>
    <xf numFmtId="164" fontId="151" fillId="0" borderId="0" xfId="11417" applyNumberFormat="1" applyFont="1" applyAlignment="1">
      <alignment horizontal="center" vertical="center"/>
    </xf>
    <xf numFmtId="0" fontId="151" fillId="0" borderId="38" xfId="11417" applyFont="1" applyBorder="1" applyAlignment="1">
      <alignment horizontal="justify" vertical="center" wrapText="1"/>
    </xf>
    <xf numFmtId="0" fontId="150" fillId="0" borderId="38" xfId="11417" applyFont="1" applyBorder="1" applyAlignment="1">
      <alignment vertical="center" wrapText="1"/>
    </xf>
    <xf numFmtId="164" fontId="150" fillId="0" borderId="38" xfId="8783" applyNumberFormat="1" applyFont="1" applyFill="1" applyBorder="1" applyAlignment="1">
      <alignment vertical="center" wrapText="1"/>
    </xf>
    <xf numFmtId="43" fontId="150" fillId="0" borderId="38" xfId="2373" applyFont="1" applyFill="1" applyBorder="1" applyAlignment="1">
      <alignment horizontal="justify" vertical="center" wrapText="1"/>
    </xf>
    <xf numFmtId="164" fontId="151" fillId="0" borderId="38" xfId="8783" applyNumberFormat="1" applyFont="1" applyFill="1" applyBorder="1" applyAlignment="1">
      <alignment vertical="center"/>
    </xf>
    <xf numFmtId="0" fontId="150" fillId="0" borderId="0" xfId="11417" applyFont="1" applyAlignment="1">
      <alignment vertical="center" wrapText="1"/>
    </xf>
    <xf numFmtId="43" fontId="150" fillId="0" borderId="0" xfId="2373" applyFont="1" applyFill="1" applyBorder="1" applyAlignment="1">
      <alignment horizontal="justify" vertical="center" wrapText="1"/>
    </xf>
    <xf numFmtId="0" fontId="151" fillId="0" borderId="0" xfId="0" applyFont="1" applyAlignment="1">
      <alignment horizontal="left"/>
    </xf>
    <xf numFmtId="164" fontId="151" fillId="0" borderId="46" xfId="8783" applyNumberFormat="1" applyFont="1" applyFill="1" applyBorder="1"/>
    <xf numFmtId="164" fontId="151" fillId="0" borderId="47" xfId="8783" applyNumberFormat="1" applyFont="1" applyFill="1" applyBorder="1" applyAlignment="1">
      <alignment horizontal="right"/>
    </xf>
    <xf numFmtId="164" fontId="151" fillId="0" borderId="13" xfId="8783" applyNumberFormat="1" applyFont="1" applyFill="1" applyBorder="1"/>
    <xf numFmtId="164" fontId="151" fillId="0" borderId="14" xfId="8783" applyNumberFormat="1" applyFont="1" applyFill="1" applyBorder="1"/>
    <xf numFmtId="43" fontId="151" fillId="0" borderId="0" xfId="2373" applyFont="1" applyFill="1" applyBorder="1"/>
    <xf numFmtId="164" fontId="150" fillId="0" borderId="0" xfId="8783" applyNumberFormat="1" applyFont="1" applyFill="1" applyBorder="1"/>
    <xf numFmtId="164" fontId="150" fillId="0" borderId="17" xfId="8783" applyNumberFormat="1" applyFont="1" applyFill="1" applyBorder="1"/>
    <xf numFmtId="41" fontId="150" fillId="0" borderId="17" xfId="0" applyNumberFormat="1" applyFont="1" applyBorder="1"/>
    <xf numFmtId="0" fontId="150" fillId="0" borderId="0" xfId="0" applyFont="1" applyAlignment="1">
      <alignment horizontal="left"/>
    </xf>
    <xf numFmtId="0" fontId="150" fillId="0" borderId="0" xfId="11417" applyFont="1" applyAlignment="1">
      <alignment horizontal="right" vertical="center" wrapText="1"/>
    </xf>
    <xf numFmtId="164" fontId="151" fillId="0" borderId="15" xfId="2373" applyNumberFormat="1" applyFont="1" applyFill="1" applyBorder="1" applyAlignment="1">
      <alignment vertical="center"/>
    </xf>
    <xf numFmtId="164" fontId="150" fillId="0" borderId="11" xfId="2373" applyNumberFormat="1" applyFont="1" applyFill="1" applyBorder="1" applyAlignment="1">
      <alignment vertical="center"/>
    </xf>
    <xf numFmtId="0" fontId="151" fillId="0" borderId="0" xfId="0" applyFont="1" applyAlignment="1">
      <alignment horizontal="justify" vertical="center" wrapText="1"/>
    </xf>
    <xf numFmtId="0" fontId="151" fillId="0" borderId="0" xfId="0" applyFont="1" applyAlignment="1">
      <alignment horizontal="justify" vertical="top" wrapText="1"/>
    </xf>
    <xf numFmtId="0" fontId="150" fillId="0" borderId="0" xfId="0" applyFont="1" applyAlignment="1">
      <alignment horizontal="left" vertical="top"/>
    </xf>
    <xf numFmtId="0" fontId="151" fillId="0" borderId="0" xfId="0" applyFont="1" applyAlignment="1">
      <alignment horizontal="left" vertical="center" wrapText="1"/>
    </xf>
    <xf numFmtId="164" fontId="151" fillId="0" borderId="0" xfId="2373" applyNumberFormat="1" applyFont="1" applyFill="1" applyAlignment="1">
      <alignment horizontal="center" vertical="center" wrapText="1"/>
    </xf>
    <xf numFmtId="164" fontId="151" fillId="0" borderId="38" xfId="0" applyNumberFormat="1" applyFont="1" applyBorder="1" applyAlignment="1">
      <alignment horizontal="left" vertical="center" wrapText="1"/>
    </xf>
    <xf numFmtId="9" fontId="151" fillId="0" borderId="0" xfId="0" applyNumberFormat="1" applyFont="1" applyAlignment="1">
      <alignment horizontal="right" vertical="center" wrapText="1"/>
    </xf>
    <xf numFmtId="0" fontId="151" fillId="0" borderId="0" xfId="0" applyFont="1" applyAlignment="1">
      <alignment horizontal="right" vertical="center" wrapText="1"/>
    </xf>
    <xf numFmtId="0" fontId="151" fillId="0" borderId="0" xfId="11417" applyFont="1" applyAlignment="1">
      <alignment horizontal="left" vertical="center" wrapText="1"/>
    </xf>
    <xf numFmtId="43" fontId="151" fillId="0" borderId="0" xfId="2382" applyFont="1" applyFill="1" applyAlignment="1">
      <alignment horizontal="justify" vertical="center" wrapText="1"/>
    </xf>
    <xf numFmtId="43" fontId="151" fillId="0" borderId="0" xfId="2382" applyFont="1" applyFill="1" applyBorder="1" applyAlignment="1">
      <alignment horizontal="justify" vertical="center" wrapText="1"/>
    </xf>
    <xf numFmtId="164" fontId="151" fillId="0" borderId="0" xfId="2373" applyNumberFormat="1" applyFont="1" applyFill="1" applyBorder="1" applyAlignment="1">
      <alignment horizontal="left" vertical="center" wrapText="1"/>
    </xf>
    <xf numFmtId="164" fontId="150" fillId="0" borderId="38" xfId="2373" applyNumberFormat="1" applyFont="1" applyFill="1" applyBorder="1" applyAlignment="1">
      <alignment horizontal="justify" vertical="center" wrapText="1"/>
    </xf>
    <xf numFmtId="164" fontId="151" fillId="0" borderId="38" xfId="2373" applyNumberFormat="1" applyFont="1" applyFill="1" applyBorder="1" applyAlignment="1">
      <alignment horizontal="justify" vertical="center" wrapText="1"/>
    </xf>
    <xf numFmtId="0" fontId="157" fillId="0" borderId="0" xfId="11417" applyFont="1" applyAlignment="1">
      <alignment horizontal="justify" vertical="center" wrapText="1"/>
    </xf>
    <xf numFmtId="164" fontId="150" fillId="0" borderId="38" xfId="19461" applyNumberFormat="1" applyFont="1" applyFill="1" applyBorder="1"/>
    <xf numFmtId="164" fontId="151" fillId="0" borderId="0" xfId="19461" applyNumberFormat="1" applyFont="1" applyFill="1" applyBorder="1" applyAlignment="1">
      <alignment horizontal="left"/>
    </xf>
    <xf numFmtId="0" fontId="150" fillId="0" borderId="0" xfId="0" applyFont="1" applyAlignment="1">
      <alignment horizontal="left" vertical="top" wrapText="1"/>
    </xf>
    <xf numFmtId="43" fontId="151" fillId="0" borderId="0" xfId="2382" applyFont="1" applyFill="1" applyAlignment="1">
      <alignment vertical="center"/>
    </xf>
    <xf numFmtId="43" fontId="151" fillId="0" borderId="0" xfId="2382" applyFont="1" applyFill="1" applyBorder="1" applyAlignment="1">
      <alignment vertical="center"/>
    </xf>
    <xf numFmtId="43" fontId="150" fillId="0" borderId="0" xfId="2373" quotePrefix="1" applyFont="1" applyFill="1" applyAlignment="1">
      <alignment horizontal="center" vertical="center"/>
    </xf>
    <xf numFmtId="0" fontId="151" fillId="0" borderId="0" xfId="19454" applyFont="1" applyAlignment="1">
      <alignment horizontal="left" vertical="center"/>
    </xf>
    <xf numFmtId="164" fontId="150" fillId="0" borderId="0" xfId="11417" applyNumberFormat="1" applyFont="1" applyAlignment="1">
      <alignment horizontal="justify" vertical="center" wrapText="1"/>
    </xf>
    <xf numFmtId="0" fontId="151" fillId="0" borderId="0" xfId="11417" applyFont="1" applyAlignment="1">
      <alignment horizontal="justify" vertical="top" wrapText="1"/>
    </xf>
    <xf numFmtId="189" fontId="150" fillId="0" borderId="0" xfId="11417" applyNumberFormat="1" applyFont="1" applyAlignment="1">
      <alignment horizontal="center" vertical="top"/>
    </xf>
    <xf numFmtId="0" fontId="157" fillId="0" borderId="0" xfId="11417" applyFont="1" applyAlignment="1">
      <alignment horizontal="justify" vertical="top" wrapText="1"/>
    </xf>
    <xf numFmtId="164" fontId="151" fillId="0" borderId="0" xfId="2382" applyNumberFormat="1" applyFont="1" applyFill="1" applyBorder="1" applyAlignment="1">
      <alignment vertical="center"/>
    </xf>
    <xf numFmtId="164" fontId="151" fillId="0" borderId="0" xfId="2382" applyNumberFormat="1" applyFont="1" applyFill="1" applyBorder="1" applyAlignment="1">
      <alignment horizontal="center" vertical="center"/>
    </xf>
    <xf numFmtId="43" fontId="157" fillId="0" borderId="0" xfId="2373" applyFont="1" applyFill="1" applyBorder="1" applyAlignment="1">
      <alignment vertical="center"/>
    </xf>
    <xf numFmtId="43" fontId="150" fillId="0" borderId="0" xfId="2382" applyFont="1" applyFill="1" applyBorder="1" applyAlignment="1">
      <alignment horizontal="justify" vertical="center" wrapText="1"/>
    </xf>
    <xf numFmtId="164" fontId="151" fillId="0" borderId="0" xfId="2382" applyNumberFormat="1" applyFont="1" applyFill="1" applyBorder="1" applyAlignment="1">
      <alignment horizontal="justify" vertical="center" wrapText="1"/>
    </xf>
    <xf numFmtId="164" fontId="150" fillId="0" borderId="38" xfId="2382" applyNumberFormat="1" applyFont="1" applyFill="1" applyBorder="1" applyAlignment="1">
      <alignment vertical="center"/>
    </xf>
    <xf numFmtId="188" fontId="150" fillId="0" borderId="0" xfId="8783" applyNumberFormat="1" applyFont="1" applyFill="1" applyBorder="1" applyAlignment="1">
      <alignment horizontal="center" vertical="center" wrapText="1"/>
    </xf>
    <xf numFmtId="0" fontId="153" fillId="0" borderId="0" xfId="2373" applyNumberFormat="1" applyFont="1" applyFill="1" applyBorder="1" applyAlignment="1">
      <alignment horizontal="center" vertical="center"/>
    </xf>
    <xf numFmtId="43" fontId="151" fillId="0" borderId="0" xfId="2373" applyFont="1" applyFill="1" applyAlignment="1">
      <alignment horizontal="justify" vertical="center" wrapText="1"/>
    </xf>
    <xf numFmtId="1" fontId="150" fillId="0" borderId="0" xfId="8783" applyNumberFormat="1" applyFont="1" applyFill="1" applyBorder="1" applyAlignment="1">
      <alignment horizontal="center" vertical="center"/>
    </xf>
    <xf numFmtId="187" fontId="150" fillId="0" borderId="0" xfId="8783" applyNumberFormat="1" applyFont="1" applyFill="1" applyBorder="1" applyAlignment="1">
      <alignment horizontal="center" vertical="center"/>
    </xf>
    <xf numFmtId="3" fontId="151" fillId="0" borderId="0" xfId="2373" applyNumberFormat="1" applyFont="1" applyFill="1" applyAlignment="1">
      <alignment vertical="center"/>
    </xf>
    <xf numFmtId="1" fontId="151" fillId="0" borderId="0" xfId="11417" applyNumberFormat="1" applyFont="1" applyAlignment="1">
      <alignment vertical="center"/>
    </xf>
    <xf numFmtId="43" fontId="151" fillId="0" borderId="0" xfId="2373" applyFont="1" applyFill="1" applyBorder="1" applyAlignment="1">
      <alignment horizontal="center" vertical="center"/>
    </xf>
    <xf numFmtId="43" fontId="151" fillId="0" borderId="0" xfId="2373" applyFont="1" applyFill="1" applyAlignment="1">
      <alignment horizontal="center" vertical="center"/>
    </xf>
    <xf numFmtId="43" fontId="151" fillId="0" borderId="0" xfId="2373" applyFont="1" applyFill="1" applyBorder="1" applyAlignment="1">
      <alignment horizontal="justify" vertical="center" wrapText="1"/>
    </xf>
    <xf numFmtId="0" fontId="150" fillId="0" borderId="0" xfId="19454" applyFont="1" applyAlignment="1">
      <alignment vertical="center"/>
    </xf>
    <xf numFmtId="164" fontId="151" fillId="0" borderId="42" xfId="2373" applyNumberFormat="1" applyFont="1" applyFill="1" applyBorder="1" applyAlignment="1">
      <alignment vertical="center"/>
    </xf>
    <xf numFmtId="164" fontId="151" fillId="0" borderId="44" xfId="2373" applyNumberFormat="1" applyFont="1" applyFill="1" applyBorder="1" applyAlignment="1">
      <alignment vertical="center"/>
    </xf>
    <xf numFmtId="164" fontId="151" fillId="0" borderId="0" xfId="2373" applyNumberFormat="1" applyFont="1" applyFill="1" applyBorder="1" applyAlignment="1">
      <alignment horizontal="center" vertical="center" wrapText="1"/>
    </xf>
    <xf numFmtId="164" fontId="150" fillId="0" borderId="17" xfId="2373" applyNumberFormat="1" applyFont="1" applyFill="1" applyBorder="1" applyAlignment="1">
      <alignment horizontal="center" vertical="center" wrapText="1"/>
    </xf>
    <xf numFmtId="164" fontId="150" fillId="0" borderId="0" xfId="2373" applyNumberFormat="1" applyFont="1" applyFill="1" applyBorder="1" applyAlignment="1">
      <alignment horizontal="right" vertical="center" wrapText="1"/>
    </xf>
    <xf numFmtId="164" fontId="150" fillId="0" borderId="0" xfId="2373" applyNumberFormat="1" applyFont="1" applyFill="1" applyBorder="1" applyAlignment="1"/>
    <xf numFmtId="0" fontId="151" fillId="0" borderId="0" xfId="19459" applyFont="1" applyAlignment="1">
      <alignment vertical="center"/>
    </xf>
    <xf numFmtId="188" fontId="151" fillId="0" borderId="0" xfId="2373" applyNumberFormat="1" applyFont="1" applyFill="1" applyAlignment="1">
      <alignment horizontal="justify" vertical="center" wrapText="1"/>
    </xf>
    <xf numFmtId="164" fontId="150" fillId="0" borderId="17" xfId="2373" applyNumberFormat="1" applyFont="1" applyFill="1" applyBorder="1" applyAlignment="1">
      <alignment horizontal="center"/>
    </xf>
    <xf numFmtId="196" fontId="151" fillId="0" borderId="0" xfId="11417" applyNumberFormat="1" applyFont="1" applyAlignment="1">
      <alignment horizontal="center" vertical="top"/>
    </xf>
    <xf numFmtId="196" fontId="150" fillId="0" borderId="0" xfId="11417" applyNumberFormat="1" applyFont="1" applyAlignment="1">
      <alignment horizontal="center" vertical="top"/>
    </xf>
    <xf numFmtId="3" fontId="151" fillId="5" borderId="0" xfId="2382" applyNumberFormat="1" applyFont="1" applyFill="1" applyBorder="1" applyAlignment="1">
      <alignment vertical="center"/>
    </xf>
    <xf numFmtId="3" fontId="151" fillId="0" borderId="38" xfId="2373" applyNumberFormat="1" applyFont="1" applyFill="1" applyBorder="1" applyAlignment="1">
      <alignment vertical="center"/>
    </xf>
    <xf numFmtId="3" fontId="150" fillId="0" borderId="17" xfId="2373" applyNumberFormat="1" applyFont="1" applyFill="1" applyBorder="1" applyAlignment="1">
      <alignment vertical="center"/>
    </xf>
    <xf numFmtId="0" fontId="150" fillId="0" borderId="0" xfId="2437" applyFont="1" applyAlignment="1">
      <alignment horizontal="left" vertical="center"/>
    </xf>
    <xf numFmtId="3" fontId="151" fillId="0" borderId="0" xfId="2373" applyNumberFormat="1" applyFont="1" applyFill="1" applyAlignment="1">
      <alignment horizontal="justify" vertical="center" wrapText="1"/>
    </xf>
    <xf numFmtId="3" fontId="151" fillId="0" borderId="0" xfId="11417" applyNumberFormat="1" applyFont="1" applyAlignment="1">
      <alignment horizontal="justify" vertical="center" wrapText="1"/>
    </xf>
    <xf numFmtId="3" fontId="151" fillId="0" borderId="0" xfId="8783" applyNumberFormat="1" applyFont="1" applyFill="1" applyBorder="1" applyAlignment="1">
      <alignment horizontal="right" vertical="center" wrapText="1"/>
    </xf>
    <xf numFmtId="0" fontId="151" fillId="0" borderId="0" xfId="19458" applyFont="1" applyAlignment="1">
      <alignment vertical="center"/>
    </xf>
    <xf numFmtId="3" fontId="150" fillId="0" borderId="0" xfId="11417" applyNumberFormat="1" applyFont="1" applyAlignment="1">
      <alignment horizontal="right" vertical="center" wrapText="1"/>
    </xf>
    <xf numFmtId="3" fontId="150" fillId="0" borderId="0" xfId="2373" applyNumberFormat="1" applyFont="1" applyFill="1" applyBorder="1" applyAlignment="1">
      <alignment horizontal="right" vertical="center"/>
    </xf>
    <xf numFmtId="196" fontId="151" fillId="5" borderId="0" xfId="11417" applyNumberFormat="1" applyFont="1" applyFill="1" applyAlignment="1">
      <alignment horizontal="center" vertical="top"/>
    </xf>
    <xf numFmtId="3" fontId="151" fillId="0" borderId="0" xfId="11417" applyNumberFormat="1" applyFont="1" applyAlignment="1">
      <alignment horizontal="right" vertical="center" wrapText="1"/>
    </xf>
    <xf numFmtId="164" fontId="151" fillId="0" borderId="0" xfId="2373" applyNumberFormat="1" applyFont="1" applyFill="1" applyAlignment="1">
      <alignment horizontal="justify" vertical="center" wrapText="1"/>
    </xf>
    <xf numFmtId="164" fontId="151" fillId="0" borderId="0" xfId="2373" applyNumberFormat="1" applyFont="1" applyFill="1" applyBorder="1" applyAlignment="1">
      <alignment horizontal="right" vertical="center" wrapText="1"/>
    </xf>
    <xf numFmtId="3" fontId="150" fillId="0" borderId="0" xfId="2373" applyNumberFormat="1" applyFont="1" applyFill="1" applyBorder="1" applyAlignment="1">
      <alignment horizontal="right" vertical="center" wrapText="1"/>
    </xf>
    <xf numFmtId="3" fontId="151" fillId="0" borderId="0" xfId="11417" applyNumberFormat="1" applyFont="1" applyAlignment="1">
      <alignment horizontal="right" vertical="center"/>
    </xf>
    <xf numFmtId="0" fontId="150" fillId="0" borderId="0" xfId="11417" applyFont="1" applyAlignment="1">
      <alignment horizontal="justify" vertical="center"/>
    </xf>
    <xf numFmtId="3" fontId="153" fillId="0" borderId="0" xfId="2373" applyNumberFormat="1" applyFont="1" applyFill="1" applyAlignment="1">
      <alignment horizontal="center" vertical="center"/>
    </xf>
    <xf numFmtId="0" fontId="151" fillId="5" borderId="0" xfId="19454" applyFont="1" applyFill="1" applyAlignment="1">
      <alignment vertical="center"/>
    </xf>
    <xf numFmtId="0" fontId="151" fillId="0" borderId="0" xfId="7389" applyFont="1" applyAlignment="1">
      <alignment vertical="center"/>
    </xf>
    <xf numFmtId="0" fontId="151" fillId="0" borderId="0" xfId="19458" applyFont="1" applyAlignment="1">
      <alignment vertical="top"/>
    </xf>
    <xf numFmtId="0" fontId="151" fillId="0" borderId="0" xfId="2426" applyFont="1" applyAlignment="1">
      <alignment vertical="center"/>
    </xf>
    <xf numFmtId="0" fontId="151" fillId="5" borderId="0" xfId="2426" applyFont="1" applyFill="1" applyAlignment="1">
      <alignment vertical="center"/>
    </xf>
    <xf numFmtId="43" fontId="151" fillId="5" borderId="0" xfId="2373" applyFont="1" applyFill="1" applyAlignment="1">
      <alignment vertical="center"/>
    </xf>
    <xf numFmtId="3" fontId="151" fillId="5" borderId="0" xfId="11417" applyNumberFormat="1" applyFont="1" applyFill="1" applyAlignment="1">
      <alignment vertical="center"/>
    </xf>
    <xf numFmtId="3" fontId="150" fillId="0" borderId="17" xfId="2373" quotePrefix="1" applyNumberFormat="1" applyFont="1" applyFill="1" applyBorder="1" applyAlignment="1">
      <alignment horizontal="right" vertical="center"/>
    </xf>
    <xf numFmtId="3" fontId="150" fillId="0" borderId="0" xfId="2373" quotePrefix="1" applyNumberFormat="1" applyFont="1" applyFill="1" applyBorder="1" applyAlignment="1">
      <alignment horizontal="right" vertical="center"/>
    </xf>
    <xf numFmtId="41" fontId="150" fillId="0" borderId="0" xfId="8772" applyFont="1" applyFill="1" applyBorder="1" applyAlignment="1">
      <alignment vertical="center"/>
    </xf>
    <xf numFmtId="3" fontId="151" fillId="0" borderId="0" xfId="8783" applyNumberFormat="1" applyFont="1" applyFill="1" applyBorder="1" applyAlignment="1">
      <alignment horizontal="justify" vertical="center" wrapText="1"/>
    </xf>
    <xf numFmtId="0" fontId="151" fillId="0" borderId="0" xfId="2437" applyFont="1" applyAlignment="1">
      <alignment horizontal="left" vertical="center"/>
    </xf>
    <xf numFmtId="3" fontId="150" fillId="0" borderId="17" xfId="2373" applyNumberFormat="1" applyFont="1" applyFill="1" applyBorder="1" applyAlignment="1">
      <alignment horizontal="right" vertical="center"/>
    </xf>
    <xf numFmtId="164" fontId="151" fillId="0" borderId="0" xfId="8783" applyNumberFormat="1" applyFont="1" applyFill="1" applyAlignment="1">
      <alignment horizontal="justify" vertical="center" wrapText="1"/>
    </xf>
    <xf numFmtId="3" fontId="150" fillId="0" borderId="0" xfId="2373" applyNumberFormat="1" applyFont="1" applyFill="1" applyBorder="1" applyAlignment="1">
      <alignment horizontal="center" vertical="center"/>
    </xf>
    <xf numFmtId="3" fontId="150" fillId="0" borderId="0" xfId="11417" applyNumberFormat="1" applyFont="1" applyAlignment="1">
      <alignment horizontal="justify" vertical="center" wrapText="1"/>
    </xf>
    <xf numFmtId="3" fontId="151" fillId="0" borderId="0" xfId="8783" applyNumberFormat="1" applyFont="1" applyFill="1" applyBorder="1" applyAlignment="1">
      <alignment vertical="center"/>
    </xf>
    <xf numFmtId="3" fontId="150" fillId="0" borderId="0" xfId="11417" applyNumberFormat="1" applyFont="1" applyAlignment="1">
      <alignment horizontal="right" vertical="center"/>
    </xf>
    <xf numFmtId="0" fontId="151" fillId="0" borderId="0" xfId="2373" applyNumberFormat="1" applyFont="1" applyFill="1" applyBorder="1" applyAlignment="1">
      <alignment horizontal="center" vertical="center"/>
    </xf>
    <xf numFmtId="0" fontId="150" fillId="44" borderId="0" xfId="7386" applyFont="1" applyFill="1" applyAlignment="1">
      <alignment vertical="center"/>
    </xf>
    <xf numFmtId="0" fontId="150" fillId="44" borderId="0" xfId="11417" applyFont="1" applyFill="1" applyAlignment="1">
      <alignment vertical="center"/>
    </xf>
    <xf numFmtId="43" fontId="151" fillId="44" borderId="0" xfId="2373" applyFont="1" applyFill="1" applyBorder="1" applyAlignment="1">
      <alignment vertical="center"/>
    </xf>
    <xf numFmtId="164" fontId="151" fillId="44" borderId="0" xfId="11417" applyNumberFormat="1" applyFont="1" applyFill="1" applyAlignment="1">
      <alignment vertical="center"/>
    </xf>
    <xf numFmtId="43" fontId="151" fillId="5" borderId="0" xfId="2382" applyFont="1" applyFill="1" applyBorder="1" applyAlignment="1">
      <alignment vertical="center"/>
    </xf>
    <xf numFmtId="43" fontId="150" fillId="5" borderId="0" xfId="2382" applyFont="1" applyFill="1" applyBorder="1" applyAlignment="1">
      <alignment vertical="center"/>
    </xf>
    <xf numFmtId="164" fontId="151" fillId="5" borderId="0" xfId="2382" applyNumberFormat="1" applyFont="1" applyFill="1" applyBorder="1" applyAlignment="1">
      <alignment horizontal="center" vertical="center"/>
    </xf>
    <xf numFmtId="0" fontId="151" fillId="5" borderId="0" xfId="2382" applyNumberFormat="1" applyFont="1" applyFill="1" applyBorder="1" applyAlignment="1">
      <alignment horizontal="center" vertical="center"/>
    </xf>
    <xf numFmtId="164" fontId="150" fillId="5" borderId="17" xfId="2382" applyNumberFormat="1" applyFont="1" applyFill="1" applyBorder="1" applyAlignment="1">
      <alignment vertical="center"/>
    </xf>
    <xf numFmtId="0" fontId="150" fillId="0" borderId="38" xfId="0" applyFont="1" applyBorder="1" applyAlignment="1">
      <alignment vertical="center"/>
    </xf>
    <xf numFmtId="0" fontId="150" fillId="0" borderId="38" xfId="0" applyFont="1" applyBorder="1" applyAlignment="1">
      <alignment horizontal="center" vertical="center" wrapText="1"/>
    </xf>
    <xf numFmtId="0" fontId="150" fillId="0" borderId="38" xfId="0" applyFont="1" applyBorder="1"/>
    <xf numFmtId="0" fontId="151" fillId="0" borderId="38" xfId="0" applyFont="1" applyBorder="1"/>
    <xf numFmtId="0" fontId="151" fillId="5" borderId="0" xfId="11417" applyFont="1" applyFill="1" applyAlignment="1">
      <alignment horizontal="justify" vertical="top" wrapText="1"/>
    </xf>
    <xf numFmtId="0" fontId="151" fillId="5" borderId="0" xfId="11417" applyFont="1" applyFill="1" applyAlignment="1">
      <alignment vertical="top" wrapText="1"/>
    </xf>
    <xf numFmtId="9" fontId="151" fillId="0" borderId="0" xfId="11417" applyNumberFormat="1" applyFont="1" applyAlignment="1">
      <alignment horizontal="justify" vertical="top" wrapText="1"/>
    </xf>
    <xf numFmtId="0" fontId="151" fillId="0" borderId="0" xfId="11417" applyFont="1" applyAlignment="1">
      <alignment vertical="top" wrapText="1"/>
    </xf>
    <xf numFmtId="9" fontId="151" fillId="0" borderId="0" xfId="0" applyNumberFormat="1" applyFont="1" applyAlignment="1">
      <alignment horizontal="left"/>
    </xf>
    <xf numFmtId="43" fontId="153" fillId="0" borderId="0" xfId="2382" applyFont="1" applyFill="1" applyBorder="1" applyAlignment="1"/>
    <xf numFmtId="43" fontId="153" fillId="0" borderId="0" xfId="2382" applyFont="1" applyFill="1" applyBorder="1" applyAlignment="1">
      <alignment horizontal="center"/>
    </xf>
    <xf numFmtId="9" fontId="151" fillId="5" borderId="0" xfId="11417" applyNumberFormat="1" applyFont="1" applyFill="1" applyAlignment="1">
      <alignment horizontal="left" vertical="center"/>
    </xf>
    <xf numFmtId="0" fontId="150" fillId="0" borderId="43" xfId="11417" applyFont="1" applyBorder="1" applyAlignment="1">
      <alignment horizontal="center" vertical="center" wrapText="1"/>
    </xf>
    <xf numFmtId="0" fontId="150" fillId="0" borderId="15" xfId="11417" applyFont="1" applyBorder="1" applyAlignment="1">
      <alignment horizontal="center" vertical="center" wrapText="1"/>
    </xf>
    <xf numFmtId="0" fontId="151" fillId="0" borderId="0" xfId="2373" applyNumberFormat="1" applyFont="1" applyFill="1" applyAlignment="1">
      <alignment horizontal="center" vertical="center"/>
    </xf>
    <xf numFmtId="0" fontId="151" fillId="0" borderId="0" xfId="2373" applyNumberFormat="1" applyFont="1" applyFill="1" applyAlignment="1">
      <alignment horizontal="center" vertical="center" wrapText="1"/>
    </xf>
    <xf numFmtId="164" fontId="151" fillId="5" borderId="0" xfId="2373" applyNumberFormat="1" applyFont="1" applyFill="1" applyAlignment="1">
      <alignment horizontal="left" vertical="center"/>
    </xf>
    <xf numFmtId="0" fontId="150" fillId="0" borderId="15" xfId="11417" applyFont="1" applyBorder="1" applyAlignment="1">
      <alignment horizontal="left" vertical="center"/>
    </xf>
    <xf numFmtId="15" fontId="150" fillId="0" borderId="0" xfId="11417" applyNumberFormat="1" applyFont="1" applyAlignment="1">
      <alignment horizontal="left" vertical="center"/>
    </xf>
    <xf numFmtId="164" fontId="151" fillId="0" borderId="0" xfId="2373" applyNumberFormat="1" applyFont="1" applyFill="1" applyAlignment="1">
      <alignment horizontal="left" vertical="center"/>
    </xf>
    <xf numFmtId="43" fontId="151" fillId="0" borderId="0" xfId="2373" applyFont="1" applyFill="1" applyAlignment="1">
      <alignment horizontal="left" vertical="center"/>
    </xf>
    <xf numFmtId="164" fontId="150" fillId="0" borderId="38" xfId="11417" applyNumberFormat="1" applyFont="1" applyBorder="1" applyAlignment="1">
      <alignment horizontal="left" vertical="center"/>
    </xf>
    <xf numFmtId="164" fontId="151" fillId="0" borderId="38" xfId="11417" applyNumberFormat="1" applyFont="1" applyBorder="1" applyAlignment="1">
      <alignment horizontal="left" vertical="center"/>
    </xf>
    <xf numFmtId="164" fontId="150" fillId="0" borderId="38" xfId="2373" applyNumberFormat="1" applyFont="1" applyFill="1" applyBorder="1" applyAlignment="1">
      <alignment horizontal="left" vertical="center"/>
    </xf>
    <xf numFmtId="15" fontId="150" fillId="5" borderId="0" xfId="11417" applyNumberFormat="1" applyFont="1" applyFill="1" applyAlignment="1">
      <alignment horizontal="left" vertical="center"/>
    </xf>
    <xf numFmtId="0" fontId="150" fillId="5" borderId="38" xfId="11417" applyFont="1" applyFill="1" applyBorder="1" applyAlignment="1">
      <alignment horizontal="left" vertical="center"/>
    </xf>
    <xf numFmtId="0" fontId="150" fillId="5" borderId="38" xfId="11417" applyFont="1" applyFill="1" applyBorder="1" applyAlignment="1">
      <alignment horizontal="center" vertical="center" wrapText="1"/>
    </xf>
    <xf numFmtId="43" fontId="151" fillId="0" borderId="0" xfId="11417" applyNumberFormat="1" applyFont="1" applyAlignment="1">
      <alignment horizontal="left" vertical="center"/>
    </xf>
    <xf numFmtId="0" fontId="151" fillId="5" borderId="38" xfId="11417" applyFont="1" applyFill="1" applyBorder="1" applyAlignment="1">
      <alignment horizontal="left" vertical="center"/>
    </xf>
    <xf numFmtId="164" fontId="150" fillId="5" borderId="38" xfId="11417" applyNumberFormat="1" applyFont="1" applyFill="1" applyBorder="1" applyAlignment="1">
      <alignment horizontal="left" vertical="center"/>
    </xf>
    <xf numFmtId="164" fontId="150" fillId="0" borderId="0" xfId="11417" applyNumberFormat="1" applyFont="1" applyAlignment="1">
      <alignment horizontal="left" vertical="center"/>
    </xf>
    <xf numFmtId="164" fontId="151" fillId="0" borderId="0" xfId="11417" applyNumberFormat="1"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0" fontId="150" fillId="0" borderId="42" xfId="11417" applyFont="1" applyBorder="1" applyAlignment="1">
      <alignment horizontal="center" vertical="center"/>
    </xf>
    <xf numFmtId="0" fontId="150" fillId="0" borderId="13" xfId="11417" applyFont="1" applyBorder="1" applyAlignment="1">
      <alignment horizontal="center" vertical="center"/>
    </xf>
    <xf numFmtId="0" fontId="153" fillId="0" borderId="0" xfId="11417" applyFont="1" applyAlignment="1">
      <alignment horizontal="center" vertical="center" wrapText="1"/>
    </xf>
    <xf numFmtId="0" fontId="151" fillId="0" borderId="3" xfId="11417" applyFont="1" applyBorder="1" applyAlignment="1">
      <alignment horizontal="left" vertical="center" wrapText="1"/>
    </xf>
    <xf numFmtId="0" fontId="151" fillId="0" borderId="3" xfId="11417" applyFont="1" applyBorder="1" applyAlignment="1">
      <alignment horizontal="center" vertical="center" wrapText="1"/>
    </xf>
    <xf numFmtId="164" fontId="151" fillId="5" borderId="3" xfId="11417" applyNumberFormat="1" applyFont="1" applyFill="1" applyBorder="1" applyAlignment="1">
      <alignment vertical="center"/>
    </xf>
    <xf numFmtId="0" fontId="151" fillId="0" borderId="3" xfId="11417" applyFont="1" applyBorder="1" applyAlignment="1">
      <alignment horizontal="left" vertical="center"/>
    </xf>
    <xf numFmtId="164" fontId="151" fillId="0" borderId="3" xfId="11417" applyNumberFormat="1" applyFont="1" applyBorder="1" applyAlignment="1">
      <alignment vertical="center"/>
    </xf>
    <xf numFmtId="0" fontId="151" fillId="0" borderId="2" xfId="11417" applyFont="1" applyBorder="1" applyAlignment="1">
      <alignment horizontal="left" vertical="center" wrapText="1"/>
    </xf>
    <xf numFmtId="0" fontId="151" fillId="0" borderId="2" xfId="11417" applyFont="1" applyBorder="1" applyAlignment="1">
      <alignment horizontal="center" vertical="center" wrapText="1"/>
    </xf>
    <xf numFmtId="0" fontId="151" fillId="0" borderId="40" xfId="11417" applyFont="1" applyBorder="1" applyAlignment="1">
      <alignment horizontal="center" vertical="center" wrapText="1"/>
    </xf>
    <xf numFmtId="164" fontId="150" fillId="0" borderId="11" xfId="8783" applyNumberFormat="1" applyFont="1" applyFill="1" applyBorder="1" applyAlignment="1">
      <alignment horizontal="center" vertical="center" wrapText="1"/>
    </xf>
    <xf numFmtId="0" fontId="150" fillId="5" borderId="15" xfId="2382" quotePrefix="1" applyNumberFormat="1" applyFont="1" applyFill="1" applyBorder="1" applyAlignment="1">
      <alignment horizontal="center" vertical="center"/>
    </xf>
    <xf numFmtId="0" fontId="150" fillId="0" borderId="15" xfId="2382" quotePrefix="1" applyNumberFormat="1" applyFont="1" applyFill="1" applyBorder="1" applyAlignment="1">
      <alignment horizontal="center" vertical="center"/>
    </xf>
    <xf numFmtId="0" fontId="150" fillId="5" borderId="0" xfId="2382" quotePrefix="1" applyNumberFormat="1" applyFont="1" applyFill="1" applyBorder="1" applyAlignment="1">
      <alignment horizontal="center" vertical="center"/>
    </xf>
    <xf numFmtId="0" fontId="150" fillId="0" borderId="0" xfId="2382" quotePrefix="1" applyNumberFormat="1" applyFont="1" applyFill="1" applyBorder="1" applyAlignment="1">
      <alignment horizontal="center" vertical="center"/>
    </xf>
    <xf numFmtId="43" fontId="151" fillId="5" borderId="0" xfId="2382" applyFont="1" applyFill="1" applyAlignment="1">
      <alignment vertical="center"/>
    </xf>
    <xf numFmtId="164" fontId="150" fillId="0" borderId="0" xfId="8783" applyNumberFormat="1" applyFont="1" applyFill="1" applyBorder="1" applyAlignment="1">
      <alignment horizontal="center" vertical="center" wrapText="1"/>
    </xf>
    <xf numFmtId="43" fontId="151" fillId="5" borderId="0" xfId="2382" applyFont="1" applyFill="1" applyBorder="1" applyAlignment="1">
      <alignment horizontal="justify" vertical="center" wrapText="1"/>
    </xf>
    <xf numFmtId="9" fontId="150" fillId="5" borderId="17" xfId="2382" applyNumberFormat="1" applyFont="1" applyFill="1" applyBorder="1" applyAlignment="1">
      <alignment horizontal="right" vertical="center" wrapText="1"/>
    </xf>
    <xf numFmtId="164" fontId="151" fillId="0" borderId="0" xfId="2382" applyNumberFormat="1" applyFont="1" applyFill="1" applyBorder="1" applyAlignment="1">
      <alignment horizontal="right" vertical="center"/>
    </xf>
    <xf numFmtId="164" fontId="150" fillId="0" borderId="0" xfId="11417" applyNumberFormat="1" applyFont="1" applyAlignment="1">
      <alignment horizontal="right" vertical="center"/>
    </xf>
    <xf numFmtId="164" fontId="151" fillId="5" borderId="0" xfId="2382" applyNumberFormat="1" applyFont="1" applyFill="1" applyBorder="1" applyAlignment="1">
      <alignment horizontal="right" vertical="center"/>
    </xf>
    <xf numFmtId="164" fontId="150" fillId="0" borderId="17" xfId="2382" applyNumberFormat="1" applyFont="1" applyFill="1" applyBorder="1" applyAlignment="1">
      <alignment vertical="center"/>
    </xf>
    <xf numFmtId="43" fontId="150" fillId="5" borderId="0" xfId="2382" applyFont="1" applyFill="1" applyAlignment="1">
      <alignment horizontal="left" vertical="center"/>
    </xf>
    <xf numFmtId="43" fontId="151" fillId="5" borderId="0" xfId="2373" applyFont="1" applyFill="1" applyBorder="1" applyAlignment="1">
      <alignment vertical="center"/>
    </xf>
    <xf numFmtId="0" fontId="151" fillId="5" borderId="0" xfId="11417" applyFont="1" applyFill="1" applyAlignment="1">
      <alignment horizontal="left" vertical="center" indent="2"/>
    </xf>
    <xf numFmtId="0" fontId="150" fillId="44" borderId="0" xfId="11417" applyFont="1" applyFill="1" applyAlignment="1">
      <alignment horizontal="center" vertical="center"/>
    </xf>
    <xf numFmtId="0" fontId="151" fillId="0" borderId="0" xfId="11417" applyFont="1" applyAlignment="1">
      <alignment horizontal="left" vertical="top" indent="2"/>
    </xf>
    <xf numFmtId="164" fontId="150" fillId="0" borderId="0" xfId="11417" applyNumberFormat="1" applyFont="1" applyAlignment="1">
      <alignment vertical="center"/>
    </xf>
    <xf numFmtId="0" fontId="151" fillId="0" borderId="0" xfId="11417" applyFont="1" applyAlignment="1">
      <alignment horizontal="justify" vertical="top"/>
    </xf>
    <xf numFmtId="0" fontId="151" fillId="0" borderId="0" xfId="11417" applyFont="1" applyAlignment="1">
      <alignment horizontal="left" vertical="top" wrapText="1"/>
    </xf>
    <xf numFmtId="200" fontId="156" fillId="0" borderId="0" xfId="2373" applyNumberFormat="1" applyFont="1" applyFill="1" applyAlignment="1">
      <alignment horizontal="center"/>
    </xf>
    <xf numFmtId="200" fontId="151" fillId="0" borderId="0" xfId="0" applyNumberFormat="1" applyFont="1" applyAlignment="1">
      <alignment horizontal="center"/>
    </xf>
    <xf numFmtId="164" fontId="145" fillId="0" borderId="0" xfId="19475" applyNumberFormat="1" applyFont="1" applyFill="1" applyBorder="1" applyAlignment="1">
      <alignment horizontal="right" vertical="justify"/>
    </xf>
    <xf numFmtId="0" fontId="123" fillId="5" borderId="0" xfId="11417" applyFont="1" applyFill="1" applyAlignment="1">
      <alignment horizontal="center" vertical="center"/>
    </xf>
    <xf numFmtId="164" fontId="42" fillId="0" borderId="0" xfId="8783" applyNumberFormat="1" applyFont="1" applyFill="1" applyBorder="1" applyAlignment="1">
      <alignment vertical="center"/>
    </xf>
    <xf numFmtId="0" fontId="123" fillId="5" borderId="0" xfId="11417" applyFont="1" applyFill="1" applyAlignment="1">
      <alignment vertical="center"/>
    </xf>
    <xf numFmtId="0" fontId="42" fillId="5" borderId="0" xfId="11417" applyFont="1" applyFill="1" applyAlignment="1">
      <alignment horizontal="center" vertical="center"/>
    </xf>
    <xf numFmtId="164" fontId="163" fillId="5" borderId="0" xfId="2373" quotePrefix="1" applyNumberFormat="1" applyFont="1" applyFill="1" applyBorder="1" applyAlignment="1">
      <alignment horizontal="center" vertical="center"/>
    </xf>
    <xf numFmtId="1" fontId="123" fillId="0" borderId="0" xfId="0" applyNumberFormat="1" applyFont="1" applyAlignment="1">
      <alignment horizontal="center"/>
    </xf>
    <xf numFmtId="43" fontId="163" fillId="5" borderId="0" xfId="2373" quotePrefix="1" applyFont="1" applyFill="1" applyBorder="1" applyAlignment="1">
      <alignment horizontal="center" vertical="center"/>
    </xf>
    <xf numFmtId="164" fontId="140" fillId="0" borderId="0" xfId="2373" applyNumberFormat="1" applyFont="1" applyFill="1" applyBorder="1" applyAlignment="1">
      <alignment horizontal="center"/>
    </xf>
    <xf numFmtId="3" fontId="140" fillId="0" borderId="0" xfId="0" applyNumberFormat="1" applyFont="1" applyAlignment="1">
      <alignment horizontal="center"/>
    </xf>
    <xf numFmtId="0" fontId="141" fillId="5" borderId="0" xfId="11417" applyFont="1" applyFill="1" applyAlignment="1">
      <alignment horizontal="center" vertical="center"/>
    </xf>
    <xf numFmtId="0" fontId="141" fillId="5" borderId="0" xfId="11417" applyFont="1" applyFill="1" applyAlignment="1">
      <alignment vertical="center"/>
    </xf>
    <xf numFmtId="164" fontId="42" fillId="0" borderId="0" xfId="2373" applyNumberFormat="1" applyFont="1" applyFill="1" applyBorder="1" applyAlignment="1">
      <alignment vertical="center"/>
    </xf>
    <xf numFmtId="164" fontId="123" fillId="0" borderId="38" xfId="2373" applyNumberFormat="1" applyFont="1" applyFill="1" applyBorder="1" applyAlignment="1">
      <alignment vertical="center"/>
    </xf>
    <xf numFmtId="164" fontId="123" fillId="0" borderId="0" xfId="2373" applyNumberFormat="1" applyFont="1" applyFill="1" applyBorder="1" applyAlignment="1">
      <alignment vertical="center"/>
    </xf>
    <xf numFmtId="164" fontId="42" fillId="0" borderId="0" xfId="2373" applyNumberFormat="1" applyFont="1" applyFill="1" applyAlignment="1">
      <alignment vertical="center"/>
    </xf>
    <xf numFmtId="164" fontId="42" fillId="5" borderId="0" xfId="2373" applyNumberFormat="1" applyFont="1" applyFill="1" applyBorder="1" applyAlignment="1">
      <alignment vertical="center"/>
    </xf>
    <xf numFmtId="164" fontId="164" fillId="0" borderId="0" xfId="8783" applyNumberFormat="1" applyFont="1" applyFill="1" applyBorder="1" applyAlignment="1">
      <alignment vertical="center"/>
    </xf>
    <xf numFmtId="164" fontId="123" fillId="5" borderId="38" xfId="2373" applyNumberFormat="1" applyFont="1" applyFill="1" applyBorder="1" applyAlignment="1">
      <alignment vertical="center"/>
    </xf>
    <xf numFmtId="38" fontId="141" fillId="5" borderId="0" xfId="2389" applyNumberFormat="1" applyFont="1" applyFill="1" applyAlignment="1">
      <alignment vertical="center" wrapText="1"/>
    </xf>
    <xf numFmtId="38" fontId="141" fillId="0" borderId="0" xfId="2389" applyNumberFormat="1" applyFont="1" applyFill="1" applyAlignment="1">
      <alignment vertical="center" wrapText="1"/>
    </xf>
    <xf numFmtId="164" fontId="123" fillId="0" borderId="0" xfId="2373" applyNumberFormat="1" applyFont="1" applyFill="1" applyAlignment="1">
      <alignment vertical="center"/>
    </xf>
    <xf numFmtId="164" fontId="42" fillId="5" borderId="0" xfId="11417" applyNumberFormat="1" applyFont="1" applyFill="1" applyAlignment="1">
      <alignment vertical="center"/>
    </xf>
    <xf numFmtId="164" fontId="165" fillId="0" borderId="0" xfId="8783" applyNumberFormat="1" applyFont="1" applyFill="1" applyBorder="1" applyAlignment="1">
      <alignment vertical="center"/>
    </xf>
    <xf numFmtId="164" fontId="123" fillId="5" borderId="0" xfId="2373" applyNumberFormat="1" applyFont="1" applyFill="1" applyBorder="1" applyAlignment="1">
      <alignment vertical="center"/>
    </xf>
    <xf numFmtId="164" fontId="123" fillId="5" borderId="0" xfId="8783" applyNumberFormat="1" applyFont="1" applyFill="1" applyBorder="1" applyAlignment="1">
      <alignment vertical="center"/>
    </xf>
    <xf numFmtId="0" fontId="123" fillId="5" borderId="0" xfId="11417" applyFont="1" applyFill="1" applyAlignment="1">
      <alignment horizontal="center" vertical="top"/>
    </xf>
    <xf numFmtId="0" fontId="42" fillId="5" borderId="0" xfId="11417" applyFont="1" applyFill="1" applyAlignment="1">
      <alignment vertical="top"/>
    </xf>
    <xf numFmtId="0" fontId="42" fillId="0" borderId="0" xfId="11417" applyFont="1" applyAlignment="1">
      <alignment vertical="top"/>
    </xf>
    <xf numFmtId="164" fontId="42" fillId="44" borderId="0" xfId="2373" applyNumberFormat="1" applyFont="1" applyFill="1" applyBorder="1" applyAlignment="1">
      <alignment vertical="top"/>
    </xf>
    <xf numFmtId="164" fontId="42" fillId="0" borderId="0" xfId="2373" applyNumberFormat="1" applyFont="1" applyFill="1" applyBorder="1" applyAlignment="1">
      <alignment vertical="top"/>
    </xf>
    <xf numFmtId="164" fontId="42" fillId="5" borderId="0" xfId="2373" applyNumberFormat="1" applyFont="1" applyFill="1" applyBorder="1" applyAlignment="1">
      <alignment vertical="top"/>
    </xf>
    <xf numFmtId="164" fontId="42" fillId="0" borderId="0" xfId="8783" applyNumberFormat="1" applyFont="1" applyFill="1" applyBorder="1" applyAlignment="1">
      <alignment vertical="top"/>
    </xf>
    <xf numFmtId="164" fontId="42" fillId="0" borderId="0" xfId="11417" applyNumberFormat="1" applyFont="1" applyAlignment="1">
      <alignment vertical="top"/>
    </xf>
    <xf numFmtId="164" fontId="42" fillId="5" borderId="0" xfId="8783" applyNumberFormat="1" applyFont="1" applyFill="1" applyBorder="1" applyAlignment="1">
      <alignment vertical="top"/>
    </xf>
    <xf numFmtId="164" fontId="42" fillId="5" borderId="0" xfId="8783" applyNumberFormat="1" applyFont="1" applyFill="1" applyBorder="1" applyAlignment="1">
      <alignment vertical="center"/>
    </xf>
    <xf numFmtId="188" fontId="123" fillId="5" borderId="0" xfId="2373" applyNumberFormat="1" applyFont="1" applyFill="1" applyBorder="1" applyAlignment="1">
      <alignment vertical="center"/>
    </xf>
    <xf numFmtId="0" fontId="142" fillId="5" borderId="0" xfId="11417" applyFont="1" applyFill="1" applyAlignment="1">
      <alignment vertical="center"/>
    </xf>
    <xf numFmtId="164" fontId="42" fillId="0" borderId="43" xfId="2373" applyNumberFormat="1" applyFont="1" applyFill="1" applyBorder="1" applyAlignment="1">
      <alignment vertical="center"/>
    </xf>
    <xf numFmtId="164" fontId="42" fillId="5" borderId="43" xfId="2373" applyNumberFormat="1" applyFont="1" applyFill="1" applyBorder="1" applyAlignment="1">
      <alignment vertical="center"/>
    </xf>
    <xf numFmtId="164" fontId="123" fillId="0" borderId="17" xfId="2373" applyNumberFormat="1" applyFont="1" applyFill="1" applyBorder="1" applyAlignment="1">
      <alignment vertical="center"/>
    </xf>
    <xf numFmtId="164" fontId="42" fillId="0" borderId="0" xfId="11417" applyNumberFormat="1" applyFont="1" applyAlignment="1">
      <alignment vertical="center"/>
    </xf>
    <xf numFmtId="164" fontId="149" fillId="0" borderId="0" xfId="2373" applyNumberFormat="1" applyFont="1" applyFill="1" applyBorder="1" applyAlignment="1">
      <alignment vertical="center"/>
    </xf>
    <xf numFmtId="0" fontId="116" fillId="0" borderId="0" xfId="11417" applyFont="1" applyAlignment="1">
      <alignment vertical="center"/>
    </xf>
    <xf numFmtId="164" fontId="116" fillId="0" borderId="0" xfId="11417" applyNumberFormat="1" applyFont="1" applyAlignment="1">
      <alignment vertical="center"/>
    </xf>
    <xf numFmtId="164" fontId="123" fillId="0" borderId="0" xfId="8783" applyNumberFormat="1" applyFont="1" applyFill="1" applyBorder="1" applyAlignment="1">
      <alignment vertical="center"/>
    </xf>
    <xf numFmtId="164" fontId="42" fillId="0" borderId="0" xfId="8783" applyNumberFormat="1" applyFont="1" applyFill="1" applyAlignment="1">
      <alignment vertical="center"/>
    </xf>
    <xf numFmtId="10" fontId="42" fillId="5" borderId="0" xfId="0" applyNumberFormat="1" applyFont="1" applyFill="1" applyAlignment="1">
      <alignment horizontal="justify" vertical="top" wrapText="1"/>
    </xf>
    <xf numFmtId="200" fontId="42" fillId="44" borderId="0" xfId="11417" applyNumberFormat="1" applyFont="1" applyFill="1" applyAlignment="1">
      <alignment horizontal="justify" vertical="justify" wrapText="1"/>
    </xf>
    <xf numFmtId="0" fontId="123" fillId="5" borderId="0" xfId="0" applyFont="1" applyFill="1" applyAlignment="1">
      <alignment horizontal="center"/>
    </xf>
    <xf numFmtId="0" fontId="44" fillId="0" borderId="0" xfId="0" applyFont="1" applyAlignment="1">
      <alignment vertical="top" wrapText="1"/>
    </xf>
    <xf numFmtId="0" fontId="133" fillId="0" borderId="0" xfId="0" applyFont="1" applyAlignment="1">
      <alignment horizontal="left"/>
    </xf>
    <xf numFmtId="0" fontId="116" fillId="0" borderId="0" xfId="11417" applyFont="1" applyAlignment="1">
      <alignment horizontal="justify" vertical="top" wrapText="1"/>
    </xf>
    <xf numFmtId="0" fontId="44" fillId="0" borderId="0" xfId="0" applyFont="1"/>
    <xf numFmtId="10" fontId="123" fillId="5" borderId="0" xfId="0" applyNumberFormat="1" applyFont="1" applyFill="1" applyAlignment="1">
      <alignment horizontal="left" vertical="top" wrapText="1"/>
    </xf>
    <xf numFmtId="10" fontId="42" fillId="5" borderId="0" xfId="0" applyNumberFormat="1" applyFont="1" applyFill="1" applyAlignment="1">
      <alignment horizontal="center" vertical="top" wrapText="1"/>
    </xf>
    <xf numFmtId="0" fontId="42" fillId="5" borderId="0" xfId="0" applyFont="1" applyFill="1" applyAlignment="1">
      <alignment horizontal="center" vertical="top" wrapText="1"/>
    </xf>
    <xf numFmtId="10" fontId="42" fillId="0" borderId="0" xfId="0" applyNumberFormat="1" applyFont="1" applyAlignment="1">
      <alignment vertical="top" wrapText="1"/>
    </xf>
    <xf numFmtId="0" fontId="42" fillId="5" borderId="0" xfId="0" quotePrefix="1" applyFont="1" applyFill="1" applyAlignment="1">
      <alignment horizontal="center" vertical="top" wrapText="1"/>
    </xf>
    <xf numFmtId="0" fontId="42" fillId="5" borderId="0" xfId="0" applyFont="1" applyFill="1" applyAlignment="1">
      <alignment horizontal="left" vertical="top" wrapText="1"/>
    </xf>
    <xf numFmtId="10" fontId="42" fillId="5" borderId="0" xfId="0" applyNumberFormat="1" applyFont="1" applyFill="1" applyAlignment="1">
      <alignment vertical="top" wrapText="1"/>
    </xf>
    <xf numFmtId="10" fontId="123" fillId="5" borderId="0" xfId="0" applyNumberFormat="1" applyFont="1" applyFill="1" applyAlignment="1">
      <alignment horizontal="justify" vertical="top" wrapText="1"/>
    </xf>
    <xf numFmtId="0" fontId="44" fillId="0" borderId="0" xfId="11417" applyFont="1" applyAlignment="1">
      <alignment vertical="center"/>
    </xf>
    <xf numFmtId="0" fontId="42" fillId="0" borderId="0" xfId="11417" applyFont="1" applyAlignment="1">
      <alignment vertical="top" wrapText="1"/>
    </xf>
    <xf numFmtId="0" fontId="42" fillId="0" borderId="0" xfId="11417" applyFont="1" applyAlignment="1">
      <alignment horizontal="center" vertical="top" wrapText="1"/>
    </xf>
    <xf numFmtId="164" fontId="151" fillId="0" borderId="46" xfId="8783" applyNumberFormat="1" applyFont="1" applyFill="1" applyBorder="1" applyAlignment="1">
      <alignment horizontal="center" vertical="center"/>
    </xf>
    <xf numFmtId="164" fontId="151" fillId="0" borderId="47" xfId="8783" applyNumberFormat="1" applyFont="1" applyFill="1" applyBorder="1" applyAlignment="1">
      <alignment horizontal="center" vertical="center"/>
    </xf>
    <xf numFmtId="164" fontId="150" fillId="63" borderId="17" xfId="2382" applyNumberFormat="1" applyFont="1" applyFill="1" applyBorder="1"/>
    <xf numFmtId="164" fontId="151" fillId="0" borderId="0" xfId="2382" applyNumberFormat="1" applyFont="1" applyFill="1" applyBorder="1"/>
    <xf numFmtId="191" fontId="151" fillId="0" borderId="0" xfId="0" applyNumberFormat="1" applyFont="1" applyAlignment="1">
      <alignment vertical="top"/>
    </xf>
    <xf numFmtId="164" fontId="150" fillId="63" borderId="38" xfId="2373" applyNumberFormat="1" applyFont="1" applyFill="1" applyBorder="1" applyAlignment="1">
      <alignment horizontal="center" vertical="center"/>
    </xf>
    <xf numFmtId="0" fontId="42" fillId="63" borderId="0" xfId="11417" applyFont="1" applyFill="1" applyAlignment="1">
      <alignment vertical="center"/>
    </xf>
    <xf numFmtId="164" fontId="42" fillId="63" borderId="0" xfId="2373" applyNumberFormat="1" applyFont="1" applyFill="1" applyBorder="1" applyAlignment="1">
      <alignment vertical="center"/>
    </xf>
    <xf numFmtId="164" fontId="123" fillId="63" borderId="38" xfId="2373" applyNumberFormat="1" applyFont="1" applyFill="1" applyBorder="1" applyAlignment="1">
      <alignment vertical="center"/>
    </xf>
    <xf numFmtId="164" fontId="42" fillId="63" borderId="0" xfId="2373" applyNumberFormat="1" applyFont="1" applyFill="1" applyBorder="1" applyAlignment="1">
      <alignment vertical="top"/>
    </xf>
    <xf numFmtId="164" fontId="151" fillId="63" borderId="0" xfId="2382" applyNumberFormat="1" applyFont="1" applyFill="1" applyBorder="1" applyAlignment="1">
      <alignment horizontal="center" vertical="center"/>
    </xf>
    <xf numFmtId="0" fontId="151" fillId="63" borderId="0" xfId="19458" applyFont="1" applyFill="1"/>
    <xf numFmtId="0" fontId="145" fillId="63" borderId="0" xfId="0" applyFont="1" applyFill="1"/>
    <xf numFmtId="164" fontId="151" fillId="63" borderId="0" xfId="2382" applyNumberFormat="1" applyFont="1" applyFill="1"/>
    <xf numFmtId="164" fontId="151" fillId="63" borderId="0" xfId="19475" applyNumberFormat="1" applyFont="1" applyFill="1" applyBorder="1" applyAlignment="1">
      <alignment horizontal="right" vertical="justify"/>
    </xf>
    <xf numFmtId="0" fontId="151" fillId="63" borderId="0" xfId="19459" applyFont="1" applyFill="1" applyAlignment="1">
      <alignment vertical="center"/>
    </xf>
    <xf numFmtId="0" fontId="151" fillId="63" borderId="0" xfId="11417" applyFont="1" applyFill="1" applyAlignment="1">
      <alignment vertical="center"/>
    </xf>
    <xf numFmtId="43" fontId="151" fillId="63" borderId="0" xfId="2382" applyFont="1" applyFill="1" applyBorder="1" applyAlignment="1">
      <alignment vertical="center"/>
    </xf>
    <xf numFmtId="164" fontId="151" fillId="63" borderId="0" xfId="2373" applyNumberFormat="1" applyFont="1" applyFill="1" applyBorder="1" applyAlignment="1">
      <alignment vertical="center"/>
    </xf>
    <xf numFmtId="3" fontId="151" fillId="63" borderId="0" xfId="11417" applyNumberFormat="1" applyFont="1" applyFill="1" applyAlignment="1">
      <alignment vertical="center"/>
    </xf>
    <xf numFmtId="164" fontId="156" fillId="63" borderId="0" xfId="2373" applyNumberFormat="1" applyFont="1" applyFill="1" applyBorder="1" applyAlignment="1">
      <alignment vertical="center"/>
    </xf>
    <xf numFmtId="188" fontId="151" fillId="0" borderId="0" xfId="2373" applyNumberFormat="1" applyFont="1" applyAlignment="1">
      <alignment vertical="center"/>
    </xf>
    <xf numFmtId="164" fontId="151" fillId="0" borderId="0" xfId="2373" applyNumberFormat="1" applyFont="1" applyAlignment="1">
      <alignment vertical="center"/>
    </xf>
    <xf numFmtId="43" fontId="151" fillId="0" borderId="0" xfId="11417" applyNumberFormat="1" applyFont="1" applyAlignment="1">
      <alignment vertical="center"/>
    </xf>
    <xf numFmtId="0" fontId="151" fillId="0" borderId="0" xfId="11417" applyFont="1" applyFill="1" applyAlignment="1">
      <alignment vertical="center"/>
    </xf>
    <xf numFmtId="164" fontId="150" fillId="0" borderId="17" xfId="2382" applyNumberFormat="1" applyFont="1" applyFill="1" applyBorder="1"/>
    <xf numFmtId="43" fontId="151" fillId="0" borderId="0" xfId="0" applyNumberFormat="1" applyFont="1"/>
    <xf numFmtId="9" fontId="151" fillId="5" borderId="0" xfId="19509" applyFont="1" applyFill="1"/>
    <xf numFmtId="164" fontId="135" fillId="0" borderId="0" xfId="0" applyNumberFormat="1" applyFont="1" applyAlignment="1">
      <alignment horizontal="center"/>
    </xf>
    <xf numFmtId="0" fontId="145" fillId="0" borderId="0" xfId="0" applyFont="1" applyAlignment="1">
      <alignment horizontal="center" vertical="top"/>
    </xf>
    <xf numFmtId="0" fontId="151" fillId="5" borderId="0" xfId="0" applyFont="1" applyFill="1" applyAlignment="1">
      <alignment horizontal="left" vertical="justify" wrapText="1"/>
    </xf>
    <xf numFmtId="0" fontId="151" fillId="5" borderId="0" xfId="0" applyFont="1" applyFill="1" applyAlignment="1">
      <alignment horizontal="left"/>
    </xf>
    <xf numFmtId="0" fontId="150" fillId="5" borderId="0" xfId="0" applyFont="1" applyFill="1" applyAlignment="1">
      <alignment horizontal="left"/>
    </xf>
    <xf numFmtId="0" fontId="145" fillId="0" borderId="0" xfId="0" applyFont="1" applyAlignment="1">
      <alignment horizontal="right" vertical="top"/>
    </xf>
    <xf numFmtId="0" fontId="158" fillId="0" borderId="0" xfId="0" applyFont="1" applyAlignment="1">
      <alignment horizontal="center" vertical="top"/>
    </xf>
    <xf numFmtId="0" fontId="150" fillId="5" borderId="0" xfId="0" applyFont="1" applyFill="1" applyAlignment="1">
      <alignment horizontal="center"/>
    </xf>
    <xf numFmtId="0" fontId="150" fillId="5" borderId="0" xfId="0" applyFont="1" applyFill="1" applyAlignment="1">
      <alignment horizontal="center" vertical="center"/>
    </xf>
    <xf numFmtId="0" fontId="151" fillId="5" borderId="0" xfId="0" applyFont="1" applyFill="1" applyAlignment="1">
      <alignment horizontal="center"/>
    </xf>
    <xf numFmtId="43" fontId="152" fillId="5" borderId="0" xfId="2373" applyFont="1" applyFill="1" applyBorder="1" applyAlignment="1">
      <alignment horizontal="center"/>
    </xf>
    <xf numFmtId="0" fontId="153" fillId="5" borderId="0" xfId="0" applyFont="1" applyFill="1" applyAlignment="1">
      <alignment horizontal="center" vertical="center"/>
    </xf>
    <xf numFmtId="0" fontId="150" fillId="0" borderId="0" xfId="0" applyFont="1" applyAlignment="1">
      <alignment horizontal="center" vertical="justify" wrapText="1"/>
    </xf>
    <xf numFmtId="0" fontId="151" fillId="0" borderId="0" xfId="0" applyFont="1" applyAlignment="1">
      <alignment horizontal="center" vertical="justify" wrapText="1"/>
    </xf>
    <xf numFmtId="0" fontId="151" fillId="0" borderId="0" xfId="0" applyFont="1" applyAlignment="1">
      <alignment horizontal="center"/>
    </xf>
    <xf numFmtId="0" fontId="150" fillId="0" borderId="0" xfId="0" applyFont="1" applyAlignment="1">
      <alignment horizontal="center"/>
    </xf>
    <xf numFmtId="43" fontId="150" fillId="0" borderId="0" xfId="2373" applyFont="1" applyFill="1" applyAlignment="1">
      <alignment horizontal="center"/>
    </xf>
    <xf numFmtId="43" fontId="153" fillId="0" borderId="0" xfId="2373" applyFont="1" applyFill="1" applyBorder="1" applyAlignment="1">
      <alignment horizontal="center" vertical="center"/>
    </xf>
    <xf numFmtId="0" fontId="153" fillId="5" borderId="0" xfId="2373" applyNumberFormat="1" applyFont="1" applyFill="1" applyBorder="1" applyAlignment="1">
      <alignment horizontal="center"/>
    </xf>
    <xf numFmtId="43" fontId="151" fillId="0" borderId="0" xfId="2373" applyFont="1" applyFill="1" applyAlignment="1">
      <alignment horizontal="right" vertical="center" wrapText="1"/>
    </xf>
    <xf numFmtId="0" fontId="150" fillId="0" borderId="0" xfId="0" applyFont="1" applyAlignment="1">
      <alignment horizontal="center" vertical="center"/>
    </xf>
    <xf numFmtId="0" fontId="151" fillId="0" borderId="0" xfId="0" applyFont="1" applyAlignment="1">
      <alignment horizontal="center" vertical="center"/>
    </xf>
    <xf numFmtId="0" fontId="153" fillId="0" borderId="0" xfId="0" applyFont="1" applyAlignment="1">
      <alignment horizontal="left" vertical="center" wrapText="1"/>
    </xf>
    <xf numFmtId="0" fontId="150" fillId="0" borderId="43" xfId="0" applyFont="1" applyBorder="1" applyAlignment="1">
      <alignment horizontal="center" vertical="center" wrapText="1"/>
    </xf>
    <xf numFmtId="0" fontId="150" fillId="0" borderId="15" xfId="0" applyFont="1" applyBorder="1" applyAlignment="1">
      <alignment horizontal="center" vertical="center" wrapText="1"/>
    </xf>
    <xf numFmtId="0" fontId="159" fillId="0" borderId="0" xfId="0" applyFont="1" applyAlignment="1">
      <alignment horizontal="right" vertical="center"/>
    </xf>
    <xf numFmtId="0" fontId="151" fillId="0" borderId="0" xfId="0" applyFont="1" applyAlignment="1">
      <alignment horizontal="left" vertical="center" wrapText="1"/>
    </xf>
    <xf numFmtId="0" fontId="158" fillId="0" borderId="0" xfId="0" applyFont="1" applyAlignment="1">
      <alignment horizontal="center" vertical="center"/>
    </xf>
    <xf numFmtId="0" fontId="145" fillId="0" borderId="0" xfId="0" applyFont="1" applyAlignment="1">
      <alignment horizontal="center" vertical="center"/>
    </xf>
    <xf numFmtId="0" fontId="123" fillId="5" borderId="0" xfId="11417" applyFont="1" applyFill="1" applyAlignment="1">
      <alignment horizontal="center" vertical="center"/>
    </xf>
    <xf numFmtId="164" fontId="123" fillId="0" borderId="0" xfId="11417" applyNumberFormat="1" applyFont="1" applyAlignment="1">
      <alignment horizontal="center" vertical="center"/>
    </xf>
    <xf numFmtId="164" fontId="116" fillId="0" borderId="0" xfId="11417" applyNumberFormat="1" applyFont="1" applyAlignment="1">
      <alignment horizontal="center" vertical="center"/>
    </xf>
    <xf numFmtId="0" fontId="42" fillId="0" borderId="0" xfId="0" applyFont="1" applyAlignment="1">
      <alignment horizontal="left"/>
    </xf>
    <xf numFmtId="0" fontId="123" fillId="0" borderId="0" xfId="11417" applyFont="1" applyAlignment="1">
      <alignment horizontal="center" vertical="center"/>
    </xf>
    <xf numFmtId="0" fontId="42" fillId="5" borderId="0" xfId="11417" applyFont="1" applyFill="1" applyAlignment="1">
      <alignment horizontal="center" vertical="center"/>
    </xf>
    <xf numFmtId="38" fontId="141" fillId="5" borderId="0" xfId="2389" applyNumberFormat="1" applyFont="1" applyFill="1" applyAlignment="1">
      <alignment horizontal="left" vertical="center" wrapText="1"/>
    </xf>
    <xf numFmtId="43" fontId="163" fillId="0" borderId="0" xfId="2373" applyFont="1" applyFill="1" applyAlignment="1">
      <alignment horizontal="center" wrapText="1"/>
    </xf>
    <xf numFmtId="0" fontId="140" fillId="0" borderId="0" xfId="11417" applyFont="1" applyAlignment="1">
      <alignment horizontal="center" vertical="center"/>
    </xf>
    <xf numFmtId="0" fontId="115" fillId="0" borderId="0" xfId="0" applyFont="1"/>
    <xf numFmtId="0" fontId="42" fillId="0" borderId="0" xfId="11417" applyFont="1" applyAlignment="1">
      <alignment horizontal="justify" vertical="top" wrapText="1"/>
    </xf>
    <xf numFmtId="200" fontId="42" fillId="0" borderId="0" xfId="11417" applyNumberFormat="1" applyFont="1" applyAlignment="1">
      <alignment horizontal="justify" vertical="justify" wrapText="1"/>
    </xf>
    <xf numFmtId="0" fontId="42" fillId="0" borderId="10" xfId="11417" applyFont="1" applyBorder="1" applyAlignment="1">
      <alignment horizontal="center" vertical="top" wrapText="1"/>
    </xf>
    <xf numFmtId="0" fontId="42" fillId="5" borderId="0" xfId="11417" applyFont="1" applyFill="1" applyAlignment="1">
      <alignment horizontal="justify" vertical="top" wrapText="1"/>
    </xf>
    <xf numFmtId="10" fontId="123" fillId="5" borderId="0" xfId="0" applyNumberFormat="1" applyFont="1" applyFill="1" applyAlignment="1">
      <alignment horizontal="left" vertical="top" wrapText="1"/>
    </xf>
    <xf numFmtId="10" fontId="42" fillId="5" borderId="0" xfId="0" applyNumberFormat="1" applyFont="1" applyFill="1" applyAlignment="1">
      <alignment horizontal="justify" vertical="top" wrapText="1"/>
    </xf>
    <xf numFmtId="0" fontId="123" fillId="5" borderId="0" xfId="0" applyFont="1" applyFill="1" applyAlignment="1">
      <alignment horizontal="left" vertical="top" wrapText="1"/>
    </xf>
    <xf numFmtId="0" fontId="42" fillId="5" borderId="0" xfId="0" applyFont="1" applyFill="1" applyAlignment="1">
      <alignment horizontal="justify" vertical="top" wrapText="1"/>
    </xf>
    <xf numFmtId="10" fontId="42" fillId="0" borderId="0" xfId="0" applyNumberFormat="1" applyFont="1" applyAlignment="1">
      <alignment horizontal="justify" vertical="top" wrapText="1"/>
    </xf>
    <xf numFmtId="0" fontId="42" fillId="0" borderId="0" xfId="11417" applyFont="1" applyAlignment="1">
      <alignment horizontal="center" vertical="center"/>
    </xf>
    <xf numFmtId="0" fontId="123" fillId="0" borderId="0" xfId="11417" applyFont="1" applyAlignment="1">
      <alignment horizontal="left" vertical="center"/>
    </xf>
    <xf numFmtId="0" fontId="44" fillId="0" borderId="0" xfId="11417" applyFont="1" applyAlignment="1">
      <alignment horizontal="justify" vertical="top" wrapText="1"/>
    </xf>
    <xf numFmtId="0" fontId="115" fillId="0" borderId="0" xfId="11417" applyFont="1" applyAlignment="1">
      <alignment horizontal="justify" vertical="top" wrapText="1"/>
    </xf>
    <xf numFmtId="0" fontId="44" fillId="5" borderId="0" xfId="11417" applyFont="1" applyFill="1" applyAlignment="1">
      <alignment horizontal="justify" vertical="top" wrapText="1"/>
    </xf>
    <xf numFmtId="0" fontId="42" fillId="0" borderId="0" xfId="11417" applyFont="1" applyAlignment="1">
      <alignment horizontal="justify" vertical="center" wrapText="1"/>
    </xf>
    <xf numFmtId="0" fontId="42" fillId="0" borderId="0" xfId="5308" quotePrefix="1" applyFont="1" applyAlignment="1">
      <alignment horizontal="left" vertical="center" wrapText="1"/>
    </xf>
    <xf numFmtId="0" fontId="42" fillId="0" borderId="0" xfId="5308" quotePrefix="1" applyFont="1" applyAlignment="1">
      <alignment horizontal="justify" vertical="center" wrapText="1"/>
    </xf>
    <xf numFmtId="0" fontId="123" fillId="5" borderId="0" xfId="11417" applyFont="1" applyFill="1" applyAlignment="1">
      <alignment horizontal="left" vertical="center"/>
    </xf>
    <xf numFmtId="0" fontId="42" fillId="5" borderId="0" xfId="11417" applyFont="1" applyFill="1" applyAlignment="1">
      <alignment horizontal="left" vertical="top"/>
    </xf>
    <xf numFmtId="0" fontId="42" fillId="5" borderId="0" xfId="11417" applyFont="1" applyFill="1" applyAlignment="1">
      <alignment horizontal="left" vertical="top" wrapText="1"/>
    </xf>
    <xf numFmtId="0" fontId="42" fillId="0" borderId="0" xfId="0" applyFont="1" applyAlignment="1">
      <alignment horizontal="justify" vertical="top" wrapText="1"/>
    </xf>
    <xf numFmtId="0" fontId="42" fillId="5" borderId="0" xfId="11417" applyFont="1" applyFill="1" applyAlignment="1">
      <alignment horizontal="center" vertical="top"/>
    </xf>
    <xf numFmtId="0" fontId="42" fillId="5" borderId="0" xfId="11417" applyFont="1" applyFill="1" applyAlignment="1">
      <alignment vertical="distributed"/>
    </xf>
    <xf numFmtId="0" fontId="123" fillId="0" borderId="0" xfId="11417" applyFont="1" applyAlignment="1">
      <alignment horizontal="left"/>
    </xf>
    <xf numFmtId="0" fontId="123" fillId="0" borderId="0" xfId="11417" applyFont="1" applyAlignment="1">
      <alignment horizontal="left" vertical="top" wrapText="1"/>
    </xf>
    <xf numFmtId="0" fontId="42" fillId="0" borderId="0" xfId="11417" applyFont="1" applyAlignment="1">
      <alignment horizontal="left" vertical="top" wrapText="1"/>
    </xf>
    <xf numFmtId="0" fontId="42" fillId="0" borderId="0" xfId="11417" applyFont="1" applyAlignment="1">
      <alignment vertical="top" wrapText="1"/>
    </xf>
    <xf numFmtId="10" fontId="42" fillId="5" borderId="0" xfId="0" applyNumberFormat="1" applyFont="1" applyFill="1" applyAlignment="1">
      <alignment horizontal="left" vertical="top" wrapText="1"/>
    </xf>
    <xf numFmtId="10" fontId="123" fillId="5" borderId="0" xfId="0" applyNumberFormat="1" applyFont="1" applyFill="1" applyAlignment="1">
      <alignment horizontal="justify" vertical="top" wrapText="1"/>
    </xf>
    <xf numFmtId="164" fontId="150" fillId="0" borderId="0" xfId="19458" applyNumberFormat="1" applyFont="1" applyAlignment="1">
      <alignment horizontal="center"/>
    </xf>
    <xf numFmtId="0" fontId="151" fillId="0" borderId="0" xfId="0" applyFont="1" applyAlignment="1">
      <alignment horizontal="left" vertical="center"/>
    </xf>
    <xf numFmtId="0" fontId="151" fillId="0" borderId="0" xfId="0" applyFont="1" applyAlignment="1">
      <alignment horizontal="left" vertical="justify" wrapText="1"/>
    </xf>
    <xf numFmtId="0" fontId="158" fillId="0" borderId="0" xfId="19458" applyFont="1" applyAlignment="1">
      <alignment horizontal="left" vertical="top" wrapText="1"/>
    </xf>
    <xf numFmtId="0" fontId="159" fillId="0" borderId="4" xfId="19476" applyFont="1" applyBorder="1" applyAlignment="1">
      <alignment horizontal="left"/>
    </xf>
    <xf numFmtId="0" fontId="151" fillId="0" borderId="0" xfId="0" applyFont="1" applyAlignment="1">
      <alignment horizontal="justify" vertical="center" wrapText="1"/>
    </xf>
    <xf numFmtId="0" fontId="153" fillId="0" borderId="0" xfId="2373" applyNumberFormat="1" applyFont="1" applyFill="1" applyBorder="1" applyAlignment="1">
      <alignment horizontal="center" vertical="center"/>
    </xf>
    <xf numFmtId="0" fontId="151" fillId="0" borderId="0" xfId="11417" applyFont="1" applyAlignment="1">
      <alignment horizontal="center" vertical="center"/>
    </xf>
    <xf numFmtId="0" fontId="151" fillId="0" borderId="0" xfId="0" applyFont="1" applyAlignment="1">
      <alignment horizontal="justify" vertical="top" wrapText="1"/>
    </xf>
    <xf numFmtId="0" fontId="151" fillId="0" borderId="0" xfId="11417" applyFont="1" applyAlignment="1">
      <alignment horizontal="left" vertical="center" wrapText="1"/>
    </xf>
    <xf numFmtId="0" fontId="159" fillId="0" borderId="0" xfId="11417" applyFont="1" applyAlignment="1">
      <alignment horizontal="left" vertical="top" wrapText="1"/>
    </xf>
    <xf numFmtId="43" fontId="150" fillId="0" borderId="43" xfId="2373" applyFont="1" applyFill="1" applyBorder="1" applyAlignment="1">
      <alignment horizontal="center" vertical="center" wrapText="1"/>
    </xf>
    <xf numFmtId="43" fontId="150" fillId="0" borderId="15" xfId="2373" quotePrefix="1" applyFont="1" applyFill="1" applyBorder="1" applyAlignment="1">
      <alignment horizontal="center" vertical="center"/>
    </xf>
    <xf numFmtId="0" fontId="150" fillId="0" borderId="43" xfId="11417" applyFont="1" applyBorder="1" applyAlignment="1">
      <alignment horizontal="center" vertical="center" wrapText="1"/>
    </xf>
    <xf numFmtId="0" fontId="150" fillId="0" borderId="15" xfId="11417" applyFont="1" applyBorder="1" applyAlignment="1">
      <alignment horizontal="center" vertical="center" wrapText="1"/>
    </xf>
    <xf numFmtId="43" fontId="150" fillId="0" borderId="15" xfId="2373" applyFont="1" applyFill="1" applyBorder="1" applyAlignment="1">
      <alignment horizontal="center" vertical="center" wrapText="1"/>
    </xf>
    <xf numFmtId="0" fontId="42" fillId="5" borderId="0" xfId="11417" applyFont="1" applyFill="1" applyAlignment="1">
      <alignment horizontal="justify" vertical="center"/>
    </xf>
    <xf numFmtId="0" fontId="150" fillId="0" borderId="43" xfId="11417" applyFont="1" applyBorder="1" applyAlignment="1">
      <alignment horizontal="left" vertical="center" wrapText="1"/>
    </xf>
    <xf numFmtId="0" fontId="150" fillId="0" borderId="15" xfId="11417" applyFont="1" applyBorder="1" applyAlignment="1">
      <alignment horizontal="left" vertical="center" wrapText="1"/>
    </xf>
    <xf numFmtId="0" fontId="151" fillId="0" borderId="0" xfId="11417" applyFont="1" applyAlignment="1">
      <alignment horizontal="justify" vertical="center"/>
    </xf>
    <xf numFmtId="0" fontId="151" fillId="0" borderId="0" xfId="11417" applyFont="1" applyAlignment="1">
      <alignment horizontal="justify" vertical="top" wrapText="1"/>
    </xf>
    <xf numFmtId="0" fontId="150" fillId="0" borderId="0" xfId="0" applyFont="1" applyAlignment="1">
      <alignment horizontal="left" vertical="center" wrapText="1"/>
    </xf>
    <xf numFmtId="0" fontId="151" fillId="0" borderId="0" xfId="11417" applyFont="1" applyAlignment="1">
      <alignment horizontal="justify" vertical="center" wrapText="1"/>
    </xf>
    <xf numFmtId="0" fontId="145" fillId="0" borderId="0" xfId="11417" applyFont="1" applyAlignment="1">
      <alignment horizontal="justify" vertical="center" wrapText="1"/>
    </xf>
    <xf numFmtId="0" fontId="150" fillId="0" borderId="0" xfId="11417" applyFont="1" applyAlignment="1">
      <alignment horizontal="left" vertical="center" wrapText="1"/>
    </xf>
    <xf numFmtId="0" fontId="150" fillId="0" borderId="0" xfId="11417" applyFont="1" applyAlignment="1">
      <alignment horizontal="justify" vertical="top" wrapText="1"/>
    </xf>
    <xf numFmtId="0" fontId="151" fillId="5" borderId="0" xfId="11417" applyFont="1" applyFill="1" applyAlignment="1">
      <alignment horizontal="justify" vertical="top" wrapText="1"/>
    </xf>
    <xf numFmtId="0" fontId="150" fillId="0" borderId="0" xfId="11417" applyFont="1" applyAlignment="1">
      <alignment horizontal="left" vertical="top" wrapText="1"/>
    </xf>
    <xf numFmtId="0" fontId="150" fillId="0" borderId="41" xfId="11417" applyFont="1" applyBorder="1" applyAlignment="1">
      <alignment horizontal="center" vertical="center"/>
    </xf>
    <xf numFmtId="0" fontId="150" fillId="0" borderId="10" xfId="11417" applyFont="1" applyBorder="1" applyAlignment="1">
      <alignment horizontal="center" vertical="center"/>
    </xf>
    <xf numFmtId="0" fontId="150" fillId="0" borderId="38" xfId="11417" applyFont="1" applyBorder="1" applyAlignment="1">
      <alignment horizontal="center" vertical="center"/>
    </xf>
    <xf numFmtId="0" fontId="150" fillId="0" borderId="43" xfId="11417" applyFont="1" applyBorder="1" applyAlignment="1">
      <alignment horizontal="center" vertical="center"/>
    </xf>
    <xf numFmtId="0" fontId="150" fillId="0" borderId="15" xfId="11417" applyFont="1" applyBorder="1" applyAlignment="1">
      <alignment horizontal="center" vertical="center"/>
    </xf>
    <xf numFmtId="0" fontId="145" fillId="0" borderId="0" xfId="11417" applyFont="1" applyAlignment="1">
      <alignment horizontal="left" vertical="center" wrapText="1"/>
    </xf>
    <xf numFmtId="0" fontId="150" fillId="0" borderId="0" xfId="11417" applyFont="1" applyAlignment="1">
      <alignment horizontal="left" vertical="center"/>
    </xf>
    <xf numFmtId="0" fontId="150" fillId="0" borderId="0" xfId="11417" applyFont="1" applyAlignment="1">
      <alignment horizontal="center" vertical="center"/>
    </xf>
    <xf numFmtId="0" fontId="150" fillId="5" borderId="0" xfId="11417" applyFont="1" applyFill="1" applyAlignment="1">
      <alignment horizontal="center" vertical="center"/>
    </xf>
    <xf numFmtId="0" fontId="151" fillId="0" borderId="0" xfId="11417" applyFont="1" applyAlignment="1">
      <alignment horizontal="left" vertical="top" wrapText="1"/>
    </xf>
    <xf numFmtId="164" fontId="150" fillId="0" borderId="17" xfId="8783" applyNumberFormat="1" applyFont="1" applyFill="1" applyBorder="1" applyAlignment="1">
      <alignment horizontal="center" vertical="center"/>
    </xf>
    <xf numFmtId="0" fontId="151" fillId="0" borderId="38" xfId="11417" applyFont="1" applyBorder="1" applyAlignment="1">
      <alignment horizontal="center" vertical="center" wrapText="1"/>
    </xf>
    <xf numFmtId="0" fontId="151" fillId="0" borderId="47" xfId="11417" applyFont="1" applyBorder="1" applyAlignment="1">
      <alignment horizontal="center" vertical="center" wrapText="1"/>
    </xf>
    <xf numFmtId="164" fontId="151" fillId="0" borderId="46" xfId="11417" applyNumberFormat="1" applyFont="1" applyBorder="1" applyAlignment="1">
      <alignment horizontal="center" vertical="center"/>
    </xf>
    <xf numFmtId="164" fontId="151" fillId="0" borderId="47" xfId="11417" applyNumberFormat="1" applyFont="1" applyBorder="1" applyAlignment="1">
      <alignment horizontal="center" vertical="center"/>
    </xf>
    <xf numFmtId="0" fontId="151" fillId="0" borderId="3" xfId="11417" applyFont="1" applyBorder="1" applyAlignment="1">
      <alignment horizontal="center" vertical="center" wrapText="1"/>
    </xf>
    <xf numFmtId="0" fontId="151" fillId="0" borderId="39" xfId="11417" applyFont="1" applyBorder="1" applyAlignment="1">
      <alignment horizontal="center" vertical="center" wrapText="1"/>
    </xf>
    <xf numFmtId="0" fontId="151" fillId="0" borderId="2" xfId="11417" applyFont="1" applyBorder="1" applyAlignment="1">
      <alignment horizontal="center" vertical="center" wrapText="1"/>
    </xf>
    <xf numFmtId="0" fontId="151" fillId="0" borderId="40" xfId="11417" applyFont="1" applyBorder="1" applyAlignment="1">
      <alignment horizontal="center" vertical="center" wrapText="1"/>
    </xf>
    <xf numFmtId="164" fontId="151" fillId="5" borderId="46" xfId="11417" applyNumberFormat="1" applyFont="1" applyFill="1" applyBorder="1" applyAlignment="1">
      <alignment horizontal="center" vertical="center"/>
    </xf>
    <xf numFmtId="164" fontId="151" fillId="5" borderId="47" xfId="11417" applyNumberFormat="1" applyFont="1" applyFill="1" applyBorder="1" applyAlignment="1">
      <alignment horizontal="center" vertical="center"/>
    </xf>
    <xf numFmtId="0" fontId="151" fillId="0" borderId="39" xfId="11417" applyFont="1" applyBorder="1" applyAlignment="1">
      <alignment horizontal="left" vertical="center" wrapText="1"/>
    </xf>
    <xf numFmtId="0" fontId="151" fillId="0" borderId="2" xfId="11417" applyFont="1" applyBorder="1" applyAlignment="1">
      <alignment horizontal="left" vertical="center" wrapText="1"/>
    </xf>
    <xf numFmtId="0" fontId="151" fillId="0" borderId="40" xfId="11417" applyFont="1" applyBorder="1" applyAlignment="1">
      <alignment horizontal="left" vertical="center" wrapText="1"/>
    </xf>
    <xf numFmtId="0" fontId="151" fillId="0" borderId="3" xfId="11417" applyFont="1" applyBorder="1" applyAlignment="1">
      <alignment horizontal="left" vertical="center" wrapText="1"/>
    </xf>
    <xf numFmtId="0" fontId="145" fillId="0" borderId="0" xfId="11417" applyFont="1" applyAlignment="1">
      <alignment horizontal="justify" vertical="top" wrapText="1"/>
    </xf>
    <xf numFmtId="0" fontId="150" fillId="0" borderId="0" xfId="11417" applyFont="1" applyAlignment="1">
      <alignment horizontal="center" vertical="top" wrapText="1"/>
    </xf>
    <xf numFmtId="0" fontId="151" fillId="0" borderId="0" xfId="11417" applyFont="1" applyAlignment="1">
      <alignment horizontal="center" vertical="top" wrapText="1"/>
    </xf>
    <xf numFmtId="0" fontId="151" fillId="0" borderId="0" xfId="11417" applyFont="1" applyAlignment="1">
      <alignment horizontal="justify" vertical="top"/>
    </xf>
    <xf numFmtId="0" fontId="150" fillId="0" borderId="42" xfId="11417" applyFont="1" applyBorder="1" applyAlignment="1">
      <alignment horizontal="center" vertical="center" wrapText="1"/>
    </xf>
    <xf numFmtId="0" fontId="150" fillId="0" borderId="44" xfId="11417" applyFont="1" applyBorder="1" applyAlignment="1">
      <alignment horizontal="center" vertical="center" wrapText="1"/>
    </xf>
    <xf numFmtId="0" fontId="150" fillId="0" borderId="12" xfId="11417" applyFont="1" applyBorder="1" applyAlignment="1">
      <alignment horizontal="center" vertical="center" wrapText="1"/>
    </xf>
    <xf numFmtId="0" fontId="150" fillId="0" borderId="0" xfId="11417" applyFont="1" applyAlignment="1">
      <alignment horizontal="center" vertical="center" wrapText="1"/>
    </xf>
    <xf numFmtId="0" fontId="150" fillId="0" borderId="16" xfId="11417" applyFont="1" applyBorder="1" applyAlignment="1">
      <alignment horizontal="center" vertical="center" wrapText="1"/>
    </xf>
    <xf numFmtId="0" fontId="150" fillId="0" borderId="13" xfId="11417" applyFont="1" applyBorder="1" applyAlignment="1">
      <alignment horizontal="center" vertical="center" wrapText="1"/>
    </xf>
    <xf numFmtId="0" fontId="150" fillId="0" borderId="14" xfId="11417" applyFont="1" applyBorder="1" applyAlignment="1">
      <alignment horizontal="center" vertical="center" wrapText="1"/>
    </xf>
    <xf numFmtId="0" fontId="150" fillId="0" borderId="39" xfId="11417" applyFont="1" applyBorder="1" applyAlignment="1">
      <alignment horizontal="center" vertical="center" wrapText="1"/>
    </xf>
    <xf numFmtId="0" fontId="150" fillId="0" borderId="2" xfId="11417" applyFont="1" applyBorder="1" applyAlignment="1">
      <alignment horizontal="center" vertical="center" wrapText="1"/>
    </xf>
    <xf numFmtId="0" fontId="150" fillId="0" borderId="40" xfId="11417" applyFont="1" applyBorder="1" applyAlignment="1">
      <alignment horizontal="center" vertical="center" wrapText="1"/>
    </xf>
    <xf numFmtId="0" fontId="150" fillId="0" borderId="42" xfId="11417" applyFont="1" applyBorder="1" applyAlignment="1">
      <alignment horizontal="center" vertical="center"/>
    </xf>
    <xf numFmtId="0" fontId="150" fillId="0" borderId="44" xfId="11417" applyFont="1" applyBorder="1" applyAlignment="1">
      <alignment horizontal="center" vertical="center"/>
    </xf>
    <xf numFmtId="0" fontId="150" fillId="0" borderId="13" xfId="11417" applyFont="1" applyBorder="1" applyAlignment="1">
      <alignment horizontal="center" vertical="center"/>
    </xf>
    <xf numFmtId="0" fontId="150" fillId="0" borderId="14" xfId="11417" applyFont="1" applyBorder="1" applyAlignment="1">
      <alignment horizontal="center" vertical="center"/>
    </xf>
    <xf numFmtId="0" fontId="151" fillId="0" borderId="43" xfId="11417" applyFont="1" applyBorder="1" applyAlignment="1">
      <alignment horizontal="center" vertical="center" wrapText="1"/>
    </xf>
    <xf numFmtId="164" fontId="151" fillId="0" borderId="46" xfId="8783" applyNumberFormat="1" applyFont="1" applyFill="1" applyBorder="1" applyAlignment="1">
      <alignment horizontal="center" vertical="center"/>
    </xf>
    <xf numFmtId="164" fontId="151" fillId="0" borderId="47" xfId="8783" applyNumberFormat="1" applyFont="1" applyFill="1" applyBorder="1" applyAlignment="1">
      <alignment horizontal="center" vertical="center"/>
    </xf>
    <xf numFmtId="164" fontId="151" fillId="5" borderId="46" xfId="8783" applyNumberFormat="1" applyFont="1" applyFill="1" applyBorder="1" applyAlignment="1">
      <alignment horizontal="center" vertical="center"/>
    </xf>
    <xf numFmtId="164" fontId="151" fillId="5" borderId="47" xfId="8783" applyNumberFormat="1" applyFont="1" applyFill="1" applyBorder="1" applyAlignment="1">
      <alignment horizontal="center" vertical="center"/>
    </xf>
    <xf numFmtId="0" fontId="151" fillId="0" borderId="42" xfId="11417" applyFont="1" applyBorder="1" applyAlignment="1">
      <alignment horizontal="center" vertical="center" wrapText="1"/>
    </xf>
    <xf numFmtId="0" fontId="151" fillId="0" borderId="44" xfId="11417" applyFont="1" applyBorder="1" applyAlignment="1">
      <alignment horizontal="center" vertical="center" wrapText="1"/>
    </xf>
    <xf numFmtId="0" fontId="151" fillId="0" borderId="13" xfId="11417" applyFont="1" applyBorder="1" applyAlignment="1">
      <alignment horizontal="center" vertical="center" wrapText="1"/>
    </xf>
    <xf numFmtId="0" fontId="151" fillId="0" borderId="15" xfId="11417" applyFont="1" applyBorder="1" applyAlignment="1">
      <alignment horizontal="center" vertical="center" wrapText="1"/>
    </xf>
    <xf numFmtId="0" fontId="151" fillId="0" borderId="14" xfId="11417" applyFont="1" applyBorder="1" applyAlignment="1">
      <alignment horizontal="center" vertical="center" wrapText="1"/>
    </xf>
    <xf numFmtId="0" fontId="151" fillId="0" borderId="46" xfId="11417" applyFont="1" applyBorder="1" applyAlignment="1">
      <alignment horizontal="center" vertical="center" wrapText="1"/>
    </xf>
    <xf numFmtId="0" fontId="151" fillId="0" borderId="42" xfId="11417" applyFont="1" applyBorder="1" applyAlignment="1">
      <alignment horizontal="left" vertical="center" wrapText="1"/>
    </xf>
    <xf numFmtId="0" fontId="151" fillId="0" borderId="43" xfId="11417" applyFont="1" applyBorder="1" applyAlignment="1">
      <alignment horizontal="left" vertical="center" wrapText="1"/>
    </xf>
    <xf numFmtId="0" fontId="151" fillId="0" borderId="44" xfId="11417" applyFont="1" applyBorder="1" applyAlignment="1">
      <alignment horizontal="left" vertical="center" wrapText="1"/>
    </xf>
    <xf numFmtId="0" fontId="151" fillId="0" borderId="13" xfId="11417" applyFont="1" applyBorder="1" applyAlignment="1">
      <alignment horizontal="left" vertical="center" wrapText="1"/>
    </xf>
    <xf numFmtId="0" fontId="151" fillId="0" borderId="15" xfId="11417" applyFont="1" applyBorder="1" applyAlignment="1">
      <alignment horizontal="left" vertical="center" wrapText="1"/>
    </xf>
    <xf numFmtId="0" fontId="151" fillId="0" borderId="14" xfId="11417" applyFont="1" applyBorder="1" applyAlignment="1">
      <alignment horizontal="left" vertical="center" wrapText="1"/>
    </xf>
  </cellXfs>
  <cellStyles count="19510">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53" xfId="19504" xr:uid="{4930DCA9-E979-4695-825F-5F636EE9BF04}"/>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8" xr:uid="{7F50F0A9-B14E-41D5-A9E9-321FBD426FDB}"/>
    <cellStyle name="Comma 2 4" xfId="4533" xr:uid="{00000000-0005-0000-0000-000087200000}"/>
    <cellStyle name="Comma 2 4 2" xfId="4534" xr:uid="{00000000-0005-0000-0000-000088200000}"/>
    <cellStyle name="Comma 2 4 2 2" xfId="9961" xr:uid="{00000000-0005-0000-0000-000089200000}"/>
    <cellStyle name="Comma 2 4 3" xfId="9962" xr:uid="{00000000-0005-0000-0000-00008A200000}"/>
    <cellStyle name="Comma 2 4 4" xfId="9963" xr:uid="{00000000-0005-0000-0000-00008B200000}"/>
    <cellStyle name="Comma 2 4 5" xfId="9964" xr:uid="{00000000-0005-0000-0000-00008C200000}"/>
    <cellStyle name="Comma 2 4 6" xfId="9965" xr:uid="{00000000-0005-0000-0000-00008D200000}"/>
    <cellStyle name="Comma 2 5" xfId="4535" xr:uid="{00000000-0005-0000-0000-00008E200000}"/>
    <cellStyle name="Comma 2 5 2" xfId="7999" xr:uid="{00000000-0005-0000-0000-00008F200000}"/>
    <cellStyle name="Comma 2 5 2 2" xfId="8000" xr:uid="{00000000-0005-0000-0000-000090200000}"/>
    <cellStyle name="Comma 2 6" xfId="4536" xr:uid="{00000000-0005-0000-0000-000091200000}"/>
    <cellStyle name="Comma 2 6 2" xfId="7177" xr:uid="{00000000-0005-0000-0000-000092200000}"/>
    <cellStyle name="Comma 2 6 2 2" xfId="7178" xr:uid="{00000000-0005-0000-0000-000093200000}"/>
    <cellStyle name="Comma 2 6 2 3" xfId="7179" xr:uid="{00000000-0005-0000-0000-000094200000}"/>
    <cellStyle name="Comma 2 6 2 4" xfId="7180" xr:uid="{00000000-0005-0000-0000-000095200000}"/>
    <cellStyle name="Comma 2 6 3" xfId="7181" xr:uid="{00000000-0005-0000-0000-000096200000}"/>
    <cellStyle name="Comma 2 6 4" xfId="7182" xr:uid="{00000000-0005-0000-0000-000097200000}"/>
    <cellStyle name="Comma 2 7" xfId="4537" xr:uid="{00000000-0005-0000-0000-000098200000}"/>
    <cellStyle name="Comma 2 7 2" xfId="9966" xr:uid="{00000000-0005-0000-0000-000099200000}"/>
    <cellStyle name="Comma 2 8" xfId="4538" xr:uid="{00000000-0005-0000-0000-00009A200000}"/>
    <cellStyle name="Comma 2 9" xfId="4539" xr:uid="{00000000-0005-0000-0000-00009B200000}"/>
    <cellStyle name="Comma 20" xfId="2487" xr:uid="{00000000-0005-0000-0000-00009C200000}"/>
    <cellStyle name="Comma 20 2" xfId="4540" xr:uid="{00000000-0005-0000-0000-00009D200000}"/>
    <cellStyle name="Comma 20 2 2" xfId="9967" xr:uid="{00000000-0005-0000-0000-00009E200000}"/>
    <cellStyle name="Comma 20 3" xfId="9968" xr:uid="{00000000-0005-0000-0000-00009F200000}"/>
    <cellStyle name="Comma 21" xfId="4541" xr:uid="{00000000-0005-0000-0000-0000A0200000}"/>
    <cellStyle name="Comma 21 2" xfId="4542" xr:uid="{00000000-0005-0000-0000-0000A1200000}"/>
    <cellStyle name="Comma 21 3" xfId="9969" xr:uid="{00000000-0005-0000-0000-0000A2200000}"/>
    <cellStyle name="Comma 22" xfId="4543" xr:uid="{00000000-0005-0000-0000-0000A3200000}"/>
    <cellStyle name="Comma 22 2" xfId="7183" xr:uid="{00000000-0005-0000-0000-0000A4200000}"/>
    <cellStyle name="Comma 22 3" xfId="9970" xr:uid="{00000000-0005-0000-0000-0000A5200000}"/>
    <cellStyle name="Comma 23" xfId="4544" xr:uid="{00000000-0005-0000-0000-0000A6200000}"/>
    <cellStyle name="Comma 23 2" xfId="9971" xr:uid="{00000000-0005-0000-0000-0000A7200000}"/>
    <cellStyle name="Comma 23 2 2" xfId="9972" xr:uid="{00000000-0005-0000-0000-0000A8200000}"/>
    <cellStyle name="Comma 23 2 2 2" xfId="9973" xr:uid="{00000000-0005-0000-0000-0000A9200000}"/>
    <cellStyle name="Comma 23 2 2 2 2" xfId="9974" xr:uid="{00000000-0005-0000-0000-0000AA200000}"/>
    <cellStyle name="Comma 23 2 2 2 2 2" xfId="9975" xr:uid="{00000000-0005-0000-0000-0000AB200000}"/>
    <cellStyle name="Comma 23 2 2 2 2 2 2" xfId="9976" xr:uid="{00000000-0005-0000-0000-0000AC200000}"/>
    <cellStyle name="Comma 23 2 2 2 2 3" xfId="9977" xr:uid="{00000000-0005-0000-0000-0000AD200000}"/>
    <cellStyle name="Comma 23 2 2 2 3" xfId="9978" xr:uid="{00000000-0005-0000-0000-0000AE200000}"/>
    <cellStyle name="Comma 23 2 2 2 3 2" xfId="9979" xr:uid="{00000000-0005-0000-0000-0000AF200000}"/>
    <cellStyle name="Comma 23 2 2 2 4" xfId="9980" xr:uid="{00000000-0005-0000-0000-0000B0200000}"/>
    <cellStyle name="Comma 23 2 2 3" xfId="9981" xr:uid="{00000000-0005-0000-0000-0000B1200000}"/>
    <cellStyle name="Comma 23 2 2 3 2" xfId="9982" xr:uid="{00000000-0005-0000-0000-0000B2200000}"/>
    <cellStyle name="Comma 23 2 2 3 2 2" xfId="9983" xr:uid="{00000000-0005-0000-0000-0000B3200000}"/>
    <cellStyle name="Comma 23 2 2 3 2 2 2" xfId="9984" xr:uid="{00000000-0005-0000-0000-0000B4200000}"/>
    <cellStyle name="Comma 23 2 2 3 2 3" xfId="9985" xr:uid="{00000000-0005-0000-0000-0000B5200000}"/>
    <cellStyle name="Comma 23 2 2 3 3" xfId="9986" xr:uid="{00000000-0005-0000-0000-0000B6200000}"/>
    <cellStyle name="Comma 23 2 2 3 3 2" xfId="9987" xr:uid="{00000000-0005-0000-0000-0000B7200000}"/>
    <cellStyle name="Comma 23 2 2 3 4" xfId="9988" xr:uid="{00000000-0005-0000-0000-0000B8200000}"/>
    <cellStyle name="Comma 23 2 2 4" xfId="9989" xr:uid="{00000000-0005-0000-0000-0000B9200000}"/>
    <cellStyle name="Comma 23 2 2 4 2" xfId="9990" xr:uid="{00000000-0005-0000-0000-0000BA200000}"/>
    <cellStyle name="Comma 23 2 2 4 2 2" xfId="9991" xr:uid="{00000000-0005-0000-0000-0000BB200000}"/>
    <cellStyle name="Comma 23 2 2 4 3" xfId="9992" xr:uid="{00000000-0005-0000-0000-0000BC200000}"/>
    <cellStyle name="Comma 23 2 2 5" xfId="9993" xr:uid="{00000000-0005-0000-0000-0000BD200000}"/>
    <cellStyle name="Comma 23 2 2 5 2" xfId="9994" xr:uid="{00000000-0005-0000-0000-0000BE200000}"/>
    <cellStyle name="Comma 23 2 2 6" xfId="9995" xr:uid="{00000000-0005-0000-0000-0000BF200000}"/>
    <cellStyle name="Comma 23 2 3" xfId="9996" xr:uid="{00000000-0005-0000-0000-0000C0200000}"/>
    <cellStyle name="Comma 23 2 3 2" xfId="9997" xr:uid="{00000000-0005-0000-0000-0000C1200000}"/>
    <cellStyle name="Comma 23 2 3 2 2" xfId="9998" xr:uid="{00000000-0005-0000-0000-0000C2200000}"/>
    <cellStyle name="Comma 23 2 3 2 2 2" xfId="9999" xr:uid="{00000000-0005-0000-0000-0000C3200000}"/>
    <cellStyle name="Comma 23 2 3 2 3" xfId="10000" xr:uid="{00000000-0005-0000-0000-0000C4200000}"/>
    <cellStyle name="Comma 23 2 3 3" xfId="10001" xr:uid="{00000000-0005-0000-0000-0000C5200000}"/>
    <cellStyle name="Comma 23 2 3 3 2" xfId="10002" xr:uid="{00000000-0005-0000-0000-0000C6200000}"/>
    <cellStyle name="Comma 23 2 3 4" xfId="10003" xr:uid="{00000000-0005-0000-0000-0000C7200000}"/>
    <cellStyle name="Comma 23 2 4" xfId="10004" xr:uid="{00000000-0005-0000-0000-0000C8200000}"/>
    <cellStyle name="Comma 23 2 4 2" xfId="10005" xr:uid="{00000000-0005-0000-0000-0000C9200000}"/>
    <cellStyle name="Comma 23 2 4 2 2" xfId="10006" xr:uid="{00000000-0005-0000-0000-0000CA200000}"/>
    <cellStyle name="Comma 23 2 4 2 2 2" xfId="10007" xr:uid="{00000000-0005-0000-0000-0000CB200000}"/>
    <cellStyle name="Comma 23 2 4 2 3" xfId="10008" xr:uid="{00000000-0005-0000-0000-0000CC200000}"/>
    <cellStyle name="Comma 23 2 4 3" xfId="10009" xr:uid="{00000000-0005-0000-0000-0000CD200000}"/>
    <cellStyle name="Comma 23 2 4 3 2" xfId="10010" xr:uid="{00000000-0005-0000-0000-0000CE200000}"/>
    <cellStyle name="Comma 23 2 4 4" xfId="10011" xr:uid="{00000000-0005-0000-0000-0000CF200000}"/>
    <cellStyle name="Comma 23 2 5" xfId="10012" xr:uid="{00000000-0005-0000-0000-0000D0200000}"/>
    <cellStyle name="Comma 23 2 5 2" xfId="10013" xr:uid="{00000000-0005-0000-0000-0000D1200000}"/>
    <cellStyle name="Comma 23 2 5 2 2" xfId="10014" xr:uid="{00000000-0005-0000-0000-0000D2200000}"/>
    <cellStyle name="Comma 23 2 5 3" xfId="10015" xr:uid="{00000000-0005-0000-0000-0000D3200000}"/>
    <cellStyle name="Comma 23 2 6" xfId="10016" xr:uid="{00000000-0005-0000-0000-0000D4200000}"/>
    <cellStyle name="Comma 23 2 6 2" xfId="10017" xr:uid="{00000000-0005-0000-0000-0000D5200000}"/>
    <cellStyle name="Comma 23 3" xfId="10018" xr:uid="{00000000-0005-0000-0000-0000D6200000}"/>
    <cellStyle name="Comma 23 3 2" xfId="10019" xr:uid="{00000000-0005-0000-0000-0000D7200000}"/>
    <cellStyle name="Comma 23 3 2 2" xfId="10020" xr:uid="{00000000-0005-0000-0000-0000D8200000}"/>
    <cellStyle name="Comma 23 3 2 2 2" xfId="10021" xr:uid="{00000000-0005-0000-0000-0000D9200000}"/>
    <cellStyle name="Comma 23 3 2 2 2 2" xfId="10022" xr:uid="{00000000-0005-0000-0000-0000DA200000}"/>
    <cellStyle name="Comma 23 3 2 2 3" xfId="10023" xr:uid="{00000000-0005-0000-0000-0000DB200000}"/>
    <cellStyle name="Comma 23 3 2 3" xfId="10024" xr:uid="{00000000-0005-0000-0000-0000DC200000}"/>
    <cellStyle name="Comma 23 3 2 3 2" xfId="10025" xr:uid="{00000000-0005-0000-0000-0000DD200000}"/>
    <cellStyle name="Comma 23 3 2 4" xfId="10026" xr:uid="{00000000-0005-0000-0000-0000DE200000}"/>
    <cellStyle name="Comma 23 3 3" xfId="10027" xr:uid="{00000000-0005-0000-0000-0000DF200000}"/>
    <cellStyle name="Comma 23 3 3 2" xfId="10028" xr:uid="{00000000-0005-0000-0000-0000E0200000}"/>
    <cellStyle name="Comma 23 3 3 2 2" xfId="10029" xr:uid="{00000000-0005-0000-0000-0000E1200000}"/>
    <cellStyle name="Comma 23 3 3 2 2 2" xfId="10030" xr:uid="{00000000-0005-0000-0000-0000E2200000}"/>
    <cellStyle name="Comma 23 3 3 2 3" xfId="10031" xr:uid="{00000000-0005-0000-0000-0000E3200000}"/>
    <cellStyle name="Comma 23 3 3 3" xfId="10032" xr:uid="{00000000-0005-0000-0000-0000E4200000}"/>
    <cellStyle name="Comma 23 3 3 3 2" xfId="10033" xr:uid="{00000000-0005-0000-0000-0000E5200000}"/>
    <cellStyle name="Comma 23 3 3 4" xfId="10034" xr:uid="{00000000-0005-0000-0000-0000E6200000}"/>
    <cellStyle name="Comma 23 3 4" xfId="10035" xr:uid="{00000000-0005-0000-0000-0000E7200000}"/>
    <cellStyle name="Comma 23 3 4 2" xfId="10036" xr:uid="{00000000-0005-0000-0000-0000E8200000}"/>
    <cellStyle name="Comma 23 3 4 2 2" xfId="10037" xr:uid="{00000000-0005-0000-0000-0000E9200000}"/>
    <cellStyle name="Comma 23 3 4 3" xfId="10038" xr:uid="{00000000-0005-0000-0000-0000EA200000}"/>
    <cellStyle name="Comma 23 3 5" xfId="10039" xr:uid="{00000000-0005-0000-0000-0000EB200000}"/>
    <cellStyle name="Comma 23 3 5 2" xfId="10040" xr:uid="{00000000-0005-0000-0000-0000EC200000}"/>
    <cellStyle name="Comma 23 4" xfId="10041" xr:uid="{00000000-0005-0000-0000-0000ED200000}"/>
    <cellStyle name="Comma 23 4 2" xfId="10042" xr:uid="{00000000-0005-0000-0000-0000EE200000}"/>
    <cellStyle name="Comma 23 4 2 2" xfId="10043" xr:uid="{00000000-0005-0000-0000-0000EF200000}"/>
    <cellStyle name="Comma 23 4 2 2 2" xfId="10044" xr:uid="{00000000-0005-0000-0000-0000F0200000}"/>
    <cellStyle name="Comma 23 4 2 3" xfId="10045" xr:uid="{00000000-0005-0000-0000-0000F1200000}"/>
    <cellStyle name="Comma 23 4 3" xfId="10046" xr:uid="{00000000-0005-0000-0000-0000F2200000}"/>
    <cellStyle name="Comma 23 4 3 2" xfId="10047" xr:uid="{00000000-0005-0000-0000-0000F3200000}"/>
    <cellStyle name="Comma 23 4 4" xfId="10048" xr:uid="{00000000-0005-0000-0000-0000F4200000}"/>
    <cellStyle name="Comma 23 5" xfId="10049" xr:uid="{00000000-0005-0000-0000-0000F5200000}"/>
    <cellStyle name="Comma 23 5 2" xfId="10050" xr:uid="{00000000-0005-0000-0000-0000F6200000}"/>
    <cellStyle name="Comma 23 5 2 2" xfId="10051" xr:uid="{00000000-0005-0000-0000-0000F7200000}"/>
    <cellStyle name="Comma 23 5 2 2 2" xfId="10052" xr:uid="{00000000-0005-0000-0000-0000F8200000}"/>
    <cellStyle name="Comma 23 5 2 3" xfId="10053" xr:uid="{00000000-0005-0000-0000-0000F9200000}"/>
    <cellStyle name="Comma 23 5 3" xfId="10054" xr:uid="{00000000-0005-0000-0000-0000FA200000}"/>
    <cellStyle name="Comma 23 5 3 2" xfId="10055" xr:uid="{00000000-0005-0000-0000-0000FB200000}"/>
    <cellStyle name="Comma 23 5 4" xfId="10056" xr:uid="{00000000-0005-0000-0000-0000FC200000}"/>
    <cellStyle name="Comma 23 6" xfId="10057" xr:uid="{00000000-0005-0000-0000-0000FD200000}"/>
    <cellStyle name="Comma 23 6 2" xfId="10058" xr:uid="{00000000-0005-0000-0000-0000FE200000}"/>
    <cellStyle name="Comma 23 6 2 2" xfId="10059" xr:uid="{00000000-0005-0000-0000-0000FF200000}"/>
    <cellStyle name="Comma 23 6 3" xfId="10060" xr:uid="{00000000-0005-0000-0000-000000210000}"/>
    <cellStyle name="Comma 23 7" xfId="10061" xr:uid="{00000000-0005-0000-0000-000001210000}"/>
    <cellStyle name="Comma 23 7 2" xfId="10062" xr:uid="{00000000-0005-0000-0000-000002210000}"/>
    <cellStyle name="Comma 24" xfId="4545" xr:uid="{00000000-0005-0000-0000-000003210000}"/>
    <cellStyle name="Comma 24 2" xfId="10063" xr:uid="{00000000-0005-0000-0000-000004210000}"/>
    <cellStyle name="Comma 24 3" xfId="10064" xr:uid="{00000000-0005-0000-0000-000005210000}"/>
    <cellStyle name="Comma 25" xfId="4546" xr:uid="{00000000-0005-0000-0000-000006210000}"/>
    <cellStyle name="Comma 25 2" xfId="4547" xr:uid="{00000000-0005-0000-0000-000007210000}"/>
    <cellStyle name="Comma 25 2 2" xfId="10065" xr:uid="{00000000-0005-0000-0000-000008210000}"/>
    <cellStyle name="Comma 25 2 2 2" xfId="10066" xr:uid="{00000000-0005-0000-0000-000009210000}"/>
    <cellStyle name="Comma 25 2 2 2 2" xfId="10067" xr:uid="{00000000-0005-0000-0000-00000A210000}"/>
    <cellStyle name="Comma 25 2 2 2 2 2" xfId="10068" xr:uid="{00000000-0005-0000-0000-00000B210000}"/>
    <cellStyle name="Comma 25 2 2 2 2 2 2" xfId="10069" xr:uid="{00000000-0005-0000-0000-00000C210000}"/>
    <cellStyle name="Comma 25 2 2 2 2 3" xfId="10070" xr:uid="{00000000-0005-0000-0000-00000D210000}"/>
    <cellStyle name="Comma 25 2 2 2 3" xfId="10071" xr:uid="{00000000-0005-0000-0000-00000E210000}"/>
    <cellStyle name="Comma 25 2 2 2 3 2" xfId="10072" xr:uid="{00000000-0005-0000-0000-00000F210000}"/>
    <cellStyle name="Comma 25 2 2 2 4" xfId="10073" xr:uid="{00000000-0005-0000-0000-000010210000}"/>
    <cellStyle name="Comma 25 2 2 3" xfId="10074" xr:uid="{00000000-0005-0000-0000-000011210000}"/>
    <cellStyle name="Comma 25 2 2 3 2" xfId="10075" xr:uid="{00000000-0005-0000-0000-000012210000}"/>
    <cellStyle name="Comma 25 2 2 3 2 2" xfId="10076" xr:uid="{00000000-0005-0000-0000-000013210000}"/>
    <cellStyle name="Comma 25 2 2 3 2 2 2" xfId="10077" xr:uid="{00000000-0005-0000-0000-000014210000}"/>
    <cellStyle name="Comma 25 2 2 3 2 3" xfId="10078" xr:uid="{00000000-0005-0000-0000-000015210000}"/>
    <cellStyle name="Comma 25 2 2 3 3" xfId="10079" xr:uid="{00000000-0005-0000-0000-000016210000}"/>
    <cellStyle name="Comma 25 2 2 3 3 2" xfId="10080" xr:uid="{00000000-0005-0000-0000-000017210000}"/>
    <cellStyle name="Comma 25 2 2 3 4" xfId="10081" xr:uid="{00000000-0005-0000-0000-000018210000}"/>
    <cellStyle name="Comma 25 2 2 4" xfId="10082" xr:uid="{00000000-0005-0000-0000-000019210000}"/>
    <cellStyle name="Comma 25 2 2 4 2" xfId="10083" xr:uid="{00000000-0005-0000-0000-00001A210000}"/>
    <cellStyle name="Comma 25 2 2 4 2 2" xfId="10084" xr:uid="{00000000-0005-0000-0000-00001B210000}"/>
    <cellStyle name="Comma 25 2 2 4 3" xfId="10085" xr:uid="{00000000-0005-0000-0000-00001C210000}"/>
    <cellStyle name="Comma 25 2 2 5" xfId="10086" xr:uid="{00000000-0005-0000-0000-00001D210000}"/>
    <cellStyle name="Comma 25 2 2 5 2" xfId="10087" xr:uid="{00000000-0005-0000-0000-00001E210000}"/>
    <cellStyle name="Comma 25 2 2 6" xfId="10088" xr:uid="{00000000-0005-0000-0000-00001F210000}"/>
    <cellStyle name="Comma 25 2 3" xfId="10089" xr:uid="{00000000-0005-0000-0000-000020210000}"/>
    <cellStyle name="Comma 25 2 3 2" xfId="10090" xr:uid="{00000000-0005-0000-0000-000021210000}"/>
    <cellStyle name="Comma 25 2 3 2 2" xfId="10091" xr:uid="{00000000-0005-0000-0000-000022210000}"/>
    <cellStyle name="Comma 25 2 3 2 2 2" xfId="10092" xr:uid="{00000000-0005-0000-0000-000023210000}"/>
    <cellStyle name="Comma 25 2 3 2 3" xfId="10093" xr:uid="{00000000-0005-0000-0000-000024210000}"/>
    <cellStyle name="Comma 25 2 3 3" xfId="10094" xr:uid="{00000000-0005-0000-0000-000025210000}"/>
    <cellStyle name="Comma 25 2 3 3 2" xfId="10095" xr:uid="{00000000-0005-0000-0000-000026210000}"/>
    <cellStyle name="Comma 25 2 3 4" xfId="10096" xr:uid="{00000000-0005-0000-0000-000027210000}"/>
    <cellStyle name="Comma 25 2 4" xfId="10097" xr:uid="{00000000-0005-0000-0000-000028210000}"/>
    <cellStyle name="Comma 25 2 4 2" xfId="10098" xr:uid="{00000000-0005-0000-0000-000029210000}"/>
    <cellStyle name="Comma 25 2 4 2 2" xfId="10099" xr:uid="{00000000-0005-0000-0000-00002A210000}"/>
    <cellStyle name="Comma 25 2 4 2 2 2" xfId="10100" xr:uid="{00000000-0005-0000-0000-00002B210000}"/>
    <cellStyle name="Comma 25 2 4 2 3" xfId="10101" xr:uid="{00000000-0005-0000-0000-00002C210000}"/>
    <cellStyle name="Comma 25 2 4 3" xfId="10102" xr:uid="{00000000-0005-0000-0000-00002D210000}"/>
    <cellStyle name="Comma 25 2 4 3 2" xfId="10103" xr:uid="{00000000-0005-0000-0000-00002E210000}"/>
    <cellStyle name="Comma 25 2 4 4" xfId="10104" xr:uid="{00000000-0005-0000-0000-00002F210000}"/>
    <cellStyle name="Comma 25 2 5" xfId="10105" xr:uid="{00000000-0005-0000-0000-000030210000}"/>
    <cellStyle name="Comma 25 2 5 2" xfId="10106" xr:uid="{00000000-0005-0000-0000-000031210000}"/>
    <cellStyle name="Comma 25 2 5 2 2" xfId="10107" xr:uid="{00000000-0005-0000-0000-000032210000}"/>
    <cellStyle name="Comma 25 2 5 3" xfId="10108" xr:uid="{00000000-0005-0000-0000-000033210000}"/>
    <cellStyle name="Comma 25 2 6" xfId="10109" xr:uid="{00000000-0005-0000-0000-000034210000}"/>
    <cellStyle name="Comma 25 2 6 2" xfId="10110" xr:uid="{00000000-0005-0000-0000-000035210000}"/>
    <cellStyle name="Comma 25 3" xfId="10111" xr:uid="{00000000-0005-0000-0000-000036210000}"/>
    <cellStyle name="Comma 25 4" xfId="10112" xr:uid="{00000000-0005-0000-0000-000037210000}"/>
    <cellStyle name="Comma 25 4 2" xfId="10113" xr:uid="{00000000-0005-0000-0000-000038210000}"/>
    <cellStyle name="Comma 25 4 2 2" xfId="10114" xr:uid="{00000000-0005-0000-0000-000039210000}"/>
    <cellStyle name="Comma 25 4 2 2 2" xfId="10115" xr:uid="{00000000-0005-0000-0000-00003A210000}"/>
    <cellStyle name="Comma 25 4 2 2 2 2" xfId="10116" xr:uid="{00000000-0005-0000-0000-00003B210000}"/>
    <cellStyle name="Comma 25 4 2 2 3" xfId="10117" xr:uid="{00000000-0005-0000-0000-00003C210000}"/>
    <cellStyle name="Comma 25 4 2 3" xfId="10118" xr:uid="{00000000-0005-0000-0000-00003D210000}"/>
    <cellStyle name="Comma 25 4 2 3 2" xfId="10119" xr:uid="{00000000-0005-0000-0000-00003E210000}"/>
    <cellStyle name="Comma 25 4 2 4" xfId="10120" xr:uid="{00000000-0005-0000-0000-00003F210000}"/>
    <cellStyle name="Comma 25 4 3" xfId="10121" xr:uid="{00000000-0005-0000-0000-000040210000}"/>
    <cellStyle name="Comma 25 4 3 2" xfId="10122" xr:uid="{00000000-0005-0000-0000-000041210000}"/>
    <cellStyle name="Comma 25 4 3 2 2" xfId="10123" xr:uid="{00000000-0005-0000-0000-000042210000}"/>
    <cellStyle name="Comma 25 4 3 2 2 2" xfId="10124" xr:uid="{00000000-0005-0000-0000-000043210000}"/>
    <cellStyle name="Comma 25 4 3 2 3" xfId="10125" xr:uid="{00000000-0005-0000-0000-000044210000}"/>
    <cellStyle name="Comma 25 4 3 3" xfId="10126" xr:uid="{00000000-0005-0000-0000-000045210000}"/>
    <cellStyle name="Comma 25 4 3 3 2" xfId="10127" xr:uid="{00000000-0005-0000-0000-000046210000}"/>
    <cellStyle name="Comma 25 4 3 4" xfId="10128" xr:uid="{00000000-0005-0000-0000-000047210000}"/>
    <cellStyle name="Comma 25 4 4" xfId="10129" xr:uid="{00000000-0005-0000-0000-000048210000}"/>
    <cellStyle name="Comma 25 4 4 2" xfId="10130" xr:uid="{00000000-0005-0000-0000-000049210000}"/>
    <cellStyle name="Comma 25 4 4 2 2" xfId="10131" xr:uid="{00000000-0005-0000-0000-00004A210000}"/>
    <cellStyle name="Comma 25 4 4 3" xfId="10132" xr:uid="{00000000-0005-0000-0000-00004B210000}"/>
    <cellStyle name="Comma 25 4 5" xfId="10133" xr:uid="{00000000-0005-0000-0000-00004C210000}"/>
    <cellStyle name="Comma 25 4 5 2" xfId="10134" xr:uid="{00000000-0005-0000-0000-00004D210000}"/>
    <cellStyle name="Comma 25 4 6" xfId="10135" xr:uid="{00000000-0005-0000-0000-00004E210000}"/>
    <cellStyle name="Comma 25 5" xfId="10136" xr:uid="{00000000-0005-0000-0000-00004F210000}"/>
    <cellStyle name="Comma 25 5 2" xfId="10137" xr:uid="{00000000-0005-0000-0000-000050210000}"/>
    <cellStyle name="Comma 25 5 2 2" xfId="10138" xr:uid="{00000000-0005-0000-0000-000051210000}"/>
    <cellStyle name="Comma 25 5 2 2 2" xfId="10139" xr:uid="{00000000-0005-0000-0000-000052210000}"/>
    <cellStyle name="Comma 25 5 2 3" xfId="10140" xr:uid="{00000000-0005-0000-0000-000053210000}"/>
    <cellStyle name="Comma 25 5 3" xfId="10141" xr:uid="{00000000-0005-0000-0000-000054210000}"/>
    <cellStyle name="Comma 25 5 3 2" xfId="10142" xr:uid="{00000000-0005-0000-0000-000055210000}"/>
    <cellStyle name="Comma 25 5 4" xfId="10143" xr:uid="{00000000-0005-0000-0000-000056210000}"/>
    <cellStyle name="Comma 25 6" xfId="10144" xr:uid="{00000000-0005-0000-0000-000057210000}"/>
    <cellStyle name="Comma 25 6 2" xfId="10145" xr:uid="{00000000-0005-0000-0000-000058210000}"/>
    <cellStyle name="Comma 25 6 2 2" xfId="10146" xr:uid="{00000000-0005-0000-0000-000059210000}"/>
    <cellStyle name="Comma 25 6 2 2 2" xfId="10147" xr:uid="{00000000-0005-0000-0000-00005A210000}"/>
    <cellStyle name="Comma 25 6 2 3" xfId="10148" xr:uid="{00000000-0005-0000-0000-00005B210000}"/>
    <cellStyle name="Comma 25 6 3" xfId="10149" xr:uid="{00000000-0005-0000-0000-00005C210000}"/>
    <cellStyle name="Comma 25 6 3 2" xfId="10150" xr:uid="{00000000-0005-0000-0000-00005D210000}"/>
    <cellStyle name="Comma 25 6 4" xfId="10151" xr:uid="{00000000-0005-0000-0000-00005E210000}"/>
    <cellStyle name="Comma 25 7" xfId="10152" xr:uid="{00000000-0005-0000-0000-00005F210000}"/>
    <cellStyle name="Comma 25 7 2" xfId="10153" xr:uid="{00000000-0005-0000-0000-000060210000}"/>
    <cellStyle name="Comma 25 7 2 2" xfId="10154" xr:uid="{00000000-0005-0000-0000-000061210000}"/>
    <cellStyle name="Comma 25 7 3" xfId="10155" xr:uid="{00000000-0005-0000-0000-000062210000}"/>
    <cellStyle name="Comma 25 8" xfId="10156" xr:uid="{00000000-0005-0000-0000-000063210000}"/>
    <cellStyle name="Comma 25 8 2" xfId="10157" xr:uid="{00000000-0005-0000-0000-000064210000}"/>
    <cellStyle name="Comma 26" xfId="4548" xr:uid="{00000000-0005-0000-0000-000065210000}"/>
    <cellStyle name="Comma 26 2" xfId="4549" xr:uid="{00000000-0005-0000-0000-000066210000}"/>
    <cellStyle name="Comma 27" xfId="4550" xr:uid="{00000000-0005-0000-0000-000067210000}"/>
    <cellStyle name="Comma 27 2" xfId="4551" xr:uid="{00000000-0005-0000-0000-000068210000}"/>
    <cellStyle name="Comma 27 2 2" xfId="10158" xr:uid="{00000000-0005-0000-0000-000069210000}"/>
    <cellStyle name="Comma 27 3" xfId="10159" xr:uid="{00000000-0005-0000-0000-00006A210000}"/>
    <cellStyle name="Comma 28" xfId="4552" xr:uid="{00000000-0005-0000-0000-00006B210000}"/>
    <cellStyle name="Comma 28 2" xfId="4553" xr:uid="{00000000-0005-0000-0000-00006C210000}"/>
    <cellStyle name="Comma 28 2 2" xfId="10160" xr:uid="{00000000-0005-0000-0000-00006D210000}"/>
    <cellStyle name="Comma 28 3" xfId="10161" xr:uid="{00000000-0005-0000-0000-00006E210000}"/>
    <cellStyle name="Comma 29" xfId="4554" xr:uid="{00000000-0005-0000-0000-00006F210000}"/>
    <cellStyle name="Comma 29 2" xfId="4555" xr:uid="{00000000-0005-0000-0000-000070210000}"/>
    <cellStyle name="Comma 29 2 2" xfId="10162" xr:uid="{00000000-0005-0000-0000-000071210000}"/>
    <cellStyle name="Comma 29 3" xfId="10163" xr:uid="{00000000-0005-0000-0000-000072210000}"/>
    <cellStyle name="Comma 3" xfId="2390" xr:uid="{00000000-0005-0000-0000-000073210000}"/>
    <cellStyle name="Comma 3 10" xfId="10164" xr:uid="{00000000-0005-0000-0000-000074210000}"/>
    <cellStyle name="Comma 3 2" xfId="2391" xr:uid="{00000000-0005-0000-0000-000075210000}"/>
    <cellStyle name="Comma 3 2 10" xfId="10165" xr:uid="{00000000-0005-0000-0000-000076210000}"/>
    <cellStyle name="Comma 3 2 11" xfId="10166" xr:uid="{00000000-0005-0000-0000-000077210000}"/>
    <cellStyle name="Comma 3 2 2" xfId="4556" xr:uid="{00000000-0005-0000-0000-000078210000}"/>
    <cellStyle name="Comma 3 2 2 2" xfId="7184" xr:uid="{00000000-0005-0000-0000-000079210000}"/>
    <cellStyle name="Comma 3 2 3" xfId="4557" xr:uid="{00000000-0005-0000-0000-00007A210000}"/>
    <cellStyle name="Comma 3 2 4" xfId="7185" xr:uid="{00000000-0005-0000-0000-00007B210000}"/>
    <cellStyle name="Comma 3 2 5" xfId="7186" xr:uid="{00000000-0005-0000-0000-00007C210000}"/>
    <cellStyle name="Comma 3 2 5 2" xfId="10167" xr:uid="{00000000-0005-0000-0000-00007D210000}"/>
    <cellStyle name="Comma 3 2 5 3" xfId="10168" xr:uid="{00000000-0005-0000-0000-00007E210000}"/>
    <cellStyle name="Comma 3 2 6" xfId="10169" xr:uid="{00000000-0005-0000-0000-00007F210000}"/>
    <cellStyle name="Comma 3 2 7" xfId="10170" xr:uid="{00000000-0005-0000-0000-000080210000}"/>
    <cellStyle name="Comma 3 2 8" xfId="10171" xr:uid="{00000000-0005-0000-0000-000081210000}"/>
    <cellStyle name="Comma 3 2 9" xfId="10172" xr:uid="{00000000-0005-0000-0000-000082210000}"/>
    <cellStyle name="Comma 3 3" xfId="4558" xr:uid="{00000000-0005-0000-0000-000083210000}"/>
    <cellStyle name="Comma 3 3 2" xfId="7187" xr:uid="{00000000-0005-0000-0000-000084210000}"/>
    <cellStyle name="Comma 3 3 3" xfId="10173" xr:uid="{00000000-0005-0000-0000-000085210000}"/>
    <cellStyle name="Comma 3 3 4" xfId="10174" xr:uid="{00000000-0005-0000-0000-000086210000}"/>
    <cellStyle name="Comma 3 3 5" xfId="10175" xr:uid="{00000000-0005-0000-0000-000087210000}"/>
    <cellStyle name="Comma 3 4" xfId="4559" xr:uid="{00000000-0005-0000-0000-000088210000}"/>
    <cellStyle name="Comma 3 4 2" xfId="4560" xr:uid="{00000000-0005-0000-0000-000089210000}"/>
    <cellStyle name="Comma 3 5" xfId="10176" xr:uid="{00000000-0005-0000-0000-00008A210000}"/>
    <cellStyle name="Comma 3 5 2" xfId="10177" xr:uid="{00000000-0005-0000-0000-00008B210000}"/>
    <cellStyle name="Comma 3 6" xfId="10178" xr:uid="{00000000-0005-0000-0000-00008C210000}"/>
    <cellStyle name="Comma 3 7" xfId="10179" xr:uid="{00000000-0005-0000-0000-00008D210000}"/>
    <cellStyle name="Comma 3 8" xfId="10180" xr:uid="{00000000-0005-0000-0000-00008E210000}"/>
    <cellStyle name="Comma 3 9" xfId="10181" xr:uid="{00000000-0005-0000-0000-00008F210000}"/>
    <cellStyle name="Comma 30" xfId="4561" xr:uid="{00000000-0005-0000-0000-000090210000}"/>
    <cellStyle name="Comma 30 2" xfId="4562" xr:uid="{00000000-0005-0000-0000-000091210000}"/>
    <cellStyle name="Comma 30 3" xfId="4563" xr:uid="{00000000-0005-0000-0000-000092210000}"/>
    <cellStyle name="Comma 30 4" xfId="10182" xr:uid="{00000000-0005-0000-0000-000093210000}"/>
    <cellStyle name="Comma 31" xfId="4564" xr:uid="{00000000-0005-0000-0000-000094210000}"/>
    <cellStyle name="Comma 31 2" xfId="4565" xr:uid="{00000000-0005-0000-0000-000095210000}"/>
    <cellStyle name="Comma 31 2 2" xfId="10183" xr:uid="{00000000-0005-0000-0000-000096210000}"/>
    <cellStyle name="Comma 31 3" xfId="10184" xr:uid="{00000000-0005-0000-0000-000097210000}"/>
    <cellStyle name="Comma 32" xfId="4566" xr:uid="{00000000-0005-0000-0000-000098210000}"/>
    <cellStyle name="Comma 32 2" xfId="4567" xr:uid="{00000000-0005-0000-0000-000099210000}"/>
    <cellStyle name="Comma 33" xfId="4568" xr:uid="{00000000-0005-0000-0000-00009A210000}"/>
    <cellStyle name="Comma 33 2" xfId="4569" xr:uid="{00000000-0005-0000-0000-00009B210000}"/>
    <cellStyle name="Comma 34" xfId="4570" xr:uid="{00000000-0005-0000-0000-00009C210000}"/>
    <cellStyle name="Comma 34 2" xfId="4571" xr:uid="{00000000-0005-0000-0000-00009D210000}"/>
    <cellStyle name="Comma 34 2 2" xfId="10185" xr:uid="{00000000-0005-0000-0000-00009E210000}"/>
    <cellStyle name="Comma 35" xfId="4572" xr:uid="{00000000-0005-0000-0000-00009F210000}"/>
    <cellStyle name="Comma 35 2" xfId="4573" xr:uid="{00000000-0005-0000-0000-0000A0210000}"/>
    <cellStyle name="Comma 36" xfId="4574" xr:uid="{00000000-0005-0000-0000-0000A1210000}"/>
    <cellStyle name="Comma 36 2" xfId="4575" xr:uid="{00000000-0005-0000-0000-0000A2210000}"/>
    <cellStyle name="Comma 36 2 2" xfId="10186" xr:uid="{00000000-0005-0000-0000-0000A3210000}"/>
    <cellStyle name="Comma 36 3" xfId="10187" xr:uid="{00000000-0005-0000-0000-0000A4210000}"/>
    <cellStyle name="Comma 37" xfId="4576" xr:uid="{00000000-0005-0000-0000-0000A5210000}"/>
    <cellStyle name="Comma 38" xfId="4577" xr:uid="{00000000-0005-0000-0000-0000A6210000}"/>
    <cellStyle name="Comma 38 2" xfId="10188" xr:uid="{00000000-0005-0000-0000-0000A7210000}"/>
    <cellStyle name="Comma 38 2 2" xfId="10189" xr:uid="{00000000-0005-0000-0000-0000A8210000}"/>
    <cellStyle name="Comma 38 3" xfId="10190" xr:uid="{00000000-0005-0000-0000-0000A9210000}"/>
    <cellStyle name="Comma 39" xfId="4578" xr:uid="{00000000-0005-0000-0000-0000AA210000}"/>
    <cellStyle name="Comma 39 2" xfId="4579" xr:uid="{00000000-0005-0000-0000-0000AB210000}"/>
    <cellStyle name="Comma 39 2 2" xfId="4580" xr:uid="{00000000-0005-0000-0000-0000AC210000}"/>
    <cellStyle name="Comma 39 2 3" xfId="10191" xr:uid="{00000000-0005-0000-0000-0000AD210000}"/>
    <cellStyle name="Comma 39 3" xfId="10192" xr:uid="{00000000-0005-0000-0000-0000AE210000}"/>
    <cellStyle name="Comma 4" xfId="2392" xr:uid="{00000000-0005-0000-0000-0000AF210000}"/>
    <cellStyle name="Comma 4 10" xfId="10193" xr:uid="{00000000-0005-0000-0000-0000B0210000}"/>
    <cellStyle name="Comma 4 11" xfId="10194" xr:uid="{00000000-0005-0000-0000-0000B1210000}"/>
    <cellStyle name="Comma 4 12" xfId="10195" xr:uid="{00000000-0005-0000-0000-0000B2210000}"/>
    <cellStyle name="Comma 4 13" xfId="19473" xr:uid="{00000000-0005-0000-0000-0000B3210000}"/>
    <cellStyle name="Comma 4 2" xfId="4581" xr:uid="{00000000-0005-0000-0000-0000B4210000}"/>
    <cellStyle name="Comma 4 2 10" xfId="10196" xr:uid="{00000000-0005-0000-0000-0000B5210000}"/>
    <cellStyle name="Comma 4 2 2" xfId="7188" xr:uid="{00000000-0005-0000-0000-0000B6210000}"/>
    <cellStyle name="Comma 4 2 2 2" xfId="7189" xr:uid="{00000000-0005-0000-0000-0000B7210000}"/>
    <cellStyle name="Comma 4 2 2 2 2" xfId="8001" xr:uid="{00000000-0005-0000-0000-0000B8210000}"/>
    <cellStyle name="Comma 4 2 2 2 2 2" xfId="8002" xr:uid="{00000000-0005-0000-0000-0000B9210000}"/>
    <cellStyle name="Comma 4 2 2 3" xfId="7190" xr:uid="{00000000-0005-0000-0000-0000BA210000}"/>
    <cellStyle name="Comma 4 2 2 4" xfId="7191" xr:uid="{00000000-0005-0000-0000-0000BB210000}"/>
    <cellStyle name="Comma 4 2 2 5" xfId="8003" xr:uid="{00000000-0005-0000-0000-0000BC210000}"/>
    <cellStyle name="Comma 4 2 3" xfId="7192" xr:uid="{00000000-0005-0000-0000-0000BD210000}"/>
    <cellStyle name="Comma 4 2 4" xfId="7193" xr:uid="{00000000-0005-0000-0000-0000BE210000}"/>
    <cellStyle name="Comma 4 2 5" xfId="8004" xr:uid="{00000000-0005-0000-0000-0000BF210000}"/>
    <cellStyle name="Comma 4 2 6" xfId="10197" xr:uid="{00000000-0005-0000-0000-0000C0210000}"/>
    <cellStyle name="Comma 4 2 7" xfId="10198" xr:uid="{00000000-0005-0000-0000-0000C1210000}"/>
    <cellStyle name="Comma 4 2 8" xfId="10199" xr:uid="{00000000-0005-0000-0000-0000C2210000}"/>
    <cellStyle name="Comma 4 2 9" xfId="10200" xr:uid="{00000000-0005-0000-0000-0000C3210000}"/>
    <cellStyle name="Comma 4 3" xfId="4582" xr:uid="{00000000-0005-0000-0000-0000C4210000}"/>
    <cellStyle name="Comma 4 4" xfId="7194" xr:uid="{00000000-0005-0000-0000-0000C5210000}"/>
    <cellStyle name="Comma 4 5" xfId="7195" xr:uid="{00000000-0005-0000-0000-0000C6210000}"/>
    <cellStyle name="Comma 4 5 2" xfId="10201" xr:uid="{00000000-0005-0000-0000-0000C7210000}"/>
    <cellStyle name="Comma 4 5 3" xfId="10202" xr:uid="{00000000-0005-0000-0000-0000C8210000}"/>
    <cellStyle name="Comma 4 6" xfId="7196" xr:uid="{00000000-0005-0000-0000-0000C9210000}"/>
    <cellStyle name="Comma 4 7" xfId="7197" xr:uid="{00000000-0005-0000-0000-0000CA210000}"/>
    <cellStyle name="Comma 4 8" xfId="8005" xr:uid="{00000000-0005-0000-0000-0000CB210000}"/>
    <cellStyle name="Comma 4 9" xfId="10203" xr:uid="{00000000-0005-0000-0000-0000CC210000}"/>
    <cellStyle name="Comma 40" xfId="4583" xr:uid="{00000000-0005-0000-0000-0000CD210000}"/>
    <cellStyle name="Comma 40 2" xfId="4584" xr:uid="{00000000-0005-0000-0000-0000CE210000}"/>
    <cellStyle name="Comma 40 2 2" xfId="10204" xr:uid="{00000000-0005-0000-0000-0000CF210000}"/>
    <cellStyle name="Comma 40 2 2 2" xfId="10205" xr:uid="{00000000-0005-0000-0000-0000D0210000}"/>
    <cellStyle name="Comma 40 2 3" xfId="10206" xr:uid="{00000000-0005-0000-0000-0000D1210000}"/>
    <cellStyle name="Comma 40 3" xfId="4585" xr:uid="{00000000-0005-0000-0000-0000D2210000}"/>
    <cellStyle name="Comma 40 3 2" xfId="10207" xr:uid="{00000000-0005-0000-0000-0000D3210000}"/>
    <cellStyle name="Comma 40 4" xfId="10208" xr:uid="{00000000-0005-0000-0000-0000D4210000}"/>
    <cellStyle name="Comma 41" xfId="4586" xr:uid="{00000000-0005-0000-0000-0000D5210000}"/>
    <cellStyle name="Comma 41 2" xfId="2496" xr:uid="{00000000-0005-0000-0000-0000D6210000}"/>
    <cellStyle name="Comma 42" xfId="4587" xr:uid="{00000000-0005-0000-0000-0000D7210000}"/>
    <cellStyle name="Comma 42 2" xfId="10209" xr:uid="{00000000-0005-0000-0000-0000D8210000}"/>
    <cellStyle name="Comma 43" xfId="4588" xr:uid="{00000000-0005-0000-0000-0000D9210000}"/>
    <cellStyle name="Comma 43 2" xfId="4589" xr:uid="{00000000-0005-0000-0000-0000DA210000}"/>
    <cellStyle name="Comma 43 2 2" xfId="10210" xr:uid="{00000000-0005-0000-0000-0000DB210000}"/>
    <cellStyle name="Comma 43 3" xfId="10211" xr:uid="{00000000-0005-0000-0000-0000DC210000}"/>
    <cellStyle name="Comma 44" xfId="4590" xr:uid="{00000000-0005-0000-0000-0000DD210000}"/>
    <cellStyle name="Comma 44 2" xfId="10212" xr:uid="{00000000-0005-0000-0000-0000DE210000}"/>
    <cellStyle name="Comma 44 2 2" xfId="10213" xr:uid="{00000000-0005-0000-0000-0000DF210000}"/>
    <cellStyle name="Comma 44 3" xfId="10214" xr:uid="{00000000-0005-0000-0000-0000E0210000}"/>
    <cellStyle name="Comma 45" xfId="4591" xr:uid="{00000000-0005-0000-0000-0000E1210000}"/>
    <cellStyle name="Comma 45 2" xfId="10215" xr:uid="{00000000-0005-0000-0000-0000E2210000}"/>
    <cellStyle name="Comma 45 2 2" xfId="10216" xr:uid="{00000000-0005-0000-0000-0000E3210000}"/>
    <cellStyle name="Comma 45 3" xfId="10217" xr:uid="{00000000-0005-0000-0000-0000E4210000}"/>
    <cellStyle name="Comma 46" xfId="4592" xr:uid="{00000000-0005-0000-0000-0000E5210000}"/>
    <cellStyle name="Comma 46 2" xfId="10218" xr:uid="{00000000-0005-0000-0000-0000E6210000}"/>
    <cellStyle name="Comma 47" xfId="4593" xr:uid="{00000000-0005-0000-0000-0000E7210000}"/>
    <cellStyle name="Comma 47 2" xfId="10219" xr:uid="{00000000-0005-0000-0000-0000E8210000}"/>
    <cellStyle name="Comma 47 2 2" xfId="10220" xr:uid="{00000000-0005-0000-0000-0000E9210000}"/>
    <cellStyle name="Comma 47 3" xfId="10221" xr:uid="{00000000-0005-0000-0000-0000EA210000}"/>
    <cellStyle name="Comma 48" xfId="4594" xr:uid="{00000000-0005-0000-0000-0000EB210000}"/>
    <cellStyle name="Comma 48 2" xfId="10222" xr:uid="{00000000-0005-0000-0000-0000EC210000}"/>
    <cellStyle name="Comma 48 2 2" xfId="10223" xr:uid="{00000000-0005-0000-0000-0000ED210000}"/>
    <cellStyle name="Comma 48 3" xfId="10224" xr:uid="{00000000-0005-0000-0000-0000EE210000}"/>
    <cellStyle name="Comma 49" xfId="4595" xr:uid="{00000000-0005-0000-0000-0000EF210000}"/>
    <cellStyle name="Comma 49 2" xfId="10225" xr:uid="{00000000-0005-0000-0000-0000F0210000}"/>
    <cellStyle name="Comma 49 2 2" xfId="10226" xr:uid="{00000000-0005-0000-0000-0000F1210000}"/>
    <cellStyle name="Comma 49 3" xfId="10227" xr:uid="{00000000-0005-0000-0000-0000F2210000}"/>
    <cellStyle name="Comma 5" xfId="2393" xr:uid="{00000000-0005-0000-0000-0000F3210000}"/>
    <cellStyle name="Comma 5 10" xfId="10228" xr:uid="{00000000-0005-0000-0000-0000F4210000}"/>
    <cellStyle name="Comma 5 11" xfId="10229" xr:uid="{00000000-0005-0000-0000-0000F5210000}"/>
    <cellStyle name="Comma 5 12" xfId="10230" xr:uid="{00000000-0005-0000-0000-0000F6210000}"/>
    <cellStyle name="Comma 5 2" xfId="4596" xr:uid="{00000000-0005-0000-0000-0000F7210000}"/>
    <cellStyle name="Comma 5 2 2" xfId="7198" xr:uid="{00000000-0005-0000-0000-0000F8210000}"/>
    <cellStyle name="Comma 5 2 2 2" xfId="8006" xr:uid="{00000000-0005-0000-0000-0000F9210000}"/>
    <cellStyle name="Comma 5 2 2 2 2" xfId="8007" xr:uid="{00000000-0005-0000-0000-0000FA210000}"/>
    <cellStyle name="Comma 5 2 3" xfId="8008" xr:uid="{00000000-0005-0000-0000-0000FB210000}"/>
    <cellStyle name="Comma 5 3" xfId="4597" xr:uid="{00000000-0005-0000-0000-0000FC210000}"/>
    <cellStyle name="Comma 5 3 2" xfId="7199" xr:uid="{00000000-0005-0000-0000-0000FD210000}"/>
    <cellStyle name="Comma 5 3 3" xfId="10231" xr:uid="{00000000-0005-0000-0000-0000FE210000}"/>
    <cellStyle name="Comma 5 3 3 2" xfId="10232" xr:uid="{00000000-0005-0000-0000-0000FF210000}"/>
    <cellStyle name="Comma 5 4" xfId="4598" xr:uid="{00000000-0005-0000-0000-000000220000}"/>
    <cellStyle name="Comma 5 4 2" xfId="10233" xr:uid="{00000000-0005-0000-0000-000001220000}"/>
    <cellStyle name="Comma 5 4 3" xfId="10234" xr:uid="{00000000-0005-0000-0000-000002220000}"/>
    <cellStyle name="Comma 5 4 3 2" xfId="10235" xr:uid="{00000000-0005-0000-0000-000003220000}"/>
    <cellStyle name="Comma 5 5" xfId="7200" xr:uid="{00000000-0005-0000-0000-000004220000}"/>
    <cellStyle name="Comma 5 5 2" xfId="7201" xr:uid="{00000000-0005-0000-0000-000005220000}"/>
    <cellStyle name="Comma 5 5 3" xfId="7202" xr:uid="{00000000-0005-0000-0000-000006220000}"/>
    <cellStyle name="Comma 5 5 3 2" xfId="10236" xr:uid="{00000000-0005-0000-0000-000007220000}"/>
    <cellStyle name="Comma 5 5 4" xfId="7203" xr:uid="{00000000-0005-0000-0000-000008220000}"/>
    <cellStyle name="Comma 5 6" xfId="7204" xr:uid="{00000000-0005-0000-0000-000009220000}"/>
    <cellStyle name="Comma 5 7" xfId="7205" xr:uid="{00000000-0005-0000-0000-00000A220000}"/>
    <cellStyle name="Comma 5 8" xfId="8009" xr:uid="{00000000-0005-0000-0000-00000B220000}"/>
    <cellStyle name="Comma 5 9" xfId="10237" xr:uid="{00000000-0005-0000-0000-00000C220000}"/>
    <cellStyle name="Comma 50" xfId="4599" xr:uid="{00000000-0005-0000-0000-00000D220000}"/>
    <cellStyle name="Comma 50 2" xfId="10238" xr:uid="{00000000-0005-0000-0000-00000E220000}"/>
    <cellStyle name="Comma 51" xfId="4600" xr:uid="{00000000-0005-0000-0000-00000F220000}"/>
    <cellStyle name="Comma 51 2" xfId="10239" xr:uid="{00000000-0005-0000-0000-000010220000}"/>
    <cellStyle name="Comma 52" xfId="4601" xr:uid="{00000000-0005-0000-0000-000011220000}"/>
    <cellStyle name="Comma 52 2" xfId="10240" xr:uid="{00000000-0005-0000-0000-000012220000}"/>
    <cellStyle name="Comma 52 2 2" xfId="10241" xr:uid="{00000000-0005-0000-0000-000013220000}"/>
    <cellStyle name="Comma 52 3" xfId="10242" xr:uid="{00000000-0005-0000-0000-000014220000}"/>
    <cellStyle name="Comma 53" xfId="4602" xr:uid="{00000000-0005-0000-0000-000015220000}"/>
    <cellStyle name="Comma 53 2" xfId="10243" xr:uid="{00000000-0005-0000-0000-000016220000}"/>
    <cellStyle name="Comma 53 2 2" xfId="10244" xr:uid="{00000000-0005-0000-0000-000017220000}"/>
    <cellStyle name="Comma 53 3" xfId="10245" xr:uid="{00000000-0005-0000-0000-000018220000}"/>
    <cellStyle name="Comma 54" xfId="4603" xr:uid="{00000000-0005-0000-0000-000019220000}"/>
    <cellStyle name="Comma 54 2" xfId="10246" xr:uid="{00000000-0005-0000-0000-00001A220000}"/>
    <cellStyle name="Comma 55" xfId="4604" xr:uid="{00000000-0005-0000-0000-00001B220000}"/>
    <cellStyle name="Comma 55 2" xfId="10247" xr:uid="{00000000-0005-0000-0000-00001C220000}"/>
    <cellStyle name="Comma 55 2 2" xfId="10248" xr:uid="{00000000-0005-0000-0000-00001D220000}"/>
    <cellStyle name="Comma 55 3" xfId="10249" xr:uid="{00000000-0005-0000-0000-00001E220000}"/>
    <cellStyle name="Comma 56" xfId="4605" xr:uid="{00000000-0005-0000-0000-00001F220000}"/>
    <cellStyle name="Comma 56 2" xfId="10250" xr:uid="{00000000-0005-0000-0000-000020220000}"/>
    <cellStyle name="Comma 56 2 2" xfId="10251" xr:uid="{00000000-0005-0000-0000-000021220000}"/>
    <cellStyle name="Comma 56 3" xfId="10252" xr:uid="{00000000-0005-0000-0000-000022220000}"/>
    <cellStyle name="Comma 57" xfId="4606" xr:uid="{00000000-0005-0000-0000-000023220000}"/>
    <cellStyle name="Comma 57 2" xfId="10253" xr:uid="{00000000-0005-0000-0000-000024220000}"/>
    <cellStyle name="Comma 57 2 2" xfId="10254" xr:uid="{00000000-0005-0000-0000-000025220000}"/>
    <cellStyle name="Comma 57 3" xfId="10255" xr:uid="{00000000-0005-0000-0000-000026220000}"/>
    <cellStyle name="Comma 58" xfId="4607" xr:uid="{00000000-0005-0000-0000-000027220000}"/>
    <cellStyle name="Comma 58 2" xfId="4608" xr:uid="{00000000-0005-0000-0000-000028220000}"/>
    <cellStyle name="Comma 58 2 2" xfId="10256" xr:uid="{00000000-0005-0000-0000-000029220000}"/>
    <cellStyle name="Comma 58 3" xfId="10257" xr:uid="{00000000-0005-0000-0000-00002A220000}"/>
    <cellStyle name="Comma 59" xfId="4609" xr:uid="{00000000-0005-0000-0000-00002B220000}"/>
    <cellStyle name="Comma 59 2" xfId="10258" xr:uid="{00000000-0005-0000-0000-00002C220000}"/>
    <cellStyle name="Comma 59 2 2" xfId="10259" xr:uid="{00000000-0005-0000-0000-00002D220000}"/>
    <cellStyle name="Comma 59 3" xfId="10260" xr:uid="{00000000-0005-0000-0000-00002E220000}"/>
    <cellStyle name="Comma 6" xfId="2394" xr:uid="{00000000-0005-0000-0000-00002F220000}"/>
    <cellStyle name="Comma 6 10" xfId="10261" xr:uid="{00000000-0005-0000-0000-000030220000}"/>
    <cellStyle name="Comma 6 11" xfId="10262" xr:uid="{00000000-0005-0000-0000-000031220000}"/>
    <cellStyle name="Comma 6 2" xfId="2395" xr:uid="{00000000-0005-0000-0000-000032220000}"/>
    <cellStyle name="Comma 6 2 2" xfId="4610" xr:uid="{00000000-0005-0000-0000-000033220000}"/>
    <cellStyle name="Comma 6 2 2 2" xfId="10263" xr:uid="{00000000-0005-0000-0000-000034220000}"/>
    <cellStyle name="Comma 6 2 2 2 2" xfId="10264" xr:uid="{00000000-0005-0000-0000-000035220000}"/>
    <cellStyle name="Comma 6 2 2 2 2 2" xfId="10265" xr:uid="{00000000-0005-0000-0000-000036220000}"/>
    <cellStyle name="Comma 6 2 2 2 2 2 2" xfId="10266" xr:uid="{00000000-0005-0000-0000-000037220000}"/>
    <cellStyle name="Comma 6 2 2 2 2 2 2 2" xfId="10267" xr:uid="{00000000-0005-0000-0000-000038220000}"/>
    <cellStyle name="Comma 6 2 2 2 2 2 3" xfId="10268" xr:uid="{00000000-0005-0000-0000-000039220000}"/>
    <cellStyle name="Comma 6 2 2 2 2 3" xfId="10269" xr:uid="{00000000-0005-0000-0000-00003A220000}"/>
    <cellStyle name="Comma 6 2 2 2 2 3 2" xfId="10270" xr:uid="{00000000-0005-0000-0000-00003B220000}"/>
    <cellStyle name="Comma 6 2 2 2 2 4" xfId="10271" xr:uid="{00000000-0005-0000-0000-00003C220000}"/>
    <cellStyle name="Comma 6 2 2 2 3" xfId="10272" xr:uid="{00000000-0005-0000-0000-00003D220000}"/>
    <cellStyle name="Comma 6 2 2 2 3 2" xfId="10273" xr:uid="{00000000-0005-0000-0000-00003E220000}"/>
    <cellStyle name="Comma 6 2 2 2 3 2 2" xfId="10274" xr:uid="{00000000-0005-0000-0000-00003F220000}"/>
    <cellStyle name="Comma 6 2 2 2 3 2 2 2" xfId="10275" xr:uid="{00000000-0005-0000-0000-000040220000}"/>
    <cellStyle name="Comma 6 2 2 2 3 2 3" xfId="10276" xr:uid="{00000000-0005-0000-0000-000041220000}"/>
    <cellStyle name="Comma 6 2 2 2 3 3" xfId="10277" xr:uid="{00000000-0005-0000-0000-000042220000}"/>
    <cellStyle name="Comma 6 2 2 2 3 3 2" xfId="10278" xr:uid="{00000000-0005-0000-0000-000043220000}"/>
    <cellStyle name="Comma 6 2 2 2 3 4" xfId="10279" xr:uid="{00000000-0005-0000-0000-000044220000}"/>
    <cellStyle name="Comma 6 2 2 2 4" xfId="10280" xr:uid="{00000000-0005-0000-0000-000045220000}"/>
    <cellStyle name="Comma 6 2 2 2 4 2" xfId="10281" xr:uid="{00000000-0005-0000-0000-000046220000}"/>
    <cellStyle name="Comma 6 2 2 2 4 2 2" xfId="10282" xr:uid="{00000000-0005-0000-0000-000047220000}"/>
    <cellStyle name="Comma 6 2 2 2 4 3" xfId="10283" xr:uid="{00000000-0005-0000-0000-000048220000}"/>
    <cellStyle name="Comma 6 2 2 2 5" xfId="10284" xr:uid="{00000000-0005-0000-0000-000049220000}"/>
    <cellStyle name="Comma 6 2 2 2 5 2" xfId="10285" xr:uid="{00000000-0005-0000-0000-00004A220000}"/>
    <cellStyle name="Comma 6 2 2 3" xfId="10286" xr:uid="{00000000-0005-0000-0000-00004B220000}"/>
    <cellStyle name="Comma 6 2 2 3 2" xfId="10287" xr:uid="{00000000-0005-0000-0000-00004C220000}"/>
    <cellStyle name="Comma 6 2 2 3 2 2" xfId="10288" xr:uid="{00000000-0005-0000-0000-00004D220000}"/>
    <cellStyle name="Comma 6 2 2 3 2 2 2" xfId="10289" xr:uid="{00000000-0005-0000-0000-00004E220000}"/>
    <cellStyle name="Comma 6 2 2 3 2 3" xfId="10290" xr:uid="{00000000-0005-0000-0000-00004F220000}"/>
    <cellStyle name="Comma 6 2 2 3 3" xfId="10291" xr:uid="{00000000-0005-0000-0000-000050220000}"/>
    <cellStyle name="Comma 6 2 2 3 3 2" xfId="10292" xr:uid="{00000000-0005-0000-0000-000051220000}"/>
    <cellStyle name="Comma 6 2 2 4" xfId="10293" xr:uid="{00000000-0005-0000-0000-000052220000}"/>
    <cellStyle name="Comma 6 2 2 4 2" xfId="10294" xr:uid="{00000000-0005-0000-0000-000053220000}"/>
    <cellStyle name="Comma 6 2 2 4 2 2" xfId="10295" xr:uid="{00000000-0005-0000-0000-000054220000}"/>
    <cellStyle name="Comma 6 2 2 4 2 2 2" xfId="10296" xr:uid="{00000000-0005-0000-0000-000055220000}"/>
    <cellStyle name="Comma 6 2 2 4 2 3" xfId="10297" xr:uid="{00000000-0005-0000-0000-000056220000}"/>
    <cellStyle name="Comma 6 2 2 4 3" xfId="10298" xr:uid="{00000000-0005-0000-0000-000057220000}"/>
    <cellStyle name="Comma 6 2 2 4 3 2" xfId="10299" xr:uid="{00000000-0005-0000-0000-000058220000}"/>
    <cellStyle name="Comma 6 2 2 4 4" xfId="10300" xr:uid="{00000000-0005-0000-0000-000059220000}"/>
    <cellStyle name="Comma 6 2 2 5" xfId="10301" xr:uid="{00000000-0005-0000-0000-00005A220000}"/>
    <cellStyle name="Comma 6 2 2 5 2" xfId="10302" xr:uid="{00000000-0005-0000-0000-00005B220000}"/>
    <cellStyle name="Comma 6 2 2 5 2 2" xfId="10303" xr:uid="{00000000-0005-0000-0000-00005C220000}"/>
    <cellStyle name="Comma 6 2 2 5 3" xfId="10304" xr:uid="{00000000-0005-0000-0000-00005D220000}"/>
    <cellStyle name="Comma 6 2 2 6" xfId="10305" xr:uid="{00000000-0005-0000-0000-00005E220000}"/>
    <cellStyle name="Comma 6 2 2 6 2" xfId="10306" xr:uid="{00000000-0005-0000-0000-00005F220000}"/>
    <cellStyle name="Comma 6 2 3" xfId="4611" xr:uid="{00000000-0005-0000-0000-000060220000}"/>
    <cellStyle name="Comma 6 2 4" xfId="10307" xr:uid="{00000000-0005-0000-0000-000061220000}"/>
    <cellStyle name="Comma 6 2 4 2" xfId="10308" xr:uid="{00000000-0005-0000-0000-000062220000}"/>
    <cellStyle name="Comma 6 2 4 2 2" xfId="10309" xr:uid="{00000000-0005-0000-0000-000063220000}"/>
    <cellStyle name="Comma 6 2 4 2 2 2" xfId="10310" xr:uid="{00000000-0005-0000-0000-000064220000}"/>
    <cellStyle name="Comma 6 2 4 2 2 2 2" xfId="10311" xr:uid="{00000000-0005-0000-0000-000065220000}"/>
    <cellStyle name="Comma 6 2 4 2 2 3" xfId="10312" xr:uid="{00000000-0005-0000-0000-000066220000}"/>
    <cellStyle name="Comma 6 2 4 2 3" xfId="10313" xr:uid="{00000000-0005-0000-0000-000067220000}"/>
    <cellStyle name="Comma 6 2 4 2 3 2" xfId="10314" xr:uid="{00000000-0005-0000-0000-000068220000}"/>
    <cellStyle name="Comma 6 2 4 2 4" xfId="10315" xr:uid="{00000000-0005-0000-0000-000069220000}"/>
    <cellStyle name="Comma 6 2 4 3" xfId="10316" xr:uid="{00000000-0005-0000-0000-00006A220000}"/>
    <cellStyle name="Comma 6 2 4 3 2" xfId="10317" xr:uid="{00000000-0005-0000-0000-00006B220000}"/>
    <cellStyle name="Comma 6 2 4 3 2 2" xfId="10318" xr:uid="{00000000-0005-0000-0000-00006C220000}"/>
    <cellStyle name="Comma 6 2 4 3 2 2 2" xfId="10319" xr:uid="{00000000-0005-0000-0000-00006D220000}"/>
    <cellStyle name="Comma 6 2 4 3 2 3" xfId="10320" xr:uid="{00000000-0005-0000-0000-00006E220000}"/>
    <cellStyle name="Comma 6 2 4 3 3" xfId="10321" xr:uid="{00000000-0005-0000-0000-00006F220000}"/>
    <cellStyle name="Comma 6 2 4 3 3 2" xfId="10322" xr:uid="{00000000-0005-0000-0000-000070220000}"/>
    <cellStyle name="Comma 6 2 4 3 4" xfId="10323" xr:uid="{00000000-0005-0000-0000-000071220000}"/>
    <cellStyle name="Comma 6 2 4 4" xfId="10324" xr:uid="{00000000-0005-0000-0000-000072220000}"/>
    <cellStyle name="Comma 6 2 4 4 2" xfId="10325" xr:uid="{00000000-0005-0000-0000-000073220000}"/>
    <cellStyle name="Comma 6 2 4 4 2 2" xfId="10326" xr:uid="{00000000-0005-0000-0000-000074220000}"/>
    <cellStyle name="Comma 6 2 4 4 3" xfId="10327" xr:uid="{00000000-0005-0000-0000-000075220000}"/>
    <cellStyle name="Comma 6 2 4 5" xfId="10328" xr:uid="{00000000-0005-0000-0000-000076220000}"/>
    <cellStyle name="Comma 6 2 4 5 2" xfId="10329" xr:uid="{00000000-0005-0000-0000-000077220000}"/>
    <cellStyle name="Comma 6 2 5" xfId="10330" xr:uid="{00000000-0005-0000-0000-000078220000}"/>
    <cellStyle name="Comma 6 2 5 2" xfId="10331" xr:uid="{00000000-0005-0000-0000-000079220000}"/>
    <cellStyle name="Comma 6 2 5 2 2" xfId="10332" xr:uid="{00000000-0005-0000-0000-00007A220000}"/>
    <cellStyle name="Comma 6 2 5 2 2 2" xfId="10333" xr:uid="{00000000-0005-0000-0000-00007B220000}"/>
    <cellStyle name="Comma 6 2 5 2 3" xfId="10334" xr:uid="{00000000-0005-0000-0000-00007C220000}"/>
    <cellStyle name="Comma 6 2 5 3" xfId="10335" xr:uid="{00000000-0005-0000-0000-00007D220000}"/>
    <cellStyle name="Comma 6 2 5 3 2" xfId="10336" xr:uid="{00000000-0005-0000-0000-00007E220000}"/>
    <cellStyle name="Comma 6 2 5 4" xfId="10337" xr:uid="{00000000-0005-0000-0000-00007F220000}"/>
    <cellStyle name="Comma 6 2 6" xfId="10338" xr:uid="{00000000-0005-0000-0000-000080220000}"/>
    <cellStyle name="Comma 6 2 6 2" xfId="10339" xr:uid="{00000000-0005-0000-0000-000081220000}"/>
    <cellStyle name="Comma 6 2 6 2 2" xfId="10340" xr:uid="{00000000-0005-0000-0000-000082220000}"/>
    <cellStyle name="Comma 6 2 6 2 2 2" xfId="10341" xr:uid="{00000000-0005-0000-0000-000083220000}"/>
    <cellStyle name="Comma 6 2 6 2 3" xfId="10342" xr:uid="{00000000-0005-0000-0000-000084220000}"/>
    <cellStyle name="Comma 6 2 6 3" xfId="10343" xr:uid="{00000000-0005-0000-0000-000085220000}"/>
    <cellStyle name="Comma 6 2 6 3 2" xfId="10344" xr:uid="{00000000-0005-0000-0000-000086220000}"/>
    <cellStyle name="Comma 6 2 6 4" xfId="10345" xr:uid="{00000000-0005-0000-0000-000087220000}"/>
    <cellStyle name="Comma 6 2 7" xfId="10346" xr:uid="{00000000-0005-0000-0000-000088220000}"/>
    <cellStyle name="Comma 6 2 7 2" xfId="10347" xr:uid="{00000000-0005-0000-0000-000089220000}"/>
    <cellStyle name="Comma 6 2 7 2 2" xfId="10348" xr:uid="{00000000-0005-0000-0000-00008A220000}"/>
    <cellStyle name="Comma 6 2 7 3" xfId="10349" xr:uid="{00000000-0005-0000-0000-00008B220000}"/>
    <cellStyle name="Comma 6 2 8" xfId="10350" xr:uid="{00000000-0005-0000-0000-00008C220000}"/>
    <cellStyle name="Comma 6 2 8 2" xfId="10351" xr:uid="{00000000-0005-0000-0000-00008D220000}"/>
    <cellStyle name="Comma 6 2_Book1" xfId="4612" xr:uid="{00000000-0005-0000-0000-00008E220000}"/>
    <cellStyle name="Comma 6 3" xfId="4613" xr:uid="{00000000-0005-0000-0000-00008F220000}"/>
    <cellStyle name="Comma 6 3 2" xfId="10352" xr:uid="{00000000-0005-0000-0000-000090220000}"/>
    <cellStyle name="Comma 6 3 2 2" xfId="10353" xr:uid="{00000000-0005-0000-0000-000091220000}"/>
    <cellStyle name="Comma 6 3 2 2 2" xfId="10354" xr:uid="{00000000-0005-0000-0000-000092220000}"/>
    <cellStyle name="Comma 6 3 2 2 2 2" xfId="10355" xr:uid="{00000000-0005-0000-0000-000093220000}"/>
    <cellStyle name="Comma 6 3 2 2 2 2 2" xfId="10356" xr:uid="{00000000-0005-0000-0000-000094220000}"/>
    <cellStyle name="Comma 6 3 2 2 2 2 2 2" xfId="10357" xr:uid="{00000000-0005-0000-0000-000095220000}"/>
    <cellStyle name="Comma 6 3 2 2 2 2 3" xfId="10358" xr:uid="{00000000-0005-0000-0000-000096220000}"/>
    <cellStyle name="Comma 6 3 2 2 2 3" xfId="10359" xr:uid="{00000000-0005-0000-0000-000097220000}"/>
    <cellStyle name="Comma 6 3 2 2 2 3 2" xfId="10360" xr:uid="{00000000-0005-0000-0000-000098220000}"/>
    <cellStyle name="Comma 6 3 2 2 2 4" xfId="10361" xr:uid="{00000000-0005-0000-0000-000099220000}"/>
    <cellStyle name="Comma 6 3 2 2 3" xfId="10362" xr:uid="{00000000-0005-0000-0000-00009A220000}"/>
    <cellStyle name="Comma 6 3 2 2 3 2" xfId="10363" xr:uid="{00000000-0005-0000-0000-00009B220000}"/>
    <cellStyle name="Comma 6 3 2 2 3 2 2" xfId="10364" xr:uid="{00000000-0005-0000-0000-00009C220000}"/>
    <cellStyle name="Comma 6 3 2 2 3 2 2 2" xfId="10365" xr:uid="{00000000-0005-0000-0000-00009D220000}"/>
    <cellStyle name="Comma 6 3 2 2 3 2 3" xfId="10366" xr:uid="{00000000-0005-0000-0000-00009E220000}"/>
    <cellStyle name="Comma 6 3 2 2 3 3" xfId="10367" xr:uid="{00000000-0005-0000-0000-00009F220000}"/>
    <cellStyle name="Comma 6 3 2 2 3 3 2" xfId="10368" xr:uid="{00000000-0005-0000-0000-0000A0220000}"/>
    <cellStyle name="Comma 6 3 2 2 3 4" xfId="10369" xr:uid="{00000000-0005-0000-0000-0000A1220000}"/>
    <cellStyle name="Comma 6 3 2 2 4" xfId="10370" xr:uid="{00000000-0005-0000-0000-0000A2220000}"/>
    <cellStyle name="Comma 6 3 2 2 4 2" xfId="10371" xr:uid="{00000000-0005-0000-0000-0000A3220000}"/>
    <cellStyle name="Comma 6 3 2 2 4 2 2" xfId="10372" xr:uid="{00000000-0005-0000-0000-0000A4220000}"/>
    <cellStyle name="Comma 6 3 2 2 4 3" xfId="10373" xr:uid="{00000000-0005-0000-0000-0000A5220000}"/>
    <cellStyle name="Comma 6 3 2 2 5" xfId="10374" xr:uid="{00000000-0005-0000-0000-0000A6220000}"/>
    <cellStyle name="Comma 6 3 2 2 5 2" xfId="10375" xr:uid="{00000000-0005-0000-0000-0000A7220000}"/>
    <cellStyle name="Comma 6 3 2 2 6" xfId="10376" xr:uid="{00000000-0005-0000-0000-0000A8220000}"/>
    <cellStyle name="Comma 6 3 2 3" xfId="10377" xr:uid="{00000000-0005-0000-0000-0000A9220000}"/>
    <cellStyle name="Comma 6 3 2 3 2" xfId="10378" xr:uid="{00000000-0005-0000-0000-0000AA220000}"/>
    <cellStyle name="Comma 6 3 2 3 2 2" xfId="10379" xr:uid="{00000000-0005-0000-0000-0000AB220000}"/>
    <cellStyle name="Comma 6 3 2 3 2 2 2" xfId="10380" xr:uid="{00000000-0005-0000-0000-0000AC220000}"/>
    <cellStyle name="Comma 6 3 2 3 2 3" xfId="10381" xr:uid="{00000000-0005-0000-0000-0000AD220000}"/>
    <cellStyle name="Comma 6 3 2 3 3" xfId="10382" xr:uid="{00000000-0005-0000-0000-0000AE220000}"/>
    <cellStyle name="Comma 6 3 2 3 3 2" xfId="10383" xr:uid="{00000000-0005-0000-0000-0000AF220000}"/>
    <cellStyle name="Comma 6 3 2 3 4" xfId="10384" xr:uid="{00000000-0005-0000-0000-0000B0220000}"/>
    <cellStyle name="Comma 6 3 2 4" xfId="10385" xr:uid="{00000000-0005-0000-0000-0000B1220000}"/>
    <cellStyle name="Comma 6 3 2 4 2" xfId="10386" xr:uid="{00000000-0005-0000-0000-0000B2220000}"/>
    <cellStyle name="Comma 6 3 2 4 2 2" xfId="10387" xr:uid="{00000000-0005-0000-0000-0000B3220000}"/>
    <cellStyle name="Comma 6 3 2 4 2 2 2" xfId="10388" xr:uid="{00000000-0005-0000-0000-0000B4220000}"/>
    <cellStyle name="Comma 6 3 2 4 2 3" xfId="10389" xr:uid="{00000000-0005-0000-0000-0000B5220000}"/>
    <cellStyle name="Comma 6 3 2 4 3" xfId="10390" xr:uid="{00000000-0005-0000-0000-0000B6220000}"/>
    <cellStyle name="Comma 6 3 2 4 3 2" xfId="10391" xr:uid="{00000000-0005-0000-0000-0000B7220000}"/>
    <cellStyle name="Comma 6 3 2 4 4" xfId="10392" xr:uid="{00000000-0005-0000-0000-0000B8220000}"/>
    <cellStyle name="Comma 6 3 2 5" xfId="10393" xr:uid="{00000000-0005-0000-0000-0000B9220000}"/>
    <cellStyle name="Comma 6 3 2 5 2" xfId="10394" xr:uid="{00000000-0005-0000-0000-0000BA220000}"/>
    <cellStyle name="Comma 6 3 2 5 2 2" xfId="10395" xr:uid="{00000000-0005-0000-0000-0000BB220000}"/>
    <cellStyle name="Comma 6 3 2 5 3" xfId="10396" xr:uid="{00000000-0005-0000-0000-0000BC220000}"/>
    <cellStyle name="Comma 6 3 2 6" xfId="10397" xr:uid="{00000000-0005-0000-0000-0000BD220000}"/>
    <cellStyle name="Comma 6 3 2 6 2" xfId="10398" xr:uid="{00000000-0005-0000-0000-0000BE220000}"/>
    <cellStyle name="Comma 6 3 2 7" xfId="10399" xr:uid="{00000000-0005-0000-0000-0000BF220000}"/>
    <cellStyle name="Comma 6 3 3" xfId="10400" xr:uid="{00000000-0005-0000-0000-0000C0220000}"/>
    <cellStyle name="Comma 6 3 3 2" xfId="10401" xr:uid="{00000000-0005-0000-0000-0000C1220000}"/>
    <cellStyle name="Comma 6 3 3 2 2" xfId="10402" xr:uid="{00000000-0005-0000-0000-0000C2220000}"/>
    <cellStyle name="Comma 6 3 3 2 2 2" xfId="10403" xr:uid="{00000000-0005-0000-0000-0000C3220000}"/>
    <cellStyle name="Comma 6 3 3 2 2 2 2" xfId="10404" xr:uid="{00000000-0005-0000-0000-0000C4220000}"/>
    <cellStyle name="Comma 6 3 3 2 2 3" xfId="10405" xr:uid="{00000000-0005-0000-0000-0000C5220000}"/>
    <cellStyle name="Comma 6 3 3 2 3" xfId="10406" xr:uid="{00000000-0005-0000-0000-0000C6220000}"/>
    <cellStyle name="Comma 6 3 3 2 3 2" xfId="10407" xr:uid="{00000000-0005-0000-0000-0000C7220000}"/>
    <cellStyle name="Comma 6 3 3 2 4" xfId="10408" xr:uid="{00000000-0005-0000-0000-0000C8220000}"/>
    <cellStyle name="Comma 6 3 3 3" xfId="10409" xr:uid="{00000000-0005-0000-0000-0000C9220000}"/>
    <cellStyle name="Comma 6 3 3 3 2" xfId="10410" xr:uid="{00000000-0005-0000-0000-0000CA220000}"/>
    <cellStyle name="Comma 6 3 3 3 2 2" xfId="10411" xr:uid="{00000000-0005-0000-0000-0000CB220000}"/>
    <cellStyle name="Comma 6 3 3 3 2 2 2" xfId="10412" xr:uid="{00000000-0005-0000-0000-0000CC220000}"/>
    <cellStyle name="Comma 6 3 3 3 2 3" xfId="10413" xr:uid="{00000000-0005-0000-0000-0000CD220000}"/>
    <cellStyle name="Comma 6 3 3 3 3" xfId="10414" xr:uid="{00000000-0005-0000-0000-0000CE220000}"/>
    <cellStyle name="Comma 6 3 3 3 3 2" xfId="10415" xr:uid="{00000000-0005-0000-0000-0000CF220000}"/>
    <cellStyle name="Comma 6 3 3 3 4" xfId="10416" xr:uid="{00000000-0005-0000-0000-0000D0220000}"/>
    <cellStyle name="Comma 6 3 3 4" xfId="10417" xr:uid="{00000000-0005-0000-0000-0000D1220000}"/>
    <cellStyle name="Comma 6 3 3 4 2" xfId="10418" xr:uid="{00000000-0005-0000-0000-0000D2220000}"/>
    <cellStyle name="Comma 6 3 3 4 2 2" xfId="10419" xr:uid="{00000000-0005-0000-0000-0000D3220000}"/>
    <cellStyle name="Comma 6 3 3 4 3" xfId="10420" xr:uid="{00000000-0005-0000-0000-0000D4220000}"/>
    <cellStyle name="Comma 6 3 3 5" xfId="10421" xr:uid="{00000000-0005-0000-0000-0000D5220000}"/>
    <cellStyle name="Comma 6 3 3 5 2" xfId="10422" xr:uid="{00000000-0005-0000-0000-0000D6220000}"/>
    <cellStyle name="Comma 6 3 3 6" xfId="10423" xr:uid="{00000000-0005-0000-0000-0000D7220000}"/>
    <cellStyle name="Comma 6 3 4" xfId="10424" xr:uid="{00000000-0005-0000-0000-0000D8220000}"/>
    <cellStyle name="Comma 6 3 4 2" xfId="10425" xr:uid="{00000000-0005-0000-0000-0000D9220000}"/>
    <cellStyle name="Comma 6 3 4 2 2" xfId="10426" xr:uid="{00000000-0005-0000-0000-0000DA220000}"/>
    <cellStyle name="Comma 6 3 4 2 2 2" xfId="10427" xr:uid="{00000000-0005-0000-0000-0000DB220000}"/>
    <cellStyle name="Comma 6 3 4 2 3" xfId="10428" xr:uid="{00000000-0005-0000-0000-0000DC220000}"/>
    <cellStyle name="Comma 6 3 4 3" xfId="10429" xr:uid="{00000000-0005-0000-0000-0000DD220000}"/>
    <cellStyle name="Comma 6 3 4 3 2" xfId="10430" xr:uid="{00000000-0005-0000-0000-0000DE220000}"/>
    <cellStyle name="Comma 6 3 4 4" xfId="10431" xr:uid="{00000000-0005-0000-0000-0000DF220000}"/>
    <cellStyle name="Comma 6 3 5" xfId="10432" xr:uid="{00000000-0005-0000-0000-0000E0220000}"/>
    <cellStyle name="Comma 6 3 5 2" xfId="10433" xr:uid="{00000000-0005-0000-0000-0000E1220000}"/>
    <cellStyle name="Comma 6 3 5 2 2" xfId="10434" xr:uid="{00000000-0005-0000-0000-0000E2220000}"/>
    <cellStyle name="Comma 6 3 5 2 2 2" xfId="10435" xr:uid="{00000000-0005-0000-0000-0000E3220000}"/>
    <cellStyle name="Comma 6 3 5 2 3" xfId="10436" xr:uid="{00000000-0005-0000-0000-0000E4220000}"/>
    <cellStyle name="Comma 6 3 5 3" xfId="10437" xr:uid="{00000000-0005-0000-0000-0000E5220000}"/>
    <cellStyle name="Comma 6 3 5 3 2" xfId="10438" xr:uid="{00000000-0005-0000-0000-0000E6220000}"/>
    <cellStyle name="Comma 6 3 5 4" xfId="10439" xr:uid="{00000000-0005-0000-0000-0000E7220000}"/>
    <cellStyle name="Comma 6 3 6" xfId="10440" xr:uid="{00000000-0005-0000-0000-0000E8220000}"/>
    <cellStyle name="Comma 6 3 6 2" xfId="10441" xr:uid="{00000000-0005-0000-0000-0000E9220000}"/>
    <cellStyle name="Comma 6 3 6 2 2" xfId="10442" xr:uid="{00000000-0005-0000-0000-0000EA220000}"/>
    <cellStyle name="Comma 6 3 6 3" xfId="10443" xr:uid="{00000000-0005-0000-0000-0000EB220000}"/>
    <cellStyle name="Comma 6 3 7" xfId="10444" xr:uid="{00000000-0005-0000-0000-0000EC220000}"/>
    <cellStyle name="Comma 6 3 7 2" xfId="10445" xr:uid="{00000000-0005-0000-0000-0000ED220000}"/>
    <cellStyle name="Comma 6 4" xfId="4614" xr:uid="{00000000-0005-0000-0000-0000EE220000}"/>
    <cellStyle name="Comma 6 4 2" xfId="10446" xr:uid="{00000000-0005-0000-0000-0000EF220000}"/>
    <cellStyle name="Comma 6 4 2 2" xfId="10447" xr:uid="{00000000-0005-0000-0000-0000F0220000}"/>
    <cellStyle name="Comma 6 4 2 2 2" xfId="10448" xr:uid="{00000000-0005-0000-0000-0000F1220000}"/>
    <cellStyle name="Comma 6 4 2 2 2 2" xfId="10449" xr:uid="{00000000-0005-0000-0000-0000F2220000}"/>
    <cellStyle name="Comma 6 4 2 2 2 2 2" xfId="10450" xr:uid="{00000000-0005-0000-0000-0000F3220000}"/>
    <cellStyle name="Comma 6 4 2 2 2 2 2 2" xfId="10451" xr:uid="{00000000-0005-0000-0000-0000F4220000}"/>
    <cellStyle name="Comma 6 4 2 2 2 2 3" xfId="10452" xr:uid="{00000000-0005-0000-0000-0000F5220000}"/>
    <cellStyle name="Comma 6 4 2 2 2 3" xfId="10453" xr:uid="{00000000-0005-0000-0000-0000F6220000}"/>
    <cellStyle name="Comma 6 4 2 2 2 3 2" xfId="10454" xr:uid="{00000000-0005-0000-0000-0000F7220000}"/>
    <cellStyle name="Comma 6 4 2 2 2 4" xfId="10455" xr:uid="{00000000-0005-0000-0000-0000F8220000}"/>
    <cellStyle name="Comma 6 4 2 2 3" xfId="10456" xr:uid="{00000000-0005-0000-0000-0000F9220000}"/>
    <cellStyle name="Comma 6 4 2 2 3 2" xfId="10457" xr:uid="{00000000-0005-0000-0000-0000FA220000}"/>
    <cellStyle name="Comma 6 4 2 2 3 2 2" xfId="10458" xr:uid="{00000000-0005-0000-0000-0000FB220000}"/>
    <cellStyle name="Comma 6 4 2 2 3 2 2 2" xfId="10459" xr:uid="{00000000-0005-0000-0000-0000FC220000}"/>
    <cellStyle name="Comma 6 4 2 2 3 2 3" xfId="10460" xr:uid="{00000000-0005-0000-0000-0000FD220000}"/>
    <cellStyle name="Comma 6 4 2 2 3 3" xfId="10461" xr:uid="{00000000-0005-0000-0000-0000FE220000}"/>
    <cellStyle name="Comma 6 4 2 2 3 3 2" xfId="10462" xr:uid="{00000000-0005-0000-0000-0000FF220000}"/>
    <cellStyle name="Comma 6 4 2 2 3 4" xfId="10463" xr:uid="{00000000-0005-0000-0000-000000230000}"/>
    <cellStyle name="Comma 6 4 2 2 4" xfId="10464" xr:uid="{00000000-0005-0000-0000-000001230000}"/>
    <cellStyle name="Comma 6 4 2 2 4 2" xfId="10465" xr:uid="{00000000-0005-0000-0000-000002230000}"/>
    <cellStyle name="Comma 6 4 2 2 4 2 2" xfId="10466" xr:uid="{00000000-0005-0000-0000-000003230000}"/>
    <cellStyle name="Comma 6 4 2 2 4 3" xfId="10467" xr:uid="{00000000-0005-0000-0000-000004230000}"/>
    <cellStyle name="Comma 6 4 2 2 5" xfId="10468" xr:uid="{00000000-0005-0000-0000-000005230000}"/>
    <cellStyle name="Comma 6 4 2 2 5 2" xfId="10469" xr:uid="{00000000-0005-0000-0000-000006230000}"/>
    <cellStyle name="Comma 6 4 2 2 6" xfId="10470" xr:uid="{00000000-0005-0000-0000-000007230000}"/>
    <cellStyle name="Comma 6 4 2 3" xfId="10471" xr:uid="{00000000-0005-0000-0000-000008230000}"/>
    <cellStyle name="Comma 6 4 2 3 2" xfId="10472" xr:uid="{00000000-0005-0000-0000-000009230000}"/>
    <cellStyle name="Comma 6 4 2 3 2 2" xfId="10473" xr:uid="{00000000-0005-0000-0000-00000A230000}"/>
    <cellStyle name="Comma 6 4 2 3 2 2 2" xfId="10474" xr:uid="{00000000-0005-0000-0000-00000B230000}"/>
    <cellStyle name="Comma 6 4 2 3 2 3" xfId="10475" xr:uid="{00000000-0005-0000-0000-00000C230000}"/>
    <cellStyle name="Comma 6 4 2 3 3" xfId="10476" xr:uid="{00000000-0005-0000-0000-00000D230000}"/>
    <cellStyle name="Comma 6 4 2 3 3 2" xfId="10477" xr:uid="{00000000-0005-0000-0000-00000E230000}"/>
    <cellStyle name="Comma 6 4 2 3 4" xfId="10478" xr:uid="{00000000-0005-0000-0000-00000F230000}"/>
    <cellStyle name="Comma 6 4 2 4" xfId="10479" xr:uid="{00000000-0005-0000-0000-000010230000}"/>
    <cellStyle name="Comma 6 4 2 4 2" xfId="10480" xr:uid="{00000000-0005-0000-0000-000011230000}"/>
    <cellStyle name="Comma 6 4 2 4 2 2" xfId="10481" xr:uid="{00000000-0005-0000-0000-000012230000}"/>
    <cellStyle name="Comma 6 4 2 4 2 2 2" xfId="10482" xr:uid="{00000000-0005-0000-0000-000013230000}"/>
    <cellStyle name="Comma 6 4 2 4 2 3" xfId="10483" xr:uid="{00000000-0005-0000-0000-000014230000}"/>
    <cellStyle name="Comma 6 4 2 4 3" xfId="10484" xr:uid="{00000000-0005-0000-0000-000015230000}"/>
    <cellStyle name="Comma 6 4 2 4 3 2" xfId="10485" xr:uid="{00000000-0005-0000-0000-000016230000}"/>
    <cellStyle name="Comma 6 4 2 4 4" xfId="10486" xr:uid="{00000000-0005-0000-0000-000017230000}"/>
    <cellStyle name="Comma 6 4 2 5" xfId="10487" xr:uid="{00000000-0005-0000-0000-000018230000}"/>
    <cellStyle name="Comma 6 4 2 5 2" xfId="10488" xr:uid="{00000000-0005-0000-0000-000019230000}"/>
    <cellStyle name="Comma 6 4 2 5 2 2" xfId="10489" xr:uid="{00000000-0005-0000-0000-00001A230000}"/>
    <cellStyle name="Comma 6 4 2 5 3" xfId="10490" xr:uid="{00000000-0005-0000-0000-00001B230000}"/>
    <cellStyle name="Comma 6 4 2 6" xfId="10491" xr:uid="{00000000-0005-0000-0000-00001C230000}"/>
    <cellStyle name="Comma 6 4 2 6 2" xfId="10492" xr:uid="{00000000-0005-0000-0000-00001D230000}"/>
    <cellStyle name="Comma 6 4 2 7" xfId="10493" xr:uid="{00000000-0005-0000-0000-00001E230000}"/>
    <cellStyle name="Comma 6 4 3" xfId="10494" xr:uid="{00000000-0005-0000-0000-00001F230000}"/>
    <cellStyle name="Comma 6 4 3 2" xfId="10495" xr:uid="{00000000-0005-0000-0000-000020230000}"/>
    <cellStyle name="Comma 6 4 3 2 2" xfId="10496" xr:uid="{00000000-0005-0000-0000-000021230000}"/>
    <cellStyle name="Comma 6 4 3 2 2 2" xfId="10497" xr:uid="{00000000-0005-0000-0000-000022230000}"/>
    <cellStyle name="Comma 6 4 3 2 2 2 2" xfId="10498" xr:uid="{00000000-0005-0000-0000-000023230000}"/>
    <cellStyle name="Comma 6 4 3 2 2 3" xfId="10499" xr:uid="{00000000-0005-0000-0000-000024230000}"/>
    <cellStyle name="Comma 6 4 3 2 3" xfId="10500" xr:uid="{00000000-0005-0000-0000-000025230000}"/>
    <cellStyle name="Comma 6 4 3 2 3 2" xfId="10501" xr:uid="{00000000-0005-0000-0000-000026230000}"/>
    <cellStyle name="Comma 6 4 3 2 4" xfId="10502" xr:uid="{00000000-0005-0000-0000-000027230000}"/>
    <cellStyle name="Comma 6 4 3 3" xfId="10503" xr:uid="{00000000-0005-0000-0000-000028230000}"/>
    <cellStyle name="Comma 6 4 3 3 2" xfId="10504" xr:uid="{00000000-0005-0000-0000-000029230000}"/>
    <cellStyle name="Comma 6 4 3 3 2 2" xfId="10505" xr:uid="{00000000-0005-0000-0000-00002A230000}"/>
    <cellStyle name="Comma 6 4 3 3 2 2 2" xfId="10506" xr:uid="{00000000-0005-0000-0000-00002B230000}"/>
    <cellStyle name="Comma 6 4 3 3 2 3" xfId="10507" xr:uid="{00000000-0005-0000-0000-00002C230000}"/>
    <cellStyle name="Comma 6 4 3 3 3" xfId="10508" xr:uid="{00000000-0005-0000-0000-00002D230000}"/>
    <cellStyle name="Comma 6 4 3 3 3 2" xfId="10509" xr:uid="{00000000-0005-0000-0000-00002E230000}"/>
    <cellStyle name="Comma 6 4 3 3 4" xfId="10510" xr:uid="{00000000-0005-0000-0000-00002F230000}"/>
    <cellStyle name="Comma 6 4 3 4" xfId="10511" xr:uid="{00000000-0005-0000-0000-000030230000}"/>
    <cellStyle name="Comma 6 4 3 4 2" xfId="10512" xr:uid="{00000000-0005-0000-0000-000031230000}"/>
    <cellStyle name="Comma 6 4 3 4 2 2" xfId="10513" xr:uid="{00000000-0005-0000-0000-000032230000}"/>
    <cellStyle name="Comma 6 4 3 4 3" xfId="10514" xr:uid="{00000000-0005-0000-0000-000033230000}"/>
    <cellStyle name="Comma 6 4 3 5" xfId="10515" xr:uid="{00000000-0005-0000-0000-000034230000}"/>
    <cellStyle name="Comma 6 4 3 5 2" xfId="10516" xr:uid="{00000000-0005-0000-0000-000035230000}"/>
    <cellStyle name="Comma 6 4 3 6" xfId="10517" xr:uid="{00000000-0005-0000-0000-000036230000}"/>
    <cellStyle name="Comma 6 4 4" xfId="10518" xr:uid="{00000000-0005-0000-0000-000037230000}"/>
    <cellStyle name="Comma 6 4 4 2" xfId="10519" xr:uid="{00000000-0005-0000-0000-000038230000}"/>
    <cellStyle name="Comma 6 4 4 2 2" xfId="10520" xr:uid="{00000000-0005-0000-0000-000039230000}"/>
    <cellStyle name="Comma 6 4 4 2 2 2" xfId="10521" xr:uid="{00000000-0005-0000-0000-00003A230000}"/>
    <cellStyle name="Comma 6 4 4 2 3" xfId="10522" xr:uid="{00000000-0005-0000-0000-00003B230000}"/>
    <cellStyle name="Comma 6 4 4 3" xfId="10523" xr:uid="{00000000-0005-0000-0000-00003C230000}"/>
    <cellStyle name="Comma 6 4 4 3 2" xfId="10524" xr:uid="{00000000-0005-0000-0000-00003D230000}"/>
    <cellStyle name="Comma 6 4 4 4" xfId="10525" xr:uid="{00000000-0005-0000-0000-00003E230000}"/>
    <cellStyle name="Comma 6 4 5" xfId="10526" xr:uid="{00000000-0005-0000-0000-00003F230000}"/>
    <cellStyle name="Comma 6 4 5 2" xfId="10527" xr:uid="{00000000-0005-0000-0000-000040230000}"/>
    <cellStyle name="Comma 6 4 5 2 2" xfId="10528" xr:uid="{00000000-0005-0000-0000-000041230000}"/>
    <cellStyle name="Comma 6 4 5 2 2 2" xfId="10529" xr:uid="{00000000-0005-0000-0000-000042230000}"/>
    <cellStyle name="Comma 6 4 5 2 3" xfId="10530" xr:uid="{00000000-0005-0000-0000-000043230000}"/>
    <cellStyle name="Comma 6 4 5 3" xfId="10531" xr:uid="{00000000-0005-0000-0000-000044230000}"/>
    <cellStyle name="Comma 6 4 5 3 2" xfId="10532" xr:uid="{00000000-0005-0000-0000-000045230000}"/>
    <cellStyle name="Comma 6 4 5 4" xfId="10533" xr:uid="{00000000-0005-0000-0000-000046230000}"/>
    <cellStyle name="Comma 6 4 6" xfId="10534" xr:uid="{00000000-0005-0000-0000-000047230000}"/>
    <cellStyle name="Comma 6 4 6 2" xfId="10535" xr:uid="{00000000-0005-0000-0000-000048230000}"/>
    <cellStyle name="Comma 6 4 6 2 2" xfId="10536" xr:uid="{00000000-0005-0000-0000-000049230000}"/>
    <cellStyle name="Comma 6 4 6 3" xfId="10537" xr:uid="{00000000-0005-0000-0000-00004A230000}"/>
    <cellStyle name="Comma 6 4 7" xfId="10538" xr:uid="{00000000-0005-0000-0000-00004B230000}"/>
    <cellStyle name="Comma 6 4 7 2" xfId="10539" xr:uid="{00000000-0005-0000-0000-00004C230000}"/>
    <cellStyle name="Comma 6 5" xfId="10540" xr:uid="{00000000-0005-0000-0000-00004D230000}"/>
    <cellStyle name="Comma 6 5 2" xfId="10541" xr:uid="{00000000-0005-0000-0000-00004E230000}"/>
    <cellStyle name="Comma 6 5 2 2" xfId="10542" xr:uid="{00000000-0005-0000-0000-00004F230000}"/>
    <cellStyle name="Comma 6 5 2 2 2" xfId="10543" xr:uid="{00000000-0005-0000-0000-000050230000}"/>
    <cellStyle name="Comma 6 5 2 2 2 2" xfId="10544" xr:uid="{00000000-0005-0000-0000-000051230000}"/>
    <cellStyle name="Comma 6 5 2 2 2 2 2" xfId="10545" xr:uid="{00000000-0005-0000-0000-000052230000}"/>
    <cellStyle name="Comma 6 5 2 2 2 2 2 2" xfId="10546" xr:uid="{00000000-0005-0000-0000-000053230000}"/>
    <cellStyle name="Comma 6 5 2 2 2 2 3" xfId="10547" xr:uid="{00000000-0005-0000-0000-000054230000}"/>
    <cellStyle name="Comma 6 5 2 2 2 3" xfId="10548" xr:uid="{00000000-0005-0000-0000-000055230000}"/>
    <cellStyle name="Comma 6 5 2 2 2 3 2" xfId="10549" xr:uid="{00000000-0005-0000-0000-000056230000}"/>
    <cellStyle name="Comma 6 5 2 2 2 4" xfId="10550" xr:uid="{00000000-0005-0000-0000-000057230000}"/>
    <cellStyle name="Comma 6 5 2 2 3" xfId="10551" xr:uid="{00000000-0005-0000-0000-000058230000}"/>
    <cellStyle name="Comma 6 5 2 2 3 2" xfId="10552" xr:uid="{00000000-0005-0000-0000-000059230000}"/>
    <cellStyle name="Comma 6 5 2 2 3 2 2" xfId="10553" xr:uid="{00000000-0005-0000-0000-00005A230000}"/>
    <cellStyle name="Comma 6 5 2 2 3 2 2 2" xfId="10554" xr:uid="{00000000-0005-0000-0000-00005B230000}"/>
    <cellStyle name="Comma 6 5 2 2 3 2 3" xfId="10555" xr:uid="{00000000-0005-0000-0000-00005C230000}"/>
    <cellStyle name="Comma 6 5 2 2 3 3" xfId="10556" xr:uid="{00000000-0005-0000-0000-00005D230000}"/>
    <cellStyle name="Comma 6 5 2 2 3 3 2" xfId="10557" xr:uid="{00000000-0005-0000-0000-00005E230000}"/>
    <cellStyle name="Comma 6 5 2 2 3 4" xfId="10558" xr:uid="{00000000-0005-0000-0000-00005F230000}"/>
    <cellStyle name="Comma 6 5 2 2 4" xfId="10559" xr:uid="{00000000-0005-0000-0000-000060230000}"/>
    <cellStyle name="Comma 6 5 2 2 4 2" xfId="10560" xr:uid="{00000000-0005-0000-0000-000061230000}"/>
    <cellStyle name="Comma 6 5 2 2 4 2 2" xfId="10561" xr:uid="{00000000-0005-0000-0000-000062230000}"/>
    <cellStyle name="Comma 6 5 2 2 4 3" xfId="10562" xr:uid="{00000000-0005-0000-0000-000063230000}"/>
    <cellStyle name="Comma 6 5 2 2 5" xfId="10563" xr:uid="{00000000-0005-0000-0000-000064230000}"/>
    <cellStyle name="Comma 6 5 2 2 5 2" xfId="10564" xr:uid="{00000000-0005-0000-0000-000065230000}"/>
    <cellStyle name="Comma 6 5 2 2 6" xfId="10565" xr:uid="{00000000-0005-0000-0000-000066230000}"/>
    <cellStyle name="Comma 6 5 2 3" xfId="10566" xr:uid="{00000000-0005-0000-0000-000067230000}"/>
    <cellStyle name="Comma 6 5 2 3 2" xfId="10567" xr:uid="{00000000-0005-0000-0000-000068230000}"/>
    <cellStyle name="Comma 6 5 2 3 2 2" xfId="10568" xr:uid="{00000000-0005-0000-0000-000069230000}"/>
    <cellStyle name="Comma 6 5 2 3 2 2 2" xfId="10569" xr:uid="{00000000-0005-0000-0000-00006A230000}"/>
    <cellStyle name="Comma 6 5 2 3 2 3" xfId="10570" xr:uid="{00000000-0005-0000-0000-00006B230000}"/>
    <cellStyle name="Comma 6 5 2 3 3" xfId="10571" xr:uid="{00000000-0005-0000-0000-00006C230000}"/>
    <cellStyle name="Comma 6 5 2 3 3 2" xfId="10572" xr:uid="{00000000-0005-0000-0000-00006D230000}"/>
    <cellStyle name="Comma 6 5 2 3 4" xfId="10573" xr:uid="{00000000-0005-0000-0000-00006E230000}"/>
    <cellStyle name="Comma 6 5 2 4" xfId="10574" xr:uid="{00000000-0005-0000-0000-00006F230000}"/>
    <cellStyle name="Comma 6 5 2 4 2" xfId="10575" xr:uid="{00000000-0005-0000-0000-000070230000}"/>
    <cellStyle name="Comma 6 5 2 4 2 2" xfId="10576" xr:uid="{00000000-0005-0000-0000-000071230000}"/>
    <cellStyle name="Comma 6 5 2 4 2 2 2" xfId="10577" xr:uid="{00000000-0005-0000-0000-000072230000}"/>
    <cellStyle name="Comma 6 5 2 4 2 3" xfId="10578" xr:uid="{00000000-0005-0000-0000-000073230000}"/>
    <cellStyle name="Comma 6 5 2 4 3" xfId="10579" xr:uid="{00000000-0005-0000-0000-000074230000}"/>
    <cellStyle name="Comma 6 5 2 4 3 2" xfId="10580" xr:uid="{00000000-0005-0000-0000-000075230000}"/>
    <cellStyle name="Comma 6 5 2 4 4" xfId="10581" xr:uid="{00000000-0005-0000-0000-000076230000}"/>
    <cellStyle name="Comma 6 5 2 5" xfId="10582" xr:uid="{00000000-0005-0000-0000-000077230000}"/>
    <cellStyle name="Comma 6 5 2 5 2" xfId="10583" xr:uid="{00000000-0005-0000-0000-000078230000}"/>
    <cellStyle name="Comma 6 5 2 5 2 2" xfId="10584" xr:uid="{00000000-0005-0000-0000-000079230000}"/>
    <cellStyle name="Comma 6 5 2 5 3" xfId="10585" xr:uid="{00000000-0005-0000-0000-00007A230000}"/>
    <cellStyle name="Comma 6 5 2 6" xfId="10586" xr:uid="{00000000-0005-0000-0000-00007B230000}"/>
    <cellStyle name="Comma 6 5 2 6 2" xfId="10587" xr:uid="{00000000-0005-0000-0000-00007C230000}"/>
    <cellStyle name="Comma 6 5 3" xfId="10588" xr:uid="{00000000-0005-0000-0000-00007D230000}"/>
    <cellStyle name="Comma 6 5 3 2" xfId="10589" xr:uid="{00000000-0005-0000-0000-00007E230000}"/>
    <cellStyle name="Comma 6 5 3 2 2" xfId="10590" xr:uid="{00000000-0005-0000-0000-00007F230000}"/>
    <cellStyle name="Comma 6 5 3 2 2 2" xfId="10591" xr:uid="{00000000-0005-0000-0000-000080230000}"/>
    <cellStyle name="Comma 6 5 3 2 2 2 2" xfId="10592" xr:uid="{00000000-0005-0000-0000-000081230000}"/>
    <cellStyle name="Comma 6 5 3 2 2 3" xfId="10593" xr:uid="{00000000-0005-0000-0000-000082230000}"/>
    <cellStyle name="Comma 6 5 3 2 3" xfId="10594" xr:uid="{00000000-0005-0000-0000-000083230000}"/>
    <cellStyle name="Comma 6 5 3 2 3 2" xfId="10595" xr:uid="{00000000-0005-0000-0000-000084230000}"/>
    <cellStyle name="Comma 6 5 3 2 4" xfId="10596" xr:uid="{00000000-0005-0000-0000-000085230000}"/>
    <cellStyle name="Comma 6 5 3 3" xfId="10597" xr:uid="{00000000-0005-0000-0000-000086230000}"/>
    <cellStyle name="Comma 6 5 3 3 2" xfId="10598" xr:uid="{00000000-0005-0000-0000-000087230000}"/>
    <cellStyle name="Comma 6 5 3 3 2 2" xfId="10599" xr:uid="{00000000-0005-0000-0000-000088230000}"/>
    <cellStyle name="Comma 6 5 3 3 2 2 2" xfId="10600" xr:uid="{00000000-0005-0000-0000-000089230000}"/>
    <cellStyle name="Comma 6 5 3 3 2 3" xfId="10601" xr:uid="{00000000-0005-0000-0000-00008A230000}"/>
    <cellStyle name="Comma 6 5 3 3 3" xfId="10602" xr:uid="{00000000-0005-0000-0000-00008B230000}"/>
    <cellStyle name="Comma 6 5 3 3 3 2" xfId="10603" xr:uid="{00000000-0005-0000-0000-00008C230000}"/>
    <cellStyle name="Comma 6 5 3 3 4" xfId="10604" xr:uid="{00000000-0005-0000-0000-00008D230000}"/>
    <cellStyle name="Comma 6 5 3 4" xfId="10605" xr:uid="{00000000-0005-0000-0000-00008E230000}"/>
    <cellStyle name="Comma 6 5 3 4 2" xfId="10606" xr:uid="{00000000-0005-0000-0000-00008F230000}"/>
    <cellStyle name="Comma 6 5 3 4 2 2" xfId="10607" xr:uid="{00000000-0005-0000-0000-000090230000}"/>
    <cellStyle name="Comma 6 5 3 4 3" xfId="10608" xr:uid="{00000000-0005-0000-0000-000091230000}"/>
    <cellStyle name="Comma 6 5 3 5" xfId="10609" xr:uid="{00000000-0005-0000-0000-000092230000}"/>
    <cellStyle name="Comma 6 5 3 5 2" xfId="10610" xr:uid="{00000000-0005-0000-0000-000093230000}"/>
    <cellStyle name="Comma 6 5 4" xfId="10611" xr:uid="{00000000-0005-0000-0000-000094230000}"/>
    <cellStyle name="Comma 6 5 4 2" xfId="10612" xr:uid="{00000000-0005-0000-0000-000095230000}"/>
    <cellStyle name="Comma 6 5 4 2 2" xfId="10613" xr:uid="{00000000-0005-0000-0000-000096230000}"/>
    <cellStyle name="Comma 6 5 4 2 2 2" xfId="10614" xr:uid="{00000000-0005-0000-0000-000097230000}"/>
    <cellStyle name="Comma 6 5 4 2 3" xfId="10615" xr:uid="{00000000-0005-0000-0000-000098230000}"/>
    <cellStyle name="Comma 6 5 4 3" xfId="10616" xr:uid="{00000000-0005-0000-0000-000099230000}"/>
    <cellStyle name="Comma 6 5 4 3 2" xfId="10617" xr:uid="{00000000-0005-0000-0000-00009A230000}"/>
    <cellStyle name="Comma 6 5 4 4" xfId="10618" xr:uid="{00000000-0005-0000-0000-00009B230000}"/>
    <cellStyle name="Comma 6 5 5" xfId="10619" xr:uid="{00000000-0005-0000-0000-00009C230000}"/>
    <cellStyle name="Comma 6 5 5 2" xfId="10620" xr:uid="{00000000-0005-0000-0000-00009D230000}"/>
    <cellStyle name="Comma 6 5 5 2 2" xfId="10621" xr:uid="{00000000-0005-0000-0000-00009E230000}"/>
    <cellStyle name="Comma 6 5 5 2 2 2" xfId="10622" xr:uid="{00000000-0005-0000-0000-00009F230000}"/>
    <cellStyle name="Comma 6 5 5 2 3" xfId="10623" xr:uid="{00000000-0005-0000-0000-0000A0230000}"/>
    <cellStyle name="Comma 6 5 5 3" xfId="10624" xr:uid="{00000000-0005-0000-0000-0000A1230000}"/>
    <cellStyle name="Comma 6 5 5 3 2" xfId="10625" xr:uid="{00000000-0005-0000-0000-0000A2230000}"/>
    <cellStyle name="Comma 6 5 5 4" xfId="10626" xr:uid="{00000000-0005-0000-0000-0000A3230000}"/>
    <cellStyle name="Comma 6 5 6" xfId="10627" xr:uid="{00000000-0005-0000-0000-0000A4230000}"/>
    <cellStyle name="Comma 6 5 6 2" xfId="10628" xr:uid="{00000000-0005-0000-0000-0000A5230000}"/>
    <cellStyle name="Comma 6 5 6 2 2" xfId="10629" xr:uid="{00000000-0005-0000-0000-0000A6230000}"/>
    <cellStyle name="Comma 6 5 6 3" xfId="10630" xr:uid="{00000000-0005-0000-0000-0000A7230000}"/>
    <cellStyle name="Comma 6 5 7" xfId="10631" xr:uid="{00000000-0005-0000-0000-0000A8230000}"/>
    <cellStyle name="Comma 6 5 7 2" xfId="10632" xr:uid="{00000000-0005-0000-0000-0000A9230000}"/>
    <cellStyle name="Comma 6 6" xfId="10633" xr:uid="{00000000-0005-0000-0000-0000AA230000}"/>
    <cellStyle name="Comma 6 6 2" xfId="10634" xr:uid="{00000000-0005-0000-0000-0000AB230000}"/>
    <cellStyle name="Comma 6 6 2 2" xfId="10635" xr:uid="{00000000-0005-0000-0000-0000AC230000}"/>
    <cellStyle name="Comma 6 6 2 2 2" xfId="10636" xr:uid="{00000000-0005-0000-0000-0000AD230000}"/>
    <cellStyle name="Comma 6 6 2 2 2 2" xfId="10637" xr:uid="{00000000-0005-0000-0000-0000AE230000}"/>
    <cellStyle name="Comma 6 6 2 2 2 2 2" xfId="10638" xr:uid="{00000000-0005-0000-0000-0000AF230000}"/>
    <cellStyle name="Comma 6 6 2 2 2 3" xfId="10639" xr:uid="{00000000-0005-0000-0000-0000B0230000}"/>
    <cellStyle name="Comma 6 6 2 2 3" xfId="10640" xr:uid="{00000000-0005-0000-0000-0000B1230000}"/>
    <cellStyle name="Comma 6 6 2 2 3 2" xfId="10641" xr:uid="{00000000-0005-0000-0000-0000B2230000}"/>
    <cellStyle name="Comma 6 6 2 2 4" xfId="10642" xr:uid="{00000000-0005-0000-0000-0000B3230000}"/>
    <cellStyle name="Comma 6 6 2 3" xfId="10643" xr:uid="{00000000-0005-0000-0000-0000B4230000}"/>
    <cellStyle name="Comma 6 6 2 3 2" xfId="10644" xr:uid="{00000000-0005-0000-0000-0000B5230000}"/>
    <cellStyle name="Comma 6 6 2 3 2 2" xfId="10645" xr:uid="{00000000-0005-0000-0000-0000B6230000}"/>
    <cellStyle name="Comma 6 6 2 3 2 2 2" xfId="10646" xr:uid="{00000000-0005-0000-0000-0000B7230000}"/>
    <cellStyle name="Comma 6 6 2 3 2 3" xfId="10647" xr:uid="{00000000-0005-0000-0000-0000B8230000}"/>
    <cellStyle name="Comma 6 6 2 3 3" xfId="10648" xr:uid="{00000000-0005-0000-0000-0000B9230000}"/>
    <cellStyle name="Comma 6 6 2 3 3 2" xfId="10649" xr:uid="{00000000-0005-0000-0000-0000BA230000}"/>
    <cellStyle name="Comma 6 6 2 3 4" xfId="10650" xr:uid="{00000000-0005-0000-0000-0000BB230000}"/>
    <cellStyle name="Comma 6 6 2 4" xfId="10651" xr:uid="{00000000-0005-0000-0000-0000BC230000}"/>
    <cellStyle name="Comma 6 6 2 4 2" xfId="10652" xr:uid="{00000000-0005-0000-0000-0000BD230000}"/>
    <cellStyle name="Comma 6 6 2 4 2 2" xfId="10653" xr:uid="{00000000-0005-0000-0000-0000BE230000}"/>
    <cellStyle name="Comma 6 6 2 4 3" xfId="10654" xr:uid="{00000000-0005-0000-0000-0000BF230000}"/>
    <cellStyle name="Comma 6 6 2 5" xfId="10655" xr:uid="{00000000-0005-0000-0000-0000C0230000}"/>
    <cellStyle name="Comma 6 6 2 5 2" xfId="10656" xr:uid="{00000000-0005-0000-0000-0000C1230000}"/>
    <cellStyle name="Comma 6 6 3" xfId="10657" xr:uid="{00000000-0005-0000-0000-0000C2230000}"/>
    <cellStyle name="Comma 6 6 3 2" xfId="10658" xr:uid="{00000000-0005-0000-0000-0000C3230000}"/>
    <cellStyle name="Comma 6 6 3 2 2" xfId="10659" xr:uid="{00000000-0005-0000-0000-0000C4230000}"/>
    <cellStyle name="Comma 6 6 3 2 2 2" xfId="10660" xr:uid="{00000000-0005-0000-0000-0000C5230000}"/>
    <cellStyle name="Comma 6 6 3 2 3" xfId="10661" xr:uid="{00000000-0005-0000-0000-0000C6230000}"/>
    <cellStyle name="Comma 6 6 3 3" xfId="10662" xr:uid="{00000000-0005-0000-0000-0000C7230000}"/>
    <cellStyle name="Comma 6 6 3 3 2" xfId="10663" xr:uid="{00000000-0005-0000-0000-0000C8230000}"/>
    <cellStyle name="Comma 6 6 4" xfId="10664" xr:uid="{00000000-0005-0000-0000-0000C9230000}"/>
    <cellStyle name="Comma 6 6 4 2" xfId="10665" xr:uid="{00000000-0005-0000-0000-0000CA230000}"/>
    <cellStyle name="Comma 6 6 4 2 2" xfId="10666" xr:uid="{00000000-0005-0000-0000-0000CB230000}"/>
    <cellStyle name="Comma 6 6 4 2 2 2" xfId="10667" xr:uid="{00000000-0005-0000-0000-0000CC230000}"/>
    <cellStyle name="Comma 6 6 4 2 3" xfId="10668" xr:uid="{00000000-0005-0000-0000-0000CD230000}"/>
    <cellStyle name="Comma 6 6 4 3" xfId="10669" xr:uid="{00000000-0005-0000-0000-0000CE230000}"/>
    <cellStyle name="Comma 6 6 4 3 2" xfId="10670" xr:uid="{00000000-0005-0000-0000-0000CF230000}"/>
    <cellStyle name="Comma 6 6 4 4" xfId="10671" xr:uid="{00000000-0005-0000-0000-0000D0230000}"/>
    <cellStyle name="Comma 6 6 5" xfId="10672" xr:uid="{00000000-0005-0000-0000-0000D1230000}"/>
    <cellStyle name="Comma 6 6 5 2" xfId="10673" xr:uid="{00000000-0005-0000-0000-0000D2230000}"/>
    <cellStyle name="Comma 6 6 5 2 2" xfId="10674" xr:uid="{00000000-0005-0000-0000-0000D3230000}"/>
    <cellStyle name="Comma 6 6 5 3" xfId="10675" xr:uid="{00000000-0005-0000-0000-0000D4230000}"/>
    <cellStyle name="Comma 6 6 6" xfId="10676" xr:uid="{00000000-0005-0000-0000-0000D5230000}"/>
    <cellStyle name="Comma 6 6 6 2" xfId="10677" xr:uid="{00000000-0005-0000-0000-0000D6230000}"/>
    <cellStyle name="Comma 6 7" xfId="10678" xr:uid="{00000000-0005-0000-0000-0000D7230000}"/>
    <cellStyle name="Comma 6 8" xfId="10679" xr:uid="{00000000-0005-0000-0000-0000D8230000}"/>
    <cellStyle name="Comma 6 9" xfId="10680" xr:uid="{00000000-0005-0000-0000-0000D9230000}"/>
    <cellStyle name="Comma 60" xfId="4615" xr:uid="{00000000-0005-0000-0000-0000DA230000}"/>
    <cellStyle name="Comma 60 2" xfId="10681" xr:uid="{00000000-0005-0000-0000-0000DB230000}"/>
    <cellStyle name="Comma 60 2 2" xfId="10682" xr:uid="{00000000-0005-0000-0000-0000DC230000}"/>
    <cellStyle name="Comma 60 3" xfId="10683" xr:uid="{00000000-0005-0000-0000-0000DD230000}"/>
    <cellStyle name="Comma 61" xfId="4616" xr:uid="{00000000-0005-0000-0000-0000DE230000}"/>
    <cellStyle name="Comma 62" xfId="4617" xr:uid="{00000000-0005-0000-0000-0000DF230000}"/>
    <cellStyle name="Comma 63" xfId="4618" xr:uid="{00000000-0005-0000-0000-0000E0230000}"/>
    <cellStyle name="Comma 63 2" xfId="10684" xr:uid="{00000000-0005-0000-0000-0000E1230000}"/>
    <cellStyle name="Comma 63 3" xfId="10685" xr:uid="{00000000-0005-0000-0000-0000E2230000}"/>
    <cellStyle name="Comma 64" xfId="4619" xr:uid="{00000000-0005-0000-0000-0000E3230000}"/>
    <cellStyle name="Comma 64 2" xfId="10686" xr:uid="{00000000-0005-0000-0000-0000E4230000}"/>
    <cellStyle name="Comma 65" xfId="8174" xr:uid="{00000000-0005-0000-0000-0000E5230000}"/>
    <cellStyle name="Comma 65 2" xfId="10687" xr:uid="{00000000-0005-0000-0000-0000E6230000}"/>
    <cellStyle name="Comma 66" xfId="10688" xr:uid="{00000000-0005-0000-0000-0000E7230000}"/>
    <cellStyle name="Comma 66 2" xfId="10689" xr:uid="{00000000-0005-0000-0000-0000E8230000}"/>
    <cellStyle name="Comma 67" xfId="4620" xr:uid="{00000000-0005-0000-0000-0000E9230000}"/>
    <cellStyle name="Comma 67 2" xfId="10690" xr:uid="{00000000-0005-0000-0000-0000EA230000}"/>
    <cellStyle name="Comma 68" xfId="10691" xr:uid="{00000000-0005-0000-0000-0000EB230000}"/>
    <cellStyle name="Comma 68 2" xfId="10692" xr:uid="{00000000-0005-0000-0000-0000EC230000}"/>
    <cellStyle name="Comma 69" xfId="10693" xr:uid="{00000000-0005-0000-0000-0000ED230000}"/>
    <cellStyle name="Comma 7" xfId="2396" xr:uid="{00000000-0005-0000-0000-0000EE230000}"/>
    <cellStyle name="Comma 7 2" xfId="4621" xr:uid="{00000000-0005-0000-0000-0000EF230000}"/>
    <cellStyle name="Comma 7 2 2" xfId="10694" xr:uid="{00000000-0005-0000-0000-0000F0230000}"/>
    <cellStyle name="Comma 7 2 2 2" xfId="19468" xr:uid="{00000000-0005-0000-0000-0000F1230000}"/>
    <cellStyle name="Comma 7 2 3" xfId="10695" xr:uid="{00000000-0005-0000-0000-0000F2230000}"/>
    <cellStyle name="Comma 7 3" xfId="4622" xr:uid="{00000000-0005-0000-0000-0000F3230000}"/>
    <cellStyle name="Comma 7 3 2" xfId="10696" xr:uid="{00000000-0005-0000-0000-0000F4230000}"/>
    <cellStyle name="Comma 7 3 3" xfId="10697" xr:uid="{00000000-0005-0000-0000-0000F5230000}"/>
    <cellStyle name="Comma 7 4" xfId="10698" xr:uid="{00000000-0005-0000-0000-0000F6230000}"/>
    <cellStyle name="Comma 7 5" xfId="10699" xr:uid="{00000000-0005-0000-0000-0000F7230000}"/>
    <cellStyle name="Comma 7 6" xfId="10700" xr:uid="{00000000-0005-0000-0000-0000F8230000}"/>
    <cellStyle name="Comma 7 7" xfId="10701" xr:uid="{00000000-0005-0000-0000-0000F9230000}"/>
    <cellStyle name="Comma 70" xfId="10702" xr:uid="{00000000-0005-0000-0000-0000FA230000}"/>
    <cellStyle name="Comma 70 2" xfId="10703" xr:uid="{00000000-0005-0000-0000-0000FB230000}"/>
    <cellStyle name="Comma 71" xfId="10704" xr:uid="{00000000-0005-0000-0000-0000FC230000}"/>
    <cellStyle name="Comma 71 2" xfId="10705" xr:uid="{00000000-0005-0000-0000-0000FD230000}"/>
    <cellStyle name="Comma 72" xfId="4623" xr:uid="{00000000-0005-0000-0000-0000FE230000}"/>
    <cellStyle name="Comma 73" xfId="10706" xr:uid="{00000000-0005-0000-0000-0000FF230000}"/>
    <cellStyle name="Comma 74" xfId="10707" xr:uid="{00000000-0005-0000-0000-000000240000}"/>
    <cellStyle name="Comma 75" xfId="10708" xr:uid="{00000000-0005-0000-0000-000001240000}"/>
    <cellStyle name="Comma 75 2" xfId="10709" xr:uid="{00000000-0005-0000-0000-000002240000}"/>
    <cellStyle name="Comma 75 2 2" xfId="10710" xr:uid="{00000000-0005-0000-0000-000003240000}"/>
    <cellStyle name="Comma 75 3" xfId="10711" xr:uid="{00000000-0005-0000-0000-000004240000}"/>
    <cellStyle name="Comma 76" xfId="4624" xr:uid="{00000000-0005-0000-0000-000005240000}"/>
    <cellStyle name="Comma 76 2" xfId="10712" xr:uid="{00000000-0005-0000-0000-000006240000}"/>
    <cellStyle name="Comma 77" xfId="10713" xr:uid="{00000000-0005-0000-0000-000007240000}"/>
    <cellStyle name="Comma 77 2" xfId="10714" xr:uid="{00000000-0005-0000-0000-000008240000}"/>
    <cellStyle name="Comma 78" xfId="10715" xr:uid="{00000000-0005-0000-0000-000009240000}"/>
    <cellStyle name="Comma 78 2" xfId="10716" xr:uid="{00000000-0005-0000-0000-00000A240000}"/>
    <cellStyle name="Comma 79" xfId="10717" xr:uid="{00000000-0005-0000-0000-00000B240000}"/>
    <cellStyle name="Comma 79 2" xfId="10718" xr:uid="{00000000-0005-0000-0000-00000C240000}"/>
    <cellStyle name="Comma 8" xfId="2397" xr:uid="{00000000-0005-0000-0000-00000D240000}"/>
    <cellStyle name="Comma 8 2" xfId="4625" xr:uid="{00000000-0005-0000-0000-00000E240000}"/>
    <cellStyle name="Comma 8 2 2" xfId="10719" xr:uid="{00000000-0005-0000-0000-00000F240000}"/>
    <cellStyle name="Comma 8 2 3" xfId="10720" xr:uid="{00000000-0005-0000-0000-000010240000}"/>
    <cellStyle name="Comma 8 3" xfId="4626" xr:uid="{00000000-0005-0000-0000-000011240000}"/>
    <cellStyle name="Comma 8 3 2" xfId="10721" xr:uid="{00000000-0005-0000-0000-000012240000}"/>
    <cellStyle name="Comma 8 3 3" xfId="10722" xr:uid="{00000000-0005-0000-0000-000013240000}"/>
    <cellStyle name="Comma 8 4" xfId="10723" xr:uid="{00000000-0005-0000-0000-000014240000}"/>
    <cellStyle name="Comma 8 5" xfId="10724" xr:uid="{00000000-0005-0000-0000-000015240000}"/>
    <cellStyle name="Comma 8 6" xfId="10725" xr:uid="{00000000-0005-0000-0000-000016240000}"/>
    <cellStyle name="Comma 8 7" xfId="10726" xr:uid="{00000000-0005-0000-0000-000017240000}"/>
    <cellStyle name="Comma 8_Book1" xfId="4627" xr:uid="{00000000-0005-0000-0000-000018240000}"/>
    <cellStyle name="Comma 80" xfId="10727" xr:uid="{00000000-0005-0000-0000-000019240000}"/>
    <cellStyle name="Comma 80 2" xfId="10728" xr:uid="{00000000-0005-0000-0000-00001A240000}"/>
    <cellStyle name="Comma 81" xfId="10729" xr:uid="{00000000-0005-0000-0000-00001B240000}"/>
    <cellStyle name="Comma 81 2" xfId="10730" xr:uid="{00000000-0005-0000-0000-00001C240000}"/>
    <cellStyle name="Comma 82" xfId="10731" xr:uid="{00000000-0005-0000-0000-00001D240000}"/>
    <cellStyle name="Comma 83" xfId="10732" xr:uid="{00000000-0005-0000-0000-00001E240000}"/>
    <cellStyle name="Comma 84" xfId="10733" xr:uid="{00000000-0005-0000-0000-00001F240000}"/>
    <cellStyle name="Comma 85" xfId="10734" xr:uid="{00000000-0005-0000-0000-000020240000}"/>
    <cellStyle name="Comma 85 2" xfId="10735" xr:uid="{00000000-0005-0000-0000-000021240000}"/>
    <cellStyle name="Comma 86" xfId="10736" xr:uid="{00000000-0005-0000-0000-000022240000}"/>
    <cellStyle name="Comma 86 2" xfId="10737" xr:uid="{00000000-0005-0000-0000-000023240000}"/>
    <cellStyle name="Comma 87" xfId="10738" xr:uid="{00000000-0005-0000-0000-000024240000}"/>
    <cellStyle name="Comma 87 2" xfId="10739" xr:uid="{00000000-0005-0000-0000-000025240000}"/>
    <cellStyle name="Comma 88" xfId="10740" xr:uid="{00000000-0005-0000-0000-000026240000}"/>
    <cellStyle name="Comma 89" xfId="10741" xr:uid="{00000000-0005-0000-0000-000027240000}"/>
    <cellStyle name="Comma 9" xfId="2398" xr:uid="{00000000-0005-0000-0000-000028240000}"/>
    <cellStyle name="Comma 9 2" xfId="4628" xr:uid="{00000000-0005-0000-0000-000029240000}"/>
    <cellStyle name="Comma 9 2 2" xfId="10742" xr:uid="{00000000-0005-0000-0000-00002A240000}"/>
    <cellStyle name="Comma 9 2 3" xfId="10743" xr:uid="{00000000-0005-0000-0000-00002B240000}"/>
    <cellStyle name="Comma 9 3" xfId="4629" xr:uid="{00000000-0005-0000-0000-00002C240000}"/>
    <cellStyle name="Comma 9 3 2" xfId="10744" xr:uid="{00000000-0005-0000-0000-00002D240000}"/>
    <cellStyle name="Comma 9 4" xfId="10745" xr:uid="{00000000-0005-0000-0000-00002E240000}"/>
    <cellStyle name="Comma 9 5" xfId="10746" xr:uid="{00000000-0005-0000-0000-00002F240000}"/>
    <cellStyle name="Comma 9 6" xfId="10747" xr:uid="{00000000-0005-0000-0000-000030240000}"/>
    <cellStyle name="Comma 9_Book1" xfId="4630" xr:uid="{00000000-0005-0000-0000-000031240000}"/>
    <cellStyle name="Comma 90" xfId="10748" xr:uid="{00000000-0005-0000-0000-000032240000}"/>
    <cellStyle name="Comma 91" xfId="10749" xr:uid="{00000000-0005-0000-0000-000033240000}"/>
    <cellStyle name="Comma 92" xfId="10750" xr:uid="{00000000-0005-0000-0000-000034240000}"/>
    <cellStyle name="Comma 93" xfId="10751" xr:uid="{00000000-0005-0000-0000-000035240000}"/>
    <cellStyle name="Comma 94" xfId="10752" xr:uid="{00000000-0005-0000-0000-000036240000}"/>
    <cellStyle name="Comma 95" xfId="10753" xr:uid="{00000000-0005-0000-0000-000037240000}"/>
    <cellStyle name="Comma 96" xfId="10754" xr:uid="{00000000-0005-0000-0000-000038240000}"/>
    <cellStyle name="Comma 97" xfId="10755" xr:uid="{00000000-0005-0000-0000-000039240000}"/>
    <cellStyle name="Comma 98" xfId="10756" xr:uid="{00000000-0005-0000-0000-00003A240000}"/>
    <cellStyle name="Comma 99" xfId="10757" xr:uid="{00000000-0005-0000-0000-00003B240000}"/>
    <cellStyle name="Comma0" xfId="2399" xr:uid="{00000000-0005-0000-0000-00003C240000}"/>
    <cellStyle name="Comma0 10" xfId="8010" xr:uid="{00000000-0005-0000-0000-00003D240000}"/>
    <cellStyle name="Comma0 2" xfId="4631" xr:uid="{00000000-0005-0000-0000-00003E240000}"/>
    <cellStyle name="Comma0 2 2" xfId="7206" xr:uid="{00000000-0005-0000-0000-00003F240000}"/>
    <cellStyle name="Comma0 2 2 2" xfId="7207" xr:uid="{00000000-0005-0000-0000-000040240000}"/>
    <cellStyle name="Comma0 2 2 2 2" xfId="8011" xr:uid="{00000000-0005-0000-0000-000041240000}"/>
    <cellStyle name="Comma0 2 2 2 2 2" xfId="8012" xr:uid="{00000000-0005-0000-0000-000042240000}"/>
    <cellStyle name="Comma0 2 2 3" xfId="7208" xr:uid="{00000000-0005-0000-0000-000043240000}"/>
    <cellStyle name="Comma0 2 2 4" xfId="7209" xr:uid="{00000000-0005-0000-0000-000044240000}"/>
    <cellStyle name="Comma0 2 2 5" xfId="8013" xr:uid="{00000000-0005-0000-0000-000045240000}"/>
    <cellStyle name="Comma0 2 3" xfId="7210" xr:uid="{00000000-0005-0000-0000-000046240000}"/>
    <cellStyle name="Comma0 2 4" xfId="7211" xr:uid="{00000000-0005-0000-0000-000047240000}"/>
    <cellStyle name="Comma0 2 5" xfId="8014" xr:uid="{00000000-0005-0000-0000-000048240000}"/>
    <cellStyle name="Comma0 3" xfId="4632" xr:uid="{00000000-0005-0000-0000-000049240000}"/>
    <cellStyle name="Comma0 4" xfId="7212" xr:uid="{00000000-0005-0000-0000-00004A240000}"/>
    <cellStyle name="Comma0 5" xfId="7213" xr:uid="{00000000-0005-0000-0000-00004B240000}"/>
    <cellStyle name="Comma0 6" xfId="7214" xr:uid="{00000000-0005-0000-0000-00004C240000}"/>
    <cellStyle name="Comma0 7" xfId="7215" xr:uid="{00000000-0005-0000-0000-00004D240000}"/>
    <cellStyle name="Comma0 8" xfId="7216" xr:uid="{00000000-0005-0000-0000-00004E240000}"/>
    <cellStyle name="Comma0 9" xfId="7217" xr:uid="{00000000-0005-0000-0000-00004F240000}"/>
    <cellStyle name="Comma0_Copy of Copy of PGCL cash flow -Jan_1st Phase_2010-2nd Ver-3" xfId="4633" xr:uid="{00000000-0005-0000-0000-000050240000}"/>
    <cellStyle name="Currency 10" xfId="4634" xr:uid="{00000000-0005-0000-0000-000051240000}"/>
    <cellStyle name="Currency 10 2" xfId="4635" xr:uid="{00000000-0005-0000-0000-000052240000}"/>
    <cellStyle name="Currency 10 2 2" xfId="10758" xr:uid="{00000000-0005-0000-0000-000053240000}"/>
    <cellStyle name="Currency 10 3" xfId="10759" xr:uid="{00000000-0005-0000-0000-000054240000}"/>
    <cellStyle name="Currency 11" xfId="4636" xr:uid="{00000000-0005-0000-0000-000055240000}"/>
    <cellStyle name="Currency 11 2" xfId="4637" xr:uid="{00000000-0005-0000-0000-000056240000}"/>
    <cellStyle name="Currency 11 3" xfId="10760" xr:uid="{00000000-0005-0000-0000-000057240000}"/>
    <cellStyle name="Currency 12" xfId="2497" xr:uid="{00000000-0005-0000-0000-000058240000}"/>
    <cellStyle name="Currency 12 2" xfId="4638" xr:uid="{00000000-0005-0000-0000-000059240000}"/>
    <cellStyle name="Currency 12 2 2" xfId="4639" xr:uid="{00000000-0005-0000-0000-00005A240000}"/>
    <cellStyle name="Currency 12 2 2 2" xfId="10761" xr:uid="{00000000-0005-0000-0000-00005B240000}"/>
    <cellStyle name="Currency 12 2 3" xfId="10762" xr:uid="{00000000-0005-0000-0000-00005C240000}"/>
    <cellStyle name="Currency 12 3" xfId="10763" xr:uid="{00000000-0005-0000-0000-00005D240000}"/>
    <cellStyle name="Currency 13" xfId="4640" xr:uid="{00000000-0005-0000-0000-00005E240000}"/>
    <cellStyle name="Currency 13 2" xfId="4641" xr:uid="{00000000-0005-0000-0000-00005F240000}"/>
    <cellStyle name="Currency 13 2 2" xfId="10764" xr:uid="{00000000-0005-0000-0000-000060240000}"/>
    <cellStyle name="Currency 13 3" xfId="4642" xr:uid="{00000000-0005-0000-0000-000061240000}"/>
    <cellStyle name="Currency 13 3 2" xfId="4643" xr:uid="{00000000-0005-0000-0000-000062240000}"/>
    <cellStyle name="Currency 13 3 2 2" xfId="10765" xr:uid="{00000000-0005-0000-0000-000063240000}"/>
    <cellStyle name="Currency 13 3 3" xfId="10766" xr:uid="{00000000-0005-0000-0000-000064240000}"/>
    <cellStyle name="Currency 13 4" xfId="10767" xr:uid="{00000000-0005-0000-0000-000065240000}"/>
    <cellStyle name="Currency 14" xfId="4644" xr:uid="{00000000-0005-0000-0000-000066240000}"/>
    <cellStyle name="Currency 14 2" xfId="4645" xr:uid="{00000000-0005-0000-0000-000067240000}"/>
    <cellStyle name="Currency 14 3" xfId="10768" xr:uid="{00000000-0005-0000-0000-000068240000}"/>
    <cellStyle name="Currency 15" xfId="4646" xr:uid="{00000000-0005-0000-0000-000069240000}"/>
    <cellStyle name="Currency 16" xfId="4647" xr:uid="{00000000-0005-0000-0000-00006A240000}"/>
    <cellStyle name="Currency 16 2" xfId="4648" xr:uid="{00000000-0005-0000-0000-00006B240000}"/>
    <cellStyle name="Currency 16 2 2" xfId="10769" xr:uid="{00000000-0005-0000-0000-00006C240000}"/>
    <cellStyle name="Currency 16 2 2 2" xfId="10770" xr:uid="{00000000-0005-0000-0000-00006D240000}"/>
    <cellStyle name="Currency 16 2 3" xfId="10771" xr:uid="{00000000-0005-0000-0000-00006E240000}"/>
    <cellStyle name="Currency 16 3" xfId="10772" xr:uid="{00000000-0005-0000-0000-00006F240000}"/>
    <cellStyle name="Currency 16 3 2" xfId="10773" xr:uid="{00000000-0005-0000-0000-000070240000}"/>
    <cellStyle name="Currency 16 4" xfId="10774" xr:uid="{00000000-0005-0000-0000-000071240000}"/>
    <cellStyle name="Currency 16 4 2" xfId="10775" xr:uid="{00000000-0005-0000-0000-000072240000}"/>
    <cellStyle name="Currency 16 5" xfId="10776" xr:uid="{00000000-0005-0000-0000-000073240000}"/>
    <cellStyle name="Currency 17" xfId="4649" xr:uid="{00000000-0005-0000-0000-000074240000}"/>
    <cellStyle name="Currency 17 2" xfId="10777" xr:uid="{00000000-0005-0000-0000-000075240000}"/>
    <cellStyle name="Currency 18" xfId="4650" xr:uid="{00000000-0005-0000-0000-000076240000}"/>
    <cellStyle name="Currency 18 2" xfId="10778" xr:uid="{00000000-0005-0000-0000-000077240000}"/>
    <cellStyle name="Currency 18 2 2" xfId="10779" xr:uid="{00000000-0005-0000-0000-000078240000}"/>
    <cellStyle name="Currency 18 3" xfId="10780" xr:uid="{00000000-0005-0000-0000-000079240000}"/>
    <cellStyle name="Currency 19" xfId="4651" xr:uid="{00000000-0005-0000-0000-00007A240000}"/>
    <cellStyle name="Currency 19 2" xfId="4652" xr:uid="{00000000-0005-0000-0000-00007B240000}"/>
    <cellStyle name="Currency 2" xfId="2400" xr:uid="{00000000-0005-0000-0000-00007C240000}"/>
    <cellStyle name="Currency 2 10" xfId="4653" xr:uid="{00000000-0005-0000-0000-00007D240000}"/>
    <cellStyle name="Currency 2 11" xfId="10781" xr:uid="{00000000-0005-0000-0000-00007E240000}"/>
    <cellStyle name="Currency 2 11 2" xfId="10782" xr:uid="{00000000-0005-0000-0000-00007F240000}"/>
    <cellStyle name="Currency 2 11 3" xfId="10783" xr:uid="{00000000-0005-0000-0000-000080240000}"/>
    <cellStyle name="Currency 2 12" xfId="10784" xr:uid="{00000000-0005-0000-0000-000081240000}"/>
    <cellStyle name="Currency 2 2" xfId="4654" xr:uid="{00000000-0005-0000-0000-000082240000}"/>
    <cellStyle name="Currency 2 2 2" xfId="4655" xr:uid="{00000000-0005-0000-0000-000083240000}"/>
    <cellStyle name="Currency 2 2 2 2" xfId="10785" xr:uid="{00000000-0005-0000-0000-000084240000}"/>
    <cellStyle name="Currency 2 3" xfId="4656" xr:uid="{00000000-0005-0000-0000-000085240000}"/>
    <cellStyle name="Currency 2 3 2" xfId="4657" xr:uid="{00000000-0005-0000-0000-000086240000}"/>
    <cellStyle name="Currency 2 3 3" xfId="10786" xr:uid="{00000000-0005-0000-0000-000087240000}"/>
    <cellStyle name="Currency 2 4" xfId="4658" xr:uid="{00000000-0005-0000-0000-000088240000}"/>
    <cellStyle name="Currency 2 4 2" xfId="10787" xr:uid="{00000000-0005-0000-0000-000089240000}"/>
    <cellStyle name="Currency 2 5" xfId="4659" xr:uid="{00000000-0005-0000-0000-00008A240000}"/>
    <cellStyle name="Currency 2 5 2" xfId="7218" xr:uid="{00000000-0005-0000-0000-00008B240000}"/>
    <cellStyle name="Currency 2 5 2 2" xfId="7219" xr:uid="{00000000-0005-0000-0000-00008C240000}"/>
    <cellStyle name="Currency 2 5 2 2 2" xfId="8015" xr:uid="{00000000-0005-0000-0000-00008D240000}"/>
    <cellStyle name="Currency 2 5 2 2 2 2" xfId="8016" xr:uid="{00000000-0005-0000-0000-00008E240000}"/>
    <cellStyle name="Currency 2 5 2 3" xfId="7220" xr:uid="{00000000-0005-0000-0000-00008F240000}"/>
    <cellStyle name="Currency 2 5 2 4" xfId="7221" xr:uid="{00000000-0005-0000-0000-000090240000}"/>
    <cellStyle name="Currency 2 5 2 5" xfId="8017" xr:uid="{00000000-0005-0000-0000-000091240000}"/>
    <cellStyle name="Currency 2 5 3" xfId="7222" xr:uid="{00000000-0005-0000-0000-000092240000}"/>
    <cellStyle name="Currency 2 5 4" xfId="7223" xr:uid="{00000000-0005-0000-0000-000093240000}"/>
    <cellStyle name="Currency 2 5 5" xfId="8018" xr:uid="{00000000-0005-0000-0000-000094240000}"/>
    <cellStyle name="Currency 2 6" xfId="4660" xr:uid="{00000000-0005-0000-0000-000095240000}"/>
    <cellStyle name="Currency 2 7" xfId="4661" xr:uid="{00000000-0005-0000-0000-000096240000}"/>
    <cellStyle name="Currency 2 8" xfId="4662" xr:uid="{00000000-0005-0000-0000-000097240000}"/>
    <cellStyle name="Currency 2 8 2" xfId="4663" xr:uid="{00000000-0005-0000-0000-000098240000}"/>
    <cellStyle name="Currency 2 9" xfId="4664" xr:uid="{00000000-0005-0000-0000-000099240000}"/>
    <cellStyle name="Currency 2 9 2" xfId="4665" xr:uid="{00000000-0005-0000-0000-00009A240000}"/>
    <cellStyle name="Currency 20" xfId="4666" xr:uid="{00000000-0005-0000-0000-00009B240000}"/>
    <cellStyle name="Currency 20 2" xfId="4667" xr:uid="{00000000-0005-0000-0000-00009C240000}"/>
    <cellStyle name="Currency 21" xfId="4668" xr:uid="{00000000-0005-0000-0000-00009D240000}"/>
    <cellStyle name="Currency 21 2" xfId="4669" xr:uid="{00000000-0005-0000-0000-00009E240000}"/>
    <cellStyle name="Currency 22" xfId="4670" xr:uid="{00000000-0005-0000-0000-00009F240000}"/>
    <cellStyle name="Currency 22 2" xfId="10788" xr:uid="{00000000-0005-0000-0000-0000A0240000}"/>
    <cellStyle name="Currency 22 2 2" xfId="10789" xr:uid="{00000000-0005-0000-0000-0000A1240000}"/>
    <cellStyle name="Currency 22 3" xfId="10790" xr:uid="{00000000-0005-0000-0000-0000A2240000}"/>
    <cellStyle name="Currency 23" xfId="4671" xr:uid="{00000000-0005-0000-0000-0000A3240000}"/>
    <cellStyle name="Currency 23 2" xfId="4672" xr:uid="{00000000-0005-0000-0000-0000A4240000}"/>
    <cellStyle name="Currency 24" xfId="4673" xr:uid="{00000000-0005-0000-0000-0000A5240000}"/>
    <cellStyle name="Currency 24 2" xfId="4674" xr:uid="{00000000-0005-0000-0000-0000A6240000}"/>
    <cellStyle name="Currency 24 2 2" xfId="10791" xr:uid="{00000000-0005-0000-0000-0000A7240000}"/>
    <cellStyle name="Currency 24 3" xfId="10792" xr:uid="{00000000-0005-0000-0000-0000A8240000}"/>
    <cellStyle name="Currency 25" xfId="4675" xr:uid="{00000000-0005-0000-0000-0000A9240000}"/>
    <cellStyle name="Currency 25 2" xfId="10793" xr:uid="{00000000-0005-0000-0000-0000AA240000}"/>
    <cellStyle name="Currency 25 2 2" xfId="10794" xr:uid="{00000000-0005-0000-0000-0000AB240000}"/>
    <cellStyle name="Currency 25 3" xfId="10795" xr:uid="{00000000-0005-0000-0000-0000AC240000}"/>
    <cellStyle name="Currency 26" xfId="4676" xr:uid="{00000000-0005-0000-0000-0000AD240000}"/>
    <cellStyle name="Currency 26 2" xfId="4677" xr:uid="{00000000-0005-0000-0000-0000AE240000}"/>
    <cellStyle name="Currency 26 2 2" xfId="10796" xr:uid="{00000000-0005-0000-0000-0000AF240000}"/>
    <cellStyle name="Currency 26 3" xfId="10797" xr:uid="{00000000-0005-0000-0000-0000B0240000}"/>
    <cellStyle name="Currency 27" xfId="4678" xr:uid="{00000000-0005-0000-0000-0000B1240000}"/>
    <cellStyle name="Currency 27 2" xfId="10798" xr:uid="{00000000-0005-0000-0000-0000B2240000}"/>
    <cellStyle name="Currency 27 2 2" xfId="10799" xr:uid="{00000000-0005-0000-0000-0000B3240000}"/>
    <cellStyle name="Currency 27 3" xfId="10800" xr:uid="{00000000-0005-0000-0000-0000B4240000}"/>
    <cellStyle name="Currency 28" xfId="4679" xr:uid="{00000000-0005-0000-0000-0000B5240000}"/>
    <cellStyle name="Currency 28 2" xfId="4680" xr:uid="{00000000-0005-0000-0000-0000B6240000}"/>
    <cellStyle name="Currency 28 2 2" xfId="10801" xr:uid="{00000000-0005-0000-0000-0000B7240000}"/>
    <cellStyle name="Currency 28 3" xfId="10802" xr:uid="{00000000-0005-0000-0000-0000B8240000}"/>
    <cellStyle name="Currency 29" xfId="4681" xr:uid="{00000000-0005-0000-0000-0000B9240000}"/>
    <cellStyle name="Currency 29 2" xfId="10803" xr:uid="{00000000-0005-0000-0000-0000BA240000}"/>
    <cellStyle name="Currency 29 2 2" xfId="10804" xr:uid="{00000000-0005-0000-0000-0000BB240000}"/>
    <cellStyle name="Currency 29 3" xfId="10805" xr:uid="{00000000-0005-0000-0000-0000BC240000}"/>
    <cellStyle name="Currency 3" xfId="2401" xr:uid="{00000000-0005-0000-0000-0000BD240000}"/>
    <cellStyle name="Currency 3 2" xfId="4682" xr:uid="{00000000-0005-0000-0000-0000BE240000}"/>
    <cellStyle name="Currency 3 3" xfId="4683" xr:uid="{00000000-0005-0000-0000-0000BF240000}"/>
    <cellStyle name="Currency 3 4" xfId="10806" xr:uid="{00000000-0005-0000-0000-0000C0240000}"/>
    <cellStyle name="Currency 3 5" xfId="10807" xr:uid="{00000000-0005-0000-0000-0000C1240000}"/>
    <cellStyle name="Currency 3 6" xfId="10808" xr:uid="{00000000-0005-0000-0000-0000C2240000}"/>
    <cellStyle name="Currency 3 7" xfId="10809" xr:uid="{00000000-0005-0000-0000-0000C3240000}"/>
    <cellStyle name="Currency 30" xfId="4684" xr:uid="{00000000-0005-0000-0000-0000C4240000}"/>
    <cellStyle name="Currency 30 2" xfId="10810" xr:uid="{00000000-0005-0000-0000-0000C5240000}"/>
    <cellStyle name="Currency 30 2 2" xfId="10811" xr:uid="{00000000-0005-0000-0000-0000C6240000}"/>
    <cellStyle name="Currency 30 3" xfId="10812" xr:uid="{00000000-0005-0000-0000-0000C7240000}"/>
    <cellStyle name="Currency 31" xfId="4685" xr:uid="{00000000-0005-0000-0000-0000C8240000}"/>
    <cellStyle name="Currency 31 2" xfId="10813" xr:uid="{00000000-0005-0000-0000-0000C9240000}"/>
    <cellStyle name="Currency 31 2 2" xfId="10814" xr:uid="{00000000-0005-0000-0000-0000CA240000}"/>
    <cellStyle name="Currency 31 3" xfId="10815" xr:uid="{00000000-0005-0000-0000-0000CB240000}"/>
    <cellStyle name="Currency 32" xfId="4686" xr:uid="{00000000-0005-0000-0000-0000CC240000}"/>
    <cellStyle name="Currency 32 2" xfId="10816" xr:uid="{00000000-0005-0000-0000-0000CD240000}"/>
    <cellStyle name="Currency 33" xfId="4687" xr:uid="{00000000-0005-0000-0000-0000CE240000}"/>
    <cellStyle name="Currency 33 2" xfId="10817" xr:uid="{00000000-0005-0000-0000-0000CF240000}"/>
    <cellStyle name="Currency 33 2 2" xfId="10818" xr:uid="{00000000-0005-0000-0000-0000D0240000}"/>
    <cellStyle name="Currency 33 3" xfId="10819" xr:uid="{00000000-0005-0000-0000-0000D1240000}"/>
    <cellStyle name="Currency 34" xfId="4688" xr:uid="{00000000-0005-0000-0000-0000D2240000}"/>
    <cellStyle name="Currency 34 2" xfId="10820" xr:uid="{00000000-0005-0000-0000-0000D3240000}"/>
    <cellStyle name="Currency 34 2 2" xfId="10821" xr:uid="{00000000-0005-0000-0000-0000D4240000}"/>
    <cellStyle name="Currency 34 3" xfId="10822" xr:uid="{00000000-0005-0000-0000-0000D5240000}"/>
    <cellStyle name="Currency 35" xfId="4689" xr:uid="{00000000-0005-0000-0000-0000D6240000}"/>
    <cellStyle name="Currency 35 2" xfId="10823" xr:uid="{00000000-0005-0000-0000-0000D7240000}"/>
    <cellStyle name="Currency 35 2 2" xfId="10824" xr:uid="{00000000-0005-0000-0000-0000D8240000}"/>
    <cellStyle name="Currency 35 3" xfId="10825" xr:uid="{00000000-0005-0000-0000-0000D9240000}"/>
    <cellStyle name="Currency 36" xfId="4690" xr:uid="{00000000-0005-0000-0000-0000DA240000}"/>
    <cellStyle name="Currency 36 2" xfId="10826" xr:uid="{00000000-0005-0000-0000-0000DB240000}"/>
    <cellStyle name="Currency 36 2 2" xfId="10827" xr:uid="{00000000-0005-0000-0000-0000DC240000}"/>
    <cellStyle name="Currency 36 3" xfId="10828" xr:uid="{00000000-0005-0000-0000-0000DD240000}"/>
    <cellStyle name="Currency 37" xfId="4691" xr:uid="{00000000-0005-0000-0000-0000DE240000}"/>
    <cellStyle name="Currency 37 2" xfId="10829" xr:uid="{00000000-0005-0000-0000-0000DF240000}"/>
    <cellStyle name="Currency 38" xfId="4692" xr:uid="{00000000-0005-0000-0000-0000E0240000}"/>
    <cellStyle name="Currency 38 2" xfId="10830" xr:uid="{00000000-0005-0000-0000-0000E1240000}"/>
    <cellStyle name="Currency 39" xfId="4693" xr:uid="{00000000-0005-0000-0000-0000E2240000}"/>
    <cellStyle name="Currency 39 2" xfId="10831" xr:uid="{00000000-0005-0000-0000-0000E3240000}"/>
    <cellStyle name="Currency 4" xfId="2402" xr:uid="{00000000-0005-0000-0000-0000E4240000}"/>
    <cellStyle name="Currency 4 2" xfId="2403" xr:uid="{00000000-0005-0000-0000-0000E5240000}"/>
    <cellStyle name="Currency 4 2 2" xfId="7224" xr:uid="{00000000-0005-0000-0000-0000E6240000}"/>
    <cellStyle name="Currency 4 2 2 2" xfId="7225" xr:uid="{00000000-0005-0000-0000-0000E7240000}"/>
    <cellStyle name="Currency 4 2 2 2 2" xfId="8019" xr:uid="{00000000-0005-0000-0000-0000E8240000}"/>
    <cellStyle name="Currency 4 2 2 2 2 2" xfId="8020" xr:uid="{00000000-0005-0000-0000-0000E9240000}"/>
    <cellStyle name="Currency 4 2 2 3" xfId="7226" xr:uid="{00000000-0005-0000-0000-0000EA240000}"/>
    <cellStyle name="Currency 4 2 2 4" xfId="7227" xr:uid="{00000000-0005-0000-0000-0000EB240000}"/>
    <cellStyle name="Currency 4 2 2 5" xfId="8021" xr:uid="{00000000-0005-0000-0000-0000EC240000}"/>
    <cellStyle name="Currency 4 2 3" xfId="7228" xr:uid="{00000000-0005-0000-0000-0000ED240000}"/>
    <cellStyle name="Currency 4 2 4" xfId="7229" xr:uid="{00000000-0005-0000-0000-0000EE240000}"/>
    <cellStyle name="Currency 4 2 5" xfId="7230" xr:uid="{00000000-0005-0000-0000-0000EF240000}"/>
    <cellStyle name="Currency 4 2 6" xfId="8022" xr:uid="{00000000-0005-0000-0000-0000F0240000}"/>
    <cellStyle name="Currency 4 3" xfId="4694" xr:uid="{00000000-0005-0000-0000-0000F1240000}"/>
    <cellStyle name="Currency 4 4" xfId="4695" xr:uid="{00000000-0005-0000-0000-0000F2240000}"/>
    <cellStyle name="Currency 4 5" xfId="4696" xr:uid="{00000000-0005-0000-0000-0000F3240000}"/>
    <cellStyle name="Currency 4 5 2" xfId="10832" xr:uid="{00000000-0005-0000-0000-0000F4240000}"/>
    <cellStyle name="Currency 4 6" xfId="10833" xr:uid="{00000000-0005-0000-0000-0000F5240000}"/>
    <cellStyle name="Currency 40" xfId="4697" xr:uid="{00000000-0005-0000-0000-0000F6240000}"/>
    <cellStyle name="Currency 40 2" xfId="10834" xr:uid="{00000000-0005-0000-0000-0000F7240000}"/>
    <cellStyle name="Currency 41" xfId="4698" xr:uid="{00000000-0005-0000-0000-0000F8240000}"/>
    <cellStyle name="Currency 42" xfId="4699" xr:uid="{00000000-0005-0000-0000-0000F9240000}"/>
    <cellStyle name="Currency 42 2" xfId="10835" xr:uid="{00000000-0005-0000-0000-0000FA240000}"/>
    <cellStyle name="Currency 43" xfId="4700" xr:uid="{00000000-0005-0000-0000-0000FB240000}"/>
    <cellStyle name="Currency 43 2" xfId="10836" xr:uid="{00000000-0005-0000-0000-0000FC240000}"/>
    <cellStyle name="Currency 44" xfId="4701" xr:uid="{00000000-0005-0000-0000-0000FD240000}"/>
    <cellStyle name="Currency 44 2" xfId="10837" xr:uid="{00000000-0005-0000-0000-0000FE240000}"/>
    <cellStyle name="Currency 45" xfId="4702" xr:uid="{00000000-0005-0000-0000-0000FF240000}"/>
    <cellStyle name="Currency 45 2" xfId="10838" xr:uid="{00000000-0005-0000-0000-000000250000}"/>
    <cellStyle name="Currency 46" xfId="4703" xr:uid="{00000000-0005-0000-0000-000001250000}"/>
    <cellStyle name="Currency 46 2" xfId="4704" xr:uid="{00000000-0005-0000-0000-000002250000}"/>
    <cellStyle name="Currency 46 3" xfId="10839" xr:uid="{00000000-0005-0000-0000-000003250000}"/>
    <cellStyle name="Currency 47" xfId="4705" xr:uid="{00000000-0005-0000-0000-000004250000}"/>
    <cellStyle name="Currency 47 2" xfId="10840" xr:uid="{00000000-0005-0000-0000-000005250000}"/>
    <cellStyle name="Currency 48" xfId="4706" xr:uid="{00000000-0005-0000-0000-000006250000}"/>
    <cellStyle name="Currency 49" xfId="4707" xr:uid="{00000000-0005-0000-0000-000007250000}"/>
    <cellStyle name="Currency 5" xfId="4708" xr:uid="{00000000-0005-0000-0000-000008250000}"/>
    <cellStyle name="Currency 5 2" xfId="4709" xr:uid="{00000000-0005-0000-0000-000009250000}"/>
    <cellStyle name="Currency 5 2 2" xfId="7231" xr:uid="{00000000-0005-0000-0000-00000A250000}"/>
    <cellStyle name="Currency 5 2 2 2" xfId="7232" xr:uid="{00000000-0005-0000-0000-00000B250000}"/>
    <cellStyle name="Currency 5 2 2 2 2" xfId="10841" xr:uid="{00000000-0005-0000-0000-00000C250000}"/>
    <cellStyle name="Currency 5 2 2 3" xfId="10842" xr:uid="{00000000-0005-0000-0000-00000D250000}"/>
    <cellStyle name="Currency 5 2 3" xfId="7233" xr:uid="{00000000-0005-0000-0000-00000E250000}"/>
    <cellStyle name="Currency 5 2 3 2" xfId="10843" xr:uid="{00000000-0005-0000-0000-00000F250000}"/>
    <cellStyle name="Currency 5 2 4" xfId="7234" xr:uid="{00000000-0005-0000-0000-000010250000}"/>
    <cellStyle name="Currency 5 2 4 2" xfId="10844" xr:uid="{00000000-0005-0000-0000-000011250000}"/>
    <cellStyle name="Currency 5 2 5" xfId="19426" xr:uid="{00000000-0005-0000-0000-000012250000}"/>
    <cellStyle name="Currency 5 2 6" xfId="19427" xr:uid="{00000000-0005-0000-0000-000013250000}"/>
    <cellStyle name="Currency 5 3" xfId="4710" xr:uid="{00000000-0005-0000-0000-000014250000}"/>
    <cellStyle name="Currency 5 3 2" xfId="7235" xr:uid="{00000000-0005-0000-0000-000015250000}"/>
    <cellStyle name="Currency 5 3 3" xfId="19428" xr:uid="{00000000-0005-0000-0000-000016250000}"/>
    <cellStyle name="Currency 5 4" xfId="4711" xr:uid="{00000000-0005-0000-0000-000017250000}"/>
    <cellStyle name="Currency 5 5" xfId="10845" xr:uid="{00000000-0005-0000-0000-000018250000}"/>
    <cellStyle name="Currency 50" xfId="4712" xr:uid="{00000000-0005-0000-0000-000019250000}"/>
    <cellStyle name="Currency 50 2" xfId="10846" xr:uid="{00000000-0005-0000-0000-00001A250000}"/>
    <cellStyle name="Currency 51" xfId="4713" xr:uid="{00000000-0005-0000-0000-00001B250000}"/>
    <cellStyle name="Currency 52" xfId="4714" xr:uid="{00000000-0005-0000-0000-00001C250000}"/>
    <cellStyle name="Currency 53" xfId="4715" xr:uid="{00000000-0005-0000-0000-00001D250000}"/>
    <cellStyle name="Currency 54" xfId="4716" xr:uid="{00000000-0005-0000-0000-00001E250000}"/>
    <cellStyle name="Currency 54 2" xfId="10847" xr:uid="{00000000-0005-0000-0000-00001F250000}"/>
    <cellStyle name="Currency 55" xfId="4717" xr:uid="{00000000-0005-0000-0000-000020250000}"/>
    <cellStyle name="Currency 56" xfId="4718" xr:uid="{00000000-0005-0000-0000-000021250000}"/>
    <cellStyle name="Currency 56 2" xfId="10848" xr:uid="{00000000-0005-0000-0000-000022250000}"/>
    <cellStyle name="Currency 57" xfId="4719" xr:uid="{00000000-0005-0000-0000-000023250000}"/>
    <cellStyle name="Currency 58" xfId="10849" xr:uid="{00000000-0005-0000-0000-000024250000}"/>
    <cellStyle name="Currency 58 2" xfId="10850" xr:uid="{00000000-0005-0000-0000-000025250000}"/>
    <cellStyle name="Currency 59" xfId="10851" xr:uid="{00000000-0005-0000-0000-000026250000}"/>
    <cellStyle name="Currency 59 2" xfId="10852" xr:uid="{00000000-0005-0000-0000-000027250000}"/>
    <cellStyle name="Currency 6" xfId="4720" xr:uid="{00000000-0005-0000-0000-000028250000}"/>
    <cellStyle name="Currency 6 2" xfId="4721" xr:uid="{00000000-0005-0000-0000-000029250000}"/>
    <cellStyle name="Currency 6 3" xfId="7236" xr:uid="{00000000-0005-0000-0000-00002A250000}"/>
    <cellStyle name="Currency 6 4" xfId="7237" xr:uid="{00000000-0005-0000-0000-00002B250000}"/>
    <cellStyle name="Currency 6 5" xfId="19429" xr:uid="{00000000-0005-0000-0000-00002C250000}"/>
    <cellStyle name="Currency 60" xfId="10853" xr:uid="{00000000-0005-0000-0000-00002D250000}"/>
    <cellStyle name="Currency 60 2" xfId="10854" xr:uid="{00000000-0005-0000-0000-00002E250000}"/>
    <cellStyle name="Currency 61" xfId="10855" xr:uid="{00000000-0005-0000-0000-00002F250000}"/>
    <cellStyle name="Currency 62" xfId="10856" xr:uid="{00000000-0005-0000-0000-000030250000}"/>
    <cellStyle name="Currency 62 2" xfId="10857" xr:uid="{00000000-0005-0000-0000-000031250000}"/>
    <cellStyle name="Currency 63" xfId="10858" xr:uid="{00000000-0005-0000-0000-000032250000}"/>
    <cellStyle name="Currency 63 2" xfId="10859" xr:uid="{00000000-0005-0000-0000-000033250000}"/>
    <cellStyle name="Currency 64" xfId="10860" xr:uid="{00000000-0005-0000-0000-000034250000}"/>
    <cellStyle name="Currency 64 2" xfId="10861" xr:uid="{00000000-0005-0000-0000-000035250000}"/>
    <cellStyle name="Currency 65" xfId="10862" xr:uid="{00000000-0005-0000-0000-000036250000}"/>
    <cellStyle name="Currency 65 2" xfId="10863" xr:uid="{00000000-0005-0000-0000-000037250000}"/>
    <cellStyle name="Currency 66" xfId="10864" xr:uid="{00000000-0005-0000-0000-000038250000}"/>
    <cellStyle name="Currency 67" xfId="10865" xr:uid="{00000000-0005-0000-0000-000039250000}"/>
    <cellStyle name="Currency 68" xfId="10866" xr:uid="{00000000-0005-0000-0000-00003A250000}"/>
    <cellStyle name="Currency 69" xfId="10867" xr:uid="{00000000-0005-0000-0000-00003B250000}"/>
    <cellStyle name="Currency 7" xfId="4722" xr:uid="{00000000-0005-0000-0000-00003C250000}"/>
    <cellStyle name="Currency 7 2" xfId="4723" xr:uid="{00000000-0005-0000-0000-00003D250000}"/>
    <cellStyle name="Currency 7 3" xfId="4724" xr:uid="{00000000-0005-0000-0000-00003E250000}"/>
    <cellStyle name="Currency 7 4" xfId="10868" xr:uid="{00000000-0005-0000-0000-00003F250000}"/>
    <cellStyle name="Currency 8" xfId="4725" xr:uid="{00000000-0005-0000-0000-000040250000}"/>
    <cellStyle name="Currency 8 2" xfId="4726" xr:uid="{00000000-0005-0000-0000-000041250000}"/>
    <cellStyle name="Currency 8 3" xfId="10869" xr:uid="{00000000-0005-0000-0000-000042250000}"/>
    <cellStyle name="Currency 9" xfId="4727" xr:uid="{00000000-0005-0000-0000-000043250000}"/>
    <cellStyle name="Currency 9 2" xfId="4728" xr:uid="{00000000-0005-0000-0000-000044250000}"/>
    <cellStyle name="Currency 9 3" xfId="10870" xr:uid="{00000000-0005-0000-0000-000045250000}"/>
    <cellStyle name="Currency 9 4" xfId="10871" xr:uid="{00000000-0005-0000-0000-000046250000}"/>
    <cellStyle name="Currency0" xfId="2404" xr:uid="{00000000-0005-0000-0000-000047250000}"/>
    <cellStyle name="Currency0 10" xfId="8023" xr:uid="{00000000-0005-0000-0000-000048250000}"/>
    <cellStyle name="Currency0 2" xfId="4729" xr:uid="{00000000-0005-0000-0000-000049250000}"/>
    <cellStyle name="Currency0 2 2" xfId="7238" xr:uid="{00000000-0005-0000-0000-00004A250000}"/>
    <cellStyle name="Currency0 2 2 2" xfId="7239" xr:uid="{00000000-0005-0000-0000-00004B250000}"/>
    <cellStyle name="Currency0 2 2 2 2" xfId="8024" xr:uid="{00000000-0005-0000-0000-00004C250000}"/>
    <cellStyle name="Currency0 2 2 2 2 2" xfId="8025" xr:uid="{00000000-0005-0000-0000-00004D250000}"/>
    <cellStyle name="Currency0 2 2 3" xfId="7240" xr:uid="{00000000-0005-0000-0000-00004E250000}"/>
    <cellStyle name="Currency0 2 2 4" xfId="7241" xr:uid="{00000000-0005-0000-0000-00004F250000}"/>
    <cellStyle name="Currency0 2 2 5" xfId="8026" xr:uid="{00000000-0005-0000-0000-000050250000}"/>
    <cellStyle name="Currency0 2 3" xfId="7242" xr:uid="{00000000-0005-0000-0000-000051250000}"/>
    <cellStyle name="Currency0 2 4" xfId="7243" xr:uid="{00000000-0005-0000-0000-000052250000}"/>
    <cellStyle name="Currency0 2 5" xfId="8027" xr:uid="{00000000-0005-0000-0000-000053250000}"/>
    <cellStyle name="Currency0 3" xfId="4730" xr:uid="{00000000-0005-0000-0000-000054250000}"/>
    <cellStyle name="Currency0 3 2" xfId="10872" xr:uid="{00000000-0005-0000-0000-000055250000}"/>
    <cellStyle name="Currency0 3 3" xfId="10873" xr:uid="{00000000-0005-0000-0000-000056250000}"/>
    <cellStyle name="Currency0 4" xfId="7244" xr:uid="{00000000-0005-0000-0000-000057250000}"/>
    <cellStyle name="Currency0 5" xfId="7245" xr:uid="{00000000-0005-0000-0000-000058250000}"/>
    <cellStyle name="Currency0 6" xfId="7246" xr:uid="{00000000-0005-0000-0000-000059250000}"/>
    <cellStyle name="Currency0 7" xfId="7247" xr:uid="{00000000-0005-0000-0000-00005A250000}"/>
    <cellStyle name="Currency0 8" xfId="7248" xr:uid="{00000000-0005-0000-0000-00005B250000}"/>
    <cellStyle name="Currency0 9" xfId="7249" xr:uid="{00000000-0005-0000-0000-00005C250000}"/>
    <cellStyle name="Currency0_Copy of Copy of PGCL cash flow -Jan_1st Phase_2010-2nd Ver-3" xfId="4731" xr:uid="{00000000-0005-0000-0000-00005D250000}"/>
    <cellStyle name="Date" xfId="2405" xr:uid="{00000000-0005-0000-0000-00005E250000}"/>
    <cellStyle name="Date 10" xfId="8028" xr:uid="{00000000-0005-0000-0000-00005F250000}"/>
    <cellStyle name="Date 11" xfId="10874" xr:uid="{00000000-0005-0000-0000-000060250000}"/>
    <cellStyle name="Date 12" xfId="10875" xr:uid="{00000000-0005-0000-0000-000061250000}"/>
    <cellStyle name="Date 13" xfId="10876" xr:uid="{00000000-0005-0000-0000-000062250000}"/>
    <cellStyle name="Date 14" xfId="10877" xr:uid="{00000000-0005-0000-0000-000063250000}"/>
    <cellStyle name="Date 15" xfId="10878" xr:uid="{00000000-0005-0000-0000-000064250000}"/>
    <cellStyle name="Date 16" xfId="10879" xr:uid="{00000000-0005-0000-0000-000065250000}"/>
    <cellStyle name="Date 17" xfId="10880" xr:uid="{00000000-0005-0000-0000-000066250000}"/>
    <cellStyle name="Date 18" xfId="10881" xr:uid="{00000000-0005-0000-0000-000067250000}"/>
    <cellStyle name="Date 19" xfId="10882" xr:uid="{00000000-0005-0000-0000-000068250000}"/>
    <cellStyle name="Date 2" xfId="4732" xr:uid="{00000000-0005-0000-0000-000069250000}"/>
    <cellStyle name="Date 2 2" xfId="7250" xr:uid="{00000000-0005-0000-0000-00006A250000}"/>
    <cellStyle name="Date 2 2 2" xfId="7251" xr:uid="{00000000-0005-0000-0000-00006B250000}"/>
    <cellStyle name="Date 2 2 2 2" xfId="8029" xr:uid="{00000000-0005-0000-0000-00006C250000}"/>
    <cellStyle name="Date 2 2 2 2 2" xfId="8030" xr:uid="{00000000-0005-0000-0000-00006D250000}"/>
    <cellStyle name="Date 2 2 3" xfId="7252" xr:uid="{00000000-0005-0000-0000-00006E250000}"/>
    <cellStyle name="Date 2 2 4" xfId="7253" xr:uid="{00000000-0005-0000-0000-00006F250000}"/>
    <cellStyle name="Date 2 2 5" xfId="8031" xr:uid="{00000000-0005-0000-0000-000070250000}"/>
    <cellStyle name="Date 2 3" xfId="7254" xr:uid="{00000000-0005-0000-0000-000071250000}"/>
    <cellStyle name="Date 2 4" xfId="7255" xr:uid="{00000000-0005-0000-0000-000072250000}"/>
    <cellStyle name="Date 2 5" xfId="8032" xr:uid="{00000000-0005-0000-0000-000073250000}"/>
    <cellStyle name="Date 20" xfId="10883" xr:uid="{00000000-0005-0000-0000-000074250000}"/>
    <cellStyle name="Date 21" xfId="10884" xr:uid="{00000000-0005-0000-0000-000075250000}"/>
    <cellStyle name="Date 22" xfId="10885" xr:uid="{00000000-0005-0000-0000-000076250000}"/>
    <cellStyle name="Date 23" xfId="10886" xr:uid="{00000000-0005-0000-0000-000077250000}"/>
    <cellStyle name="Date 24" xfId="10887" xr:uid="{00000000-0005-0000-0000-000078250000}"/>
    <cellStyle name="Date 25" xfId="10888" xr:uid="{00000000-0005-0000-0000-000079250000}"/>
    <cellStyle name="Date 26" xfId="10889" xr:uid="{00000000-0005-0000-0000-00007A250000}"/>
    <cellStyle name="Date 27" xfId="10890" xr:uid="{00000000-0005-0000-0000-00007B250000}"/>
    <cellStyle name="Date 28" xfId="10891" xr:uid="{00000000-0005-0000-0000-00007C250000}"/>
    <cellStyle name="Date 29" xfId="10892" xr:uid="{00000000-0005-0000-0000-00007D250000}"/>
    <cellStyle name="Date 3" xfId="4733" xr:uid="{00000000-0005-0000-0000-00007E250000}"/>
    <cellStyle name="Date 3 2" xfId="10893" xr:uid="{00000000-0005-0000-0000-00007F250000}"/>
    <cellStyle name="Date 3 2 2" xfId="10894" xr:uid="{00000000-0005-0000-0000-000080250000}"/>
    <cellStyle name="Date 3 2 2 2" xfId="10895" xr:uid="{00000000-0005-0000-0000-000081250000}"/>
    <cellStyle name="Date 3 3" xfId="10896" xr:uid="{00000000-0005-0000-0000-000082250000}"/>
    <cellStyle name="Date 30" xfId="10897" xr:uid="{00000000-0005-0000-0000-000083250000}"/>
    <cellStyle name="Date 31" xfId="10898" xr:uid="{00000000-0005-0000-0000-000084250000}"/>
    <cellStyle name="Date 32" xfId="10899" xr:uid="{00000000-0005-0000-0000-000085250000}"/>
    <cellStyle name="Date 33" xfId="10900" xr:uid="{00000000-0005-0000-0000-000086250000}"/>
    <cellStyle name="Date 4" xfId="4734" xr:uid="{00000000-0005-0000-0000-000087250000}"/>
    <cellStyle name="Date 4 2" xfId="10901" xr:uid="{00000000-0005-0000-0000-000088250000}"/>
    <cellStyle name="Date 4 2 2" xfId="10902" xr:uid="{00000000-0005-0000-0000-000089250000}"/>
    <cellStyle name="Date 4 2 2 2" xfId="10903" xr:uid="{00000000-0005-0000-0000-00008A250000}"/>
    <cellStyle name="Date 4 3" xfId="10904" xr:uid="{00000000-0005-0000-0000-00008B250000}"/>
    <cellStyle name="Date 4 3 2" xfId="10905" xr:uid="{00000000-0005-0000-0000-00008C250000}"/>
    <cellStyle name="Date 5" xfId="4735" xr:uid="{00000000-0005-0000-0000-00008D250000}"/>
    <cellStyle name="Date 5 2" xfId="10906" xr:uid="{00000000-0005-0000-0000-00008E250000}"/>
    <cellStyle name="Date 5 2 2" xfId="10907" xr:uid="{00000000-0005-0000-0000-00008F250000}"/>
    <cellStyle name="Date 5 2 2 2" xfId="10908" xr:uid="{00000000-0005-0000-0000-000090250000}"/>
    <cellStyle name="Date 5 3" xfId="10909" xr:uid="{00000000-0005-0000-0000-000091250000}"/>
    <cellStyle name="Date 5 3 2" xfId="10910" xr:uid="{00000000-0005-0000-0000-000092250000}"/>
    <cellStyle name="Date 6" xfId="7256" xr:uid="{00000000-0005-0000-0000-000093250000}"/>
    <cellStyle name="Date 6 2" xfId="10911" xr:uid="{00000000-0005-0000-0000-000094250000}"/>
    <cellStyle name="Date 7" xfId="7257" xr:uid="{00000000-0005-0000-0000-000095250000}"/>
    <cellStyle name="Date 8" xfId="7258" xr:uid="{00000000-0005-0000-0000-000096250000}"/>
    <cellStyle name="Date 9" xfId="7259" xr:uid="{00000000-0005-0000-0000-000097250000}"/>
    <cellStyle name="Date_Copy of Copy of PGCL cash flow -Jan_1st Phase_2010-2nd Ver-3" xfId="4736" xr:uid="{00000000-0005-0000-0000-000098250000}"/>
    <cellStyle name="Emphasis 1" xfId="7260" xr:uid="{00000000-0005-0000-0000-000099250000}"/>
    <cellStyle name="Emphasis 2" xfId="7261" xr:uid="{00000000-0005-0000-0000-00009A250000}"/>
    <cellStyle name="Emphasis 3" xfId="7262" xr:uid="{00000000-0005-0000-0000-00009B250000}"/>
    <cellStyle name="Euro" xfId="2406" xr:uid="{00000000-0005-0000-0000-00009C250000}"/>
    <cellStyle name="Euro 2" xfId="4737" xr:uid="{00000000-0005-0000-0000-00009D250000}"/>
    <cellStyle name="Euro 2 2" xfId="4738" xr:uid="{00000000-0005-0000-0000-00009E250000}"/>
    <cellStyle name="Euro 2 2 2" xfId="8033" xr:uid="{00000000-0005-0000-0000-00009F250000}"/>
    <cellStyle name="Euro 3" xfId="4739" xr:uid="{00000000-0005-0000-0000-0000A0250000}"/>
    <cellStyle name="Euro 4" xfId="7263" xr:uid="{00000000-0005-0000-0000-0000A1250000}"/>
    <cellStyle name="Euro 5" xfId="7264" xr:uid="{00000000-0005-0000-0000-0000A2250000}"/>
    <cellStyle name="Euro 5 2" xfId="7265" xr:uid="{00000000-0005-0000-0000-0000A3250000}"/>
    <cellStyle name="Euro 5 3" xfId="7266" xr:uid="{00000000-0005-0000-0000-0000A4250000}"/>
    <cellStyle name="Euro 5 4" xfId="7267" xr:uid="{00000000-0005-0000-0000-0000A5250000}"/>
    <cellStyle name="Euro 6" xfId="7268" xr:uid="{00000000-0005-0000-0000-0000A6250000}"/>
    <cellStyle name="Euro 7" xfId="7269" xr:uid="{00000000-0005-0000-0000-0000A7250000}"/>
    <cellStyle name="Euro 8" xfId="8034" xr:uid="{00000000-0005-0000-0000-0000A8250000}"/>
    <cellStyle name="Explanatory Text 2" xfId="4740" xr:uid="{00000000-0005-0000-0000-0000A9250000}"/>
    <cellStyle name="Explanatory Text 2 2" xfId="7270" xr:uid="{00000000-0005-0000-0000-0000AA250000}"/>
    <cellStyle name="Explanatory Text 3" xfId="4741" xr:uid="{00000000-0005-0000-0000-0000AB250000}"/>
    <cellStyle name="Explanatory Text 3 2" xfId="7271" xr:uid="{00000000-0005-0000-0000-0000AC250000}"/>
    <cellStyle name="Explanatory Text 4" xfId="7272" xr:uid="{00000000-0005-0000-0000-0000AD250000}"/>
    <cellStyle name="Explanatory Text 4 2" xfId="7273" xr:uid="{00000000-0005-0000-0000-0000AE250000}"/>
    <cellStyle name="Explanatory Text 5" xfId="7274" xr:uid="{00000000-0005-0000-0000-0000AF250000}"/>
    <cellStyle name="Fixed" xfId="2407" xr:uid="{00000000-0005-0000-0000-0000B0250000}"/>
    <cellStyle name="Fixed 10" xfId="8035" xr:uid="{00000000-0005-0000-0000-0000B1250000}"/>
    <cellStyle name="Fixed 2" xfId="4742" xr:uid="{00000000-0005-0000-0000-0000B2250000}"/>
    <cellStyle name="Fixed 2 2" xfId="7275" xr:uid="{00000000-0005-0000-0000-0000B3250000}"/>
    <cellStyle name="Fixed 2 2 2" xfId="7276" xr:uid="{00000000-0005-0000-0000-0000B4250000}"/>
    <cellStyle name="Fixed 2 2 2 2" xfId="8036" xr:uid="{00000000-0005-0000-0000-0000B5250000}"/>
    <cellStyle name="Fixed 2 2 2 2 2" xfId="8037" xr:uid="{00000000-0005-0000-0000-0000B6250000}"/>
    <cellStyle name="Fixed 2 2 3" xfId="7277" xr:uid="{00000000-0005-0000-0000-0000B7250000}"/>
    <cellStyle name="Fixed 2 2 4" xfId="7278" xr:uid="{00000000-0005-0000-0000-0000B8250000}"/>
    <cellStyle name="Fixed 2 2 5" xfId="8038" xr:uid="{00000000-0005-0000-0000-0000B9250000}"/>
    <cellStyle name="Fixed 2 3" xfId="7279" xr:uid="{00000000-0005-0000-0000-0000BA250000}"/>
    <cellStyle name="Fixed 2 4" xfId="7280" xr:uid="{00000000-0005-0000-0000-0000BB250000}"/>
    <cellStyle name="Fixed 2 5" xfId="8039" xr:uid="{00000000-0005-0000-0000-0000BC250000}"/>
    <cellStyle name="Fixed 3" xfId="4743" xr:uid="{00000000-0005-0000-0000-0000BD250000}"/>
    <cellStyle name="Fixed 3 2" xfId="10912" xr:uid="{00000000-0005-0000-0000-0000BE250000}"/>
    <cellStyle name="Fixed 3 3" xfId="10913" xr:uid="{00000000-0005-0000-0000-0000BF250000}"/>
    <cellStyle name="Fixed 4" xfId="7281" xr:uid="{00000000-0005-0000-0000-0000C0250000}"/>
    <cellStyle name="Fixed 5" xfId="7282" xr:uid="{00000000-0005-0000-0000-0000C1250000}"/>
    <cellStyle name="Fixed 6" xfId="7283" xr:uid="{00000000-0005-0000-0000-0000C2250000}"/>
    <cellStyle name="Fixed 7" xfId="7284" xr:uid="{00000000-0005-0000-0000-0000C3250000}"/>
    <cellStyle name="Fixed 8" xfId="7285" xr:uid="{00000000-0005-0000-0000-0000C4250000}"/>
    <cellStyle name="Fixed 9" xfId="7286" xr:uid="{00000000-0005-0000-0000-0000C5250000}"/>
    <cellStyle name="Fixed_Copy of Copy of PGCL cash flow -Jan_1st Phase_2010-2nd Ver-3" xfId="4744" xr:uid="{00000000-0005-0000-0000-0000C6250000}"/>
    <cellStyle name="Good 2" xfId="4745" xr:uid="{00000000-0005-0000-0000-0000C7250000}"/>
    <cellStyle name="Good 2 2" xfId="7287" xr:uid="{00000000-0005-0000-0000-0000C8250000}"/>
    <cellStyle name="Good 3" xfId="4746" xr:uid="{00000000-0005-0000-0000-0000C9250000}"/>
    <cellStyle name="Good 3 2" xfId="7288" xr:uid="{00000000-0005-0000-0000-0000CA250000}"/>
    <cellStyle name="Good 4" xfId="7289" xr:uid="{00000000-0005-0000-0000-0000CB250000}"/>
    <cellStyle name="Good 4 2" xfId="7290" xr:uid="{00000000-0005-0000-0000-0000CC250000}"/>
    <cellStyle name="Good 5" xfId="7291" xr:uid="{00000000-0005-0000-0000-0000CD250000}"/>
    <cellStyle name="Grey" xfId="2408" xr:uid="{00000000-0005-0000-0000-0000CE250000}"/>
    <cellStyle name="Grey 10" xfId="10914" xr:uid="{00000000-0005-0000-0000-0000CF250000}"/>
    <cellStyle name="Grey 11" xfId="10915" xr:uid="{00000000-0005-0000-0000-0000D0250000}"/>
    <cellStyle name="Grey 12" xfId="10916" xr:uid="{00000000-0005-0000-0000-0000D1250000}"/>
    <cellStyle name="Grey 13" xfId="10917" xr:uid="{00000000-0005-0000-0000-0000D2250000}"/>
    <cellStyle name="Grey 14" xfId="10918" xr:uid="{00000000-0005-0000-0000-0000D3250000}"/>
    <cellStyle name="Grey 15" xfId="10919" xr:uid="{00000000-0005-0000-0000-0000D4250000}"/>
    <cellStyle name="Grey 16" xfId="10920" xr:uid="{00000000-0005-0000-0000-0000D5250000}"/>
    <cellStyle name="Grey 17" xfId="10921" xr:uid="{00000000-0005-0000-0000-0000D6250000}"/>
    <cellStyle name="Grey 18" xfId="10922" xr:uid="{00000000-0005-0000-0000-0000D7250000}"/>
    <cellStyle name="Grey 19" xfId="10923" xr:uid="{00000000-0005-0000-0000-0000D8250000}"/>
    <cellStyle name="Grey 2" xfId="4747" xr:uid="{00000000-0005-0000-0000-0000D9250000}"/>
    <cellStyle name="Grey 2 2" xfId="10924" xr:uid="{00000000-0005-0000-0000-0000DA250000}"/>
    <cellStyle name="Grey 2 2 2" xfId="10925" xr:uid="{00000000-0005-0000-0000-0000DB250000}"/>
    <cellStyle name="Grey 2 3" xfId="10926" xr:uid="{00000000-0005-0000-0000-0000DC250000}"/>
    <cellStyle name="Grey 20" xfId="10927" xr:uid="{00000000-0005-0000-0000-0000DD250000}"/>
    <cellStyle name="Grey 21" xfId="10928" xr:uid="{00000000-0005-0000-0000-0000DE250000}"/>
    <cellStyle name="Grey 22" xfId="10929" xr:uid="{00000000-0005-0000-0000-0000DF250000}"/>
    <cellStyle name="Grey 23" xfId="10930" xr:uid="{00000000-0005-0000-0000-0000E0250000}"/>
    <cellStyle name="Grey 24" xfId="10931" xr:uid="{00000000-0005-0000-0000-0000E1250000}"/>
    <cellStyle name="Grey 25" xfId="10932" xr:uid="{00000000-0005-0000-0000-0000E2250000}"/>
    <cellStyle name="Grey 26" xfId="10933" xr:uid="{00000000-0005-0000-0000-0000E3250000}"/>
    <cellStyle name="Grey 27" xfId="10934" xr:uid="{00000000-0005-0000-0000-0000E4250000}"/>
    <cellStyle name="Grey 28" xfId="10935" xr:uid="{00000000-0005-0000-0000-0000E5250000}"/>
    <cellStyle name="Grey 29" xfId="10936" xr:uid="{00000000-0005-0000-0000-0000E6250000}"/>
    <cellStyle name="Grey 3" xfId="7292" xr:uid="{00000000-0005-0000-0000-0000E7250000}"/>
    <cellStyle name="Grey 3 2" xfId="10937" xr:uid="{00000000-0005-0000-0000-0000E8250000}"/>
    <cellStyle name="Grey 3 2 2" xfId="10938" xr:uid="{00000000-0005-0000-0000-0000E9250000}"/>
    <cellStyle name="Grey 3 3" xfId="10939" xr:uid="{00000000-0005-0000-0000-0000EA250000}"/>
    <cellStyle name="Grey 30" xfId="10940" xr:uid="{00000000-0005-0000-0000-0000EB250000}"/>
    <cellStyle name="Grey 31" xfId="10941" xr:uid="{00000000-0005-0000-0000-0000EC250000}"/>
    <cellStyle name="Grey 32" xfId="10942" xr:uid="{00000000-0005-0000-0000-0000ED250000}"/>
    <cellStyle name="Grey 33" xfId="10943" xr:uid="{00000000-0005-0000-0000-0000EE250000}"/>
    <cellStyle name="Grey 4" xfId="10944" xr:uid="{00000000-0005-0000-0000-0000EF250000}"/>
    <cellStyle name="Grey 4 2" xfId="10945" xr:uid="{00000000-0005-0000-0000-0000F0250000}"/>
    <cellStyle name="Grey 4 2 2" xfId="10946" xr:uid="{00000000-0005-0000-0000-0000F1250000}"/>
    <cellStyle name="Grey 4 3" xfId="10947" xr:uid="{00000000-0005-0000-0000-0000F2250000}"/>
    <cellStyle name="Grey 5" xfId="10948" xr:uid="{00000000-0005-0000-0000-0000F3250000}"/>
    <cellStyle name="Grey 5 2" xfId="10949" xr:uid="{00000000-0005-0000-0000-0000F4250000}"/>
    <cellStyle name="Grey 5 2 2" xfId="10950" xr:uid="{00000000-0005-0000-0000-0000F5250000}"/>
    <cellStyle name="Grey 5 3" xfId="10951" xr:uid="{00000000-0005-0000-0000-0000F6250000}"/>
    <cellStyle name="Grey 6" xfId="10952" xr:uid="{00000000-0005-0000-0000-0000F7250000}"/>
    <cellStyle name="Grey 6 2" xfId="10953" xr:uid="{00000000-0005-0000-0000-0000F8250000}"/>
    <cellStyle name="Grey 7" xfId="10954" xr:uid="{00000000-0005-0000-0000-0000F9250000}"/>
    <cellStyle name="Grey 8" xfId="10955" xr:uid="{00000000-0005-0000-0000-0000FA250000}"/>
    <cellStyle name="Grey 9" xfId="10956" xr:uid="{00000000-0005-0000-0000-0000FB250000}"/>
    <cellStyle name="GreyOrWhite" xfId="4748" xr:uid="{00000000-0005-0000-0000-0000FC250000}"/>
    <cellStyle name="HD" xfId="4749" xr:uid="{00000000-0005-0000-0000-0000FD250000}"/>
    <cellStyle name="HD 2" xfId="4750" xr:uid="{00000000-0005-0000-0000-0000FE250000}"/>
    <cellStyle name="HD 2 2" xfId="10957" xr:uid="{00000000-0005-0000-0000-0000FF250000}"/>
    <cellStyle name="HD 3" xfId="10958" xr:uid="{00000000-0005-0000-0000-000000260000}"/>
    <cellStyle name="HD 3 2" xfId="19430" xr:uid="{00000000-0005-0000-0000-000001260000}"/>
    <cellStyle name="HD 4" xfId="19431" xr:uid="{00000000-0005-0000-0000-000002260000}"/>
    <cellStyle name="HEADER" xfId="2409" xr:uid="{00000000-0005-0000-0000-000003260000}"/>
    <cellStyle name="Header1" xfId="2410" xr:uid="{00000000-0005-0000-0000-000004260000}"/>
    <cellStyle name="Header1 10" xfId="10959" xr:uid="{00000000-0005-0000-0000-000005260000}"/>
    <cellStyle name="Header1 11" xfId="10960" xr:uid="{00000000-0005-0000-0000-000006260000}"/>
    <cellStyle name="Header1 12" xfId="10961" xr:uid="{00000000-0005-0000-0000-000007260000}"/>
    <cellStyle name="Header1 13" xfId="10962" xr:uid="{00000000-0005-0000-0000-000008260000}"/>
    <cellStyle name="Header1 14" xfId="10963" xr:uid="{00000000-0005-0000-0000-000009260000}"/>
    <cellStyle name="Header1 15" xfId="10964" xr:uid="{00000000-0005-0000-0000-00000A260000}"/>
    <cellStyle name="Header1 16" xfId="10965" xr:uid="{00000000-0005-0000-0000-00000B260000}"/>
    <cellStyle name="Header1 17" xfId="10966" xr:uid="{00000000-0005-0000-0000-00000C260000}"/>
    <cellStyle name="Header1 18" xfId="10967" xr:uid="{00000000-0005-0000-0000-00000D260000}"/>
    <cellStyle name="Header1 19" xfId="10968" xr:uid="{00000000-0005-0000-0000-00000E260000}"/>
    <cellStyle name="Header1 2" xfId="4751" xr:uid="{00000000-0005-0000-0000-00000F260000}"/>
    <cellStyle name="Header1 2 2" xfId="4752" xr:uid="{00000000-0005-0000-0000-000010260000}"/>
    <cellStyle name="Header1 2 2 2" xfId="10969" xr:uid="{00000000-0005-0000-0000-000011260000}"/>
    <cellStyle name="Header1 2 3" xfId="10970" xr:uid="{00000000-0005-0000-0000-000012260000}"/>
    <cellStyle name="Header1 20" xfId="10971" xr:uid="{00000000-0005-0000-0000-000013260000}"/>
    <cellStyle name="Header1 21" xfId="10972" xr:uid="{00000000-0005-0000-0000-000014260000}"/>
    <cellStyle name="Header1 22" xfId="10973" xr:uid="{00000000-0005-0000-0000-000015260000}"/>
    <cellStyle name="Header1 23" xfId="10974" xr:uid="{00000000-0005-0000-0000-000016260000}"/>
    <cellStyle name="Header1 24" xfId="10975" xr:uid="{00000000-0005-0000-0000-000017260000}"/>
    <cellStyle name="Header1 25" xfId="10976" xr:uid="{00000000-0005-0000-0000-000018260000}"/>
    <cellStyle name="Header1 26" xfId="10977" xr:uid="{00000000-0005-0000-0000-000019260000}"/>
    <cellStyle name="Header1 27" xfId="10978" xr:uid="{00000000-0005-0000-0000-00001A260000}"/>
    <cellStyle name="Header1 28" xfId="10979" xr:uid="{00000000-0005-0000-0000-00001B260000}"/>
    <cellStyle name="Header1 29" xfId="10980" xr:uid="{00000000-0005-0000-0000-00001C260000}"/>
    <cellStyle name="Header1 3" xfId="4753" xr:uid="{00000000-0005-0000-0000-00001D260000}"/>
    <cellStyle name="Header1 3 2" xfId="4754" xr:uid="{00000000-0005-0000-0000-00001E260000}"/>
    <cellStyle name="Header1 3 2 2" xfId="10981" xr:uid="{00000000-0005-0000-0000-00001F260000}"/>
    <cellStyle name="Header1 3 3" xfId="10982" xr:uid="{00000000-0005-0000-0000-000020260000}"/>
    <cellStyle name="Header1 30" xfId="10983" xr:uid="{00000000-0005-0000-0000-000021260000}"/>
    <cellStyle name="Header1 31" xfId="10984" xr:uid="{00000000-0005-0000-0000-000022260000}"/>
    <cellStyle name="Header1 32" xfId="10985" xr:uid="{00000000-0005-0000-0000-000023260000}"/>
    <cellStyle name="Header1 33" xfId="10986" xr:uid="{00000000-0005-0000-0000-000024260000}"/>
    <cellStyle name="Header1 4" xfId="4755" xr:uid="{00000000-0005-0000-0000-000025260000}"/>
    <cellStyle name="Header1 4 2" xfId="4756" xr:uid="{00000000-0005-0000-0000-000026260000}"/>
    <cellStyle name="Header1 4 2 2" xfId="10987" xr:uid="{00000000-0005-0000-0000-000027260000}"/>
    <cellStyle name="Header1 4 3" xfId="10988" xr:uid="{00000000-0005-0000-0000-000028260000}"/>
    <cellStyle name="Header1 5" xfId="4757" xr:uid="{00000000-0005-0000-0000-000029260000}"/>
    <cellStyle name="Header1 5 2" xfId="4758" xr:uid="{00000000-0005-0000-0000-00002A260000}"/>
    <cellStyle name="Header1 5 2 2" xfId="10989" xr:uid="{00000000-0005-0000-0000-00002B260000}"/>
    <cellStyle name="Header1 5 3" xfId="10990" xr:uid="{00000000-0005-0000-0000-00002C260000}"/>
    <cellStyle name="Header1 6" xfId="4759" xr:uid="{00000000-0005-0000-0000-00002D260000}"/>
    <cellStyle name="Header1 6 2" xfId="10991" xr:uid="{00000000-0005-0000-0000-00002E260000}"/>
    <cellStyle name="Header1 7" xfId="10992" xr:uid="{00000000-0005-0000-0000-00002F260000}"/>
    <cellStyle name="Header1 8" xfId="10993" xr:uid="{00000000-0005-0000-0000-000030260000}"/>
    <cellStyle name="Header1 9" xfId="10994" xr:uid="{00000000-0005-0000-0000-000031260000}"/>
    <cellStyle name="Header2" xfId="2411" xr:uid="{00000000-0005-0000-0000-000032260000}"/>
    <cellStyle name="Header2 10" xfId="10995" xr:uid="{00000000-0005-0000-0000-000033260000}"/>
    <cellStyle name="Header2 11" xfId="10996" xr:uid="{00000000-0005-0000-0000-000034260000}"/>
    <cellStyle name="Header2 12" xfId="10997" xr:uid="{00000000-0005-0000-0000-000035260000}"/>
    <cellStyle name="Header2 13" xfId="10998" xr:uid="{00000000-0005-0000-0000-000036260000}"/>
    <cellStyle name="Header2 14" xfId="10999" xr:uid="{00000000-0005-0000-0000-000037260000}"/>
    <cellStyle name="Header2 15" xfId="11000" xr:uid="{00000000-0005-0000-0000-000038260000}"/>
    <cellStyle name="Header2 16" xfId="11001" xr:uid="{00000000-0005-0000-0000-000039260000}"/>
    <cellStyle name="Header2 17" xfId="11002" xr:uid="{00000000-0005-0000-0000-00003A260000}"/>
    <cellStyle name="Header2 18" xfId="11003" xr:uid="{00000000-0005-0000-0000-00003B260000}"/>
    <cellStyle name="Header2 19" xfId="11004" xr:uid="{00000000-0005-0000-0000-00003C260000}"/>
    <cellStyle name="Header2 2" xfId="4760" xr:uid="{00000000-0005-0000-0000-00003D260000}"/>
    <cellStyle name="Header2 2 2" xfId="7293" xr:uid="{00000000-0005-0000-0000-00003E260000}"/>
    <cellStyle name="Header2 2 2 2" xfId="11005" xr:uid="{00000000-0005-0000-0000-00003F260000}"/>
    <cellStyle name="Header2 2 2 3" xfId="11006" xr:uid="{00000000-0005-0000-0000-000040260000}"/>
    <cellStyle name="Header2 2 3" xfId="8040" xr:uid="{00000000-0005-0000-0000-000041260000}"/>
    <cellStyle name="Header2 2 3 2" xfId="11007" xr:uid="{00000000-0005-0000-0000-000042260000}"/>
    <cellStyle name="Header2 2 4" xfId="8041" xr:uid="{00000000-0005-0000-0000-000043260000}"/>
    <cellStyle name="Header2 2 4 2" xfId="11008" xr:uid="{00000000-0005-0000-0000-000044260000}"/>
    <cellStyle name="Header2 2 5" xfId="8042" xr:uid="{00000000-0005-0000-0000-000045260000}"/>
    <cellStyle name="Header2 2 5 2" xfId="11009" xr:uid="{00000000-0005-0000-0000-000046260000}"/>
    <cellStyle name="Header2 2 6" xfId="11010" xr:uid="{00000000-0005-0000-0000-000047260000}"/>
    <cellStyle name="Header2 20" xfId="11011" xr:uid="{00000000-0005-0000-0000-000048260000}"/>
    <cellStyle name="Header2 21" xfId="11012" xr:uid="{00000000-0005-0000-0000-000049260000}"/>
    <cellStyle name="Header2 22" xfId="11013" xr:uid="{00000000-0005-0000-0000-00004A260000}"/>
    <cellStyle name="Header2 23" xfId="11014" xr:uid="{00000000-0005-0000-0000-00004B260000}"/>
    <cellStyle name="Header2 24" xfId="11015" xr:uid="{00000000-0005-0000-0000-00004C260000}"/>
    <cellStyle name="Header2 25" xfId="11016" xr:uid="{00000000-0005-0000-0000-00004D260000}"/>
    <cellStyle name="Header2 26" xfId="11017" xr:uid="{00000000-0005-0000-0000-00004E260000}"/>
    <cellStyle name="Header2 27" xfId="11018" xr:uid="{00000000-0005-0000-0000-00004F260000}"/>
    <cellStyle name="Header2 28" xfId="11019" xr:uid="{00000000-0005-0000-0000-000050260000}"/>
    <cellStyle name="Header2 29" xfId="11020" xr:uid="{00000000-0005-0000-0000-000051260000}"/>
    <cellStyle name="Header2 3" xfId="4761" xr:uid="{00000000-0005-0000-0000-000052260000}"/>
    <cellStyle name="Header2 3 2" xfId="11021" xr:uid="{00000000-0005-0000-0000-000053260000}"/>
    <cellStyle name="Header2 3 2 2" xfId="11022" xr:uid="{00000000-0005-0000-0000-000054260000}"/>
    <cellStyle name="Header2 3 2 3" xfId="11023" xr:uid="{00000000-0005-0000-0000-000055260000}"/>
    <cellStyle name="Header2 3 3" xfId="11024" xr:uid="{00000000-0005-0000-0000-000056260000}"/>
    <cellStyle name="Header2 3 3 2" xfId="11025" xr:uid="{00000000-0005-0000-0000-000057260000}"/>
    <cellStyle name="Header2 3 4" xfId="11026" xr:uid="{00000000-0005-0000-0000-000058260000}"/>
    <cellStyle name="Header2 3 4 2" xfId="11027" xr:uid="{00000000-0005-0000-0000-000059260000}"/>
    <cellStyle name="Header2 3 5" xfId="11028" xr:uid="{00000000-0005-0000-0000-00005A260000}"/>
    <cellStyle name="Header2 30" xfId="11029" xr:uid="{00000000-0005-0000-0000-00005B260000}"/>
    <cellStyle name="Header2 31" xfId="11030" xr:uid="{00000000-0005-0000-0000-00005C260000}"/>
    <cellStyle name="Header2 32" xfId="11031" xr:uid="{00000000-0005-0000-0000-00005D260000}"/>
    <cellStyle name="Header2 33" xfId="11032" xr:uid="{00000000-0005-0000-0000-00005E260000}"/>
    <cellStyle name="Header2 4" xfId="4762" xr:uid="{00000000-0005-0000-0000-00005F260000}"/>
    <cellStyle name="Header2 4 2" xfId="11033" xr:uid="{00000000-0005-0000-0000-000060260000}"/>
    <cellStyle name="Header2 4 2 2" xfId="11034" xr:uid="{00000000-0005-0000-0000-000061260000}"/>
    <cellStyle name="Header2 4 3" xfId="11035" xr:uid="{00000000-0005-0000-0000-000062260000}"/>
    <cellStyle name="Header2 5" xfId="4763" xr:uid="{00000000-0005-0000-0000-000063260000}"/>
    <cellStyle name="Header2 5 2" xfId="11036" xr:uid="{00000000-0005-0000-0000-000064260000}"/>
    <cellStyle name="Header2 5 2 2" xfId="11037" xr:uid="{00000000-0005-0000-0000-000065260000}"/>
    <cellStyle name="Header2 5 3" xfId="11038" xr:uid="{00000000-0005-0000-0000-000066260000}"/>
    <cellStyle name="Header2 6" xfId="8043" xr:uid="{00000000-0005-0000-0000-000067260000}"/>
    <cellStyle name="Header2 6 2" xfId="11039" xr:uid="{00000000-0005-0000-0000-000068260000}"/>
    <cellStyle name="Header2 7" xfId="11040" xr:uid="{00000000-0005-0000-0000-000069260000}"/>
    <cellStyle name="Header2 8" xfId="11041" xr:uid="{00000000-0005-0000-0000-00006A260000}"/>
    <cellStyle name="Header2 9" xfId="11042" xr:uid="{00000000-0005-0000-0000-00006B260000}"/>
    <cellStyle name="Header2_April Build up Plan _April'10 (PGCL)" xfId="4764" xr:uid="{00000000-0005-0000-0000-00006C260000}"/>
    <cellStyle name="Heading 1 2" xfId="2412" xr:uid="{00000000-0005-0000-0000-00006D260000}"/>
    <cellStyle name="Heading 1 2 2" xfId="7294" xr:uid="{00000000-0005-0000-0000-00006E260000}"/>
    <cellStyle name="Heading 1 2 2 2" xfId="11043" xr:uid="{00000000-0005-0000-0000-00006F260000}"/>
    <cellStyle name="Heading 1 3" xfId="2413" xr:uid="{00000000-0005-0000-0000-000070260000}"/>
    <cellStyle name="Heading 1 3 2" xfId="7295" xr:uid="{00000000-0005-0000-0000-000071260000}"/>
    <cellStyle name="Heading 1 4" xfId="4765" xr:uid="{00000000-0005-0000-0000-000072260000}"/>
    <cellStyle name="Heading 1 4 2" xfId="4766" xr:uid="{00000000-0005-0000-0000-000073260000}"/>
    <cellStyle name="Heading 1 4 3" xfId="7296" xr:uid="{00000000-0005-0000-0000-000074260000}"/>
    <cellStyle name="Heading 1 5" xfId="4767" xr:uid="{00000000-0005-0000-0000-000075260000}"/>
    <cellStyle name="Heading 1 5 2" xfId="4768" xr:uid="{00000000-0005-0000-0000-000076260000}"/>
    <cellStyle name="Heading 1 5 2 2" xfId="7297" xr:uid="{00000000-0005-0000-0000-000077260000}"/>
    <cellStyle name="Heading 1 5 2 3" xfId="7298" xr:uid="{00000000-0005-0000-0000-000078260000}"/>
    <cellStyle name="Heading 1 5 2 4" xfId="7299" xr:uid="{00000000-0005-0000-0000-000079260000}"/>
    <cellStyle name="Heading 1 5 3" xfId="7300" xr:uid="{00000000-0005-0000-0000-00007A260000}"/>
    <cellStyle name="Heading 1 5 4" xfId="7301" xr:uid="{00000000-0005-0000-0000-00007B260000}"/>
    <cellStyle name="Heading 1 6" xfId="4769" xr:uid="{00000000-0005-0000-0000-00007C260000}"/>
    <cellStyle name="Heading 1 7" xfId="4770" xr:uid="{00000000-0005-0000-0000-00007D260000}"/>
    <cellStyle name="Heading 2 2" xfId="2414" xr:uid="{00000000-0005-0000-0000-00007E260000}"/>
    <cellStyle name="Heading 2 2 2" xfId="7302" xr:uid="{00000000-0005-0000-0000-00007F260000}"/>
    <cellStyle name="Heading 2 2 2 2" xfId="11044" xr:uid="{00000000-0005-0000-0000-000080260000}"/>
    <cellStyle name="Heading 2 3" xfId="2415" xr:uid="{00000000-0005-0000-0000-000081260000}"/>
    <cellStyle name="Heading 2 3 2" xfId="7303" xr:uid="{00000000-0005-0000-0000-000082260000}"/>
    <cellStyle name="Heading 2 4" xfId="4771" xr:uid="{00000000-0005-0000-0000-000083260000}"/>
    <cellStyle name="Heading 2 4 2" xfId="4772" xr:uid="{00000000-0005-0000-0000-000084260000}"/>
    <cellStyle name="Heading 2 4 3" xfId="7304" xr:uid="{00000000-0005-0000-0000-000085260000}"/>
    <cellStyle name="Heading 2 5" xfId="4773" xr:uid="{00000000-0005-0000-0000-000086260000}"/>
    <cellStyle name="Heading 2 5 2" xfId="4774" xr:uid="{00000000-0005-0000-0000-000087260000}"/>
    <cellStyle name="Heading 2 5 2 2" xfId="7305" xr:uid="{00000000-0005-0000-0000-000088260000}"/>
    <cellStyle name="Heading 2 5 2 3" xfId="7306" xr:uid="{00000000-0005-0000-0000-000089260000}"/>
    <cellStyle name="Heading 2 5 2 4" xfId="7307" xr:uid="{00000000-0005-0000-0000-00008A260000}"/>
    <cellStyle name="Heading 2 5 3" xfId="7308" xr:uid="{00000000-0005-0000-0000-00008B260000}"/>
    <cellStyle name="Heading 2 5 4" xfId="7309" xr:uid="{00000000-0005-0000-0000-00008C260000}"/>
    <cellStyle name="Heading 2 6" xfId="4775" xr:uid="{00000000-0005-0000-0000-00008D260000}"/>
    <cellStyle name="Heading 2 7" xfId="4776" xr:uid="{00000000-0005-0000-0000-00008E260000}"/>
    <cellStyle name="Heading 3 2" xfId="4777" xr:uid="{00000000-0005-0000-0000-00008F260000}"/>
    <cellStyle name="Heading 3 2 2" xfId="7310" xr:uid="{00000000-0005-0000-0000-000090260000}"/>
    <cellStyle name="Heading 3 3" xfId="4778" xr:uid="{00000000-0005-0000-0000-000091260000}"/>
    <cellStyle name="Heading 3 3 2" xfId="7311" xr:uid="{00000000-0005-0000-0000-000092260000}"/>
    <cellStyle name="Heading 3 4" xfId="7312" xr:uid="{00000000-0005-0000-0000-000093260000}"/>
    <cellStyle name="Heading 3 4 2" xfId="7313" xr:uid="{00000000-0005-0000-0000-000094260000}"/>
    <cellStyle name="Heading 3 5" xfId="7314" xr:uid="{00000000-0005-0000-0000-000095260000}"/>
    <cellStyle name="Heading 4 2" xfId="4779" xr:uid="{00000000-0005-0000-0000-000096260000}"/>
    <cellStyle name="Heading 4 2 2" xfId="7315" xr:uid="{00000000-0005-0000-0000-000097260000}"/>
    <cellStyle name="Heading 4 3" xfId="4780" xr:uid="{00000000-0005-0000-0000-000098260000}"/>
    <cellStyle name="Heading 4 3 2" xfId="7316" xr:uid="{00000000-0005-0000-0000-000099260000}"/>
    <cellStyle name="Heading 4 4" xfId="7317" xr:uid="{00000000-0005-0000-0000-00009A260000}"/>
    <cellStyle name="Heading 4 4 2" xfId="7318" xr:uid="{00000000-0005-0000-0000-00009B260000}"/>
    <cellStyle name="Heading 4 5" xfId="7319" xr:uid="{00000000-0005-0000-0000-00009C260000}"/>
    <cellStyle name="Hyperlink 2" xfId="4781" xr:uid="{00000000-0005-0000-0000-00009D260000}"/>
    <cellStyle name="Hyperlink 2 2" xfId="11045" xr:uid="{00000000-0005-0000-0000-00009E260000}"/>
    <cellStyle name="Hyperlink 2 3" xfId="11046" xr:uid="{00000000-0005-0000-0000-00009F260000}"/>
    <cellStyle name="Hyperlink 3" xfId="4782" xr:uid="{00000000-0005-0000-0000-0000A0260000}"/>
    <cellStyle name="Hyperlink 4" xfId="4783" xr:uid="{00000000-0005-0000-0000-0000A1260000}"/>
    <cellStyle name="í â› [0.00]" xfId="2416" xr:uid="{00000000-0005-0000-0000-0000A2260000}"/>
    <cellStyle name="í â› [0.00] 10" xfId="11047" xr:uid="{00000000-0005-0000-0000-0000A3260000}"/>
    <cellStyle name="í â› [0.00] 11" xfId="11048" xr:uid="{00000000-0005-0000-0000-0000A4260000}"/>
    <cellStyle name="í â› [0.00] 12" xfId="11049" xr:uid="{00000000-0005-0000-0000-0000A5260000}"/>
    <cellStyle name="í â› [0.00] 13" xfId="11050" xr:uid="{00000000-0005-0000-0000-0000A6260000}"/>
    <cellStyle name="í â› [0.00] 14" xfId="11051" xr:uid="{00000000-0005-0000-0000-0000A7260000}"/>
    <cellStyle name="í â› [0.00] 15" xfId="11052" xr:uid="{00000000-0005-0000-0000-0000A8260000}"/>
    <cellStyle name="í â› [0.00] 16" xfId="11053" xr:uid="{00000000-0005-0000-0000-0000A9260000}"/>
    <cellStyle name="í â› [0.00] 17" xfId="11054" xr:uid="{00000000-0005-0000-0000-0000AA260000}"/>
    <cellStyle name="í â› [0.00] 18" xfId="11055" xr:uid="{00000000-0005-0000-0000-0000AB260000}"/>
    <cellStyle name="í â› [0.00] 19" xfId="11056" xr:uid="{00000000-0005-0000-0000-0000AC260000}"/>
    <cellStyle name="í â› [0.00] 2" xfId="4784" xr:uid="{00000000-0005-0000-0000-0000AD260000}"/>
    <cellStyle name="í â› [0.00] 2 2" xfId="11057" xr:uid="{00000000-0005-0000-0000-0000AE260000}"/>
    <cellStyle name="í â› [0.00] 2 2 2" xfId="11058" xr:uid="{00000000-0005-0000-0000-0000AF260000}"/>
    <cellStyle name="í â› [0.00] 2 3" xfId="11059" xr:uid="{00000000-0005-0000-0000-0000B0260000}"/>
    <cellStyle name="í â› [0.00] 20" xfId="11060" xr:uid="{00000000-0005-0000-0000-0000B1260000}"/>
    <cellStyle name="í â› [0.00] 21" xfId="11061" xr:uid="{00000000-0005-0000-0000-0000B2260000}"/>
    <cellStyle name="í â› [0.00] 22" xfId="11062" xr:uid="{00000000-0005-0000-0000-0000B3260000}"/>
    <cellStyle name="í â› [0.00] 23" xfId="11063" xr:uid="{00000000-0005-0000-0000-0000B4260000}"/>
    <cellStyle name="í â› [0.00] 24" xfId="11064" xr:uid="{00000000-0005-0000-0000-0000B5260000}"/>
    <cellStyle name="í â› [0.00] 25" xfId="11065" xr:uid="{00000000-0005-0000-0000-0000B6260000}"/>
    <cellStyle name="í â› [0.00] 26" xfId="11066" xr:uid="{00000000-0005-0000-0000-0000B7260000}"/>
    <cellStyle name="í â› [0.00] 27" xfId="11067" xr:uid="{00000000-0005-0000-0000-0000B8260000}"/>
    <cellStyle name="í â› [0.00] 28" xfId="11068" xr:uid="{00000000-0005-0000-0000-0000B9260000}"/>
    <cellStyle name="í â› [0.00] 29" xfId="11069" xr:uid="{00000000-0005-0000-0000-0000BA260000}"/>
    <cellStyle name="í â› [0.00] 3" xfId="7320" xr:uid="{00000000-0005-0000-0000-0000BB260000}"/>
    <cellStyle name="í â› [0.00] 3 2" xfId="11070" xr:uid="{00000000-0005-0000-0000-0000BC260000}"/>
    <cellStyle name="í â› [0.00] 3 2 2" xfId="11071" xr:uid="{00000000-0005-0000-0000-0000BD260000}"/>
    <cellStyle name="í â› [0.00] 3 3" xfId="11072" xr:uid="{00000000-0005-0000-0000-0000BE260000}"/>
    <cellStyle name="í â› [0.00] 30" xfId="11073" xr:uid="{00000000-0005-0000-0000-0000BF260000}"/>
    <cellStyle name="í â› [0.00] 31" xfId="11074" xr:uid="{00000000-0005-0000-0000-0000C0260000}"/>
    <cellStyle name="í â› [0.00] 32" xfId="11075" xr:uid="{00000000-0005-0000-0000-0000C1260000}"/>
    <cellStyle name="í â› [0.00] 33" xfId="11076" xr:uid="{00000000-0005-0000-0000-0000C2260000}"/>
    <cellStyle name="í â› [0.00] 4" xfId="11077" xr:uid="{00000000-0005-0000-0000-0000C3260000}"/>
    <cellStyle name="í â› [0.00] 4 2" xfId="11078" xr:uid="{00000000-0005-0000-0000-0000C4260000}"/>
    <cellStyle name="í â› [0.00] 4 2 2" xfId="11079" xr:uid="{00000000-0005-0000-0000-0000C5260000}"/>
    <cellStyle name="í â› [0.00] 4 3" xfId="11080" xr:uid="{00000000-0005-0000-0000-0000C6260000}"/>
    <cellStyle name="í â› [0.00] 5" xfId="11081" xr:uid="{00000000-0005-0000-0000-0000C7260000}"/>
    <cellStyle name="í â› [0.00] 5 2" xfId="11082" xr:uid="{00000000-0005-0000-0000-0000C8260000}"/>
    <cellStyle name="í â› [0.00] 5 2 2" xfId="11083" xr:uid="{00000000-0005-0000-0000-0000C9260000}"/>
    <cellStyle name="í â› [0.00] 5 3" xfId="11084" xr:uid="{00000000-0005-0000-0000-0000CA260000}"/>
    <cellStyle name="í â› [0.00] 6" xfId="11085" xr:uid="{00000000-0005-0000-0000-0000CB260000}"/>
    <cellStyle name="í â› [0.00] 6 2" xfId="11086" xr:uid="{00000000-0005-0000-0000-0000CC260000}"/>
    <cellStyle name="í â› [0.00] 7" xfId="11087" xr:uid="{00000000-0005-0000-0000-0000CD260000}"/>
    <cellStyle name="í â› [0.00] 8" xfId="11088" xr:uid="{00000000-0005-0000-0000-0000CE260000}"/>
    <cellStyle name="í â› [0.00] 9" xfId="11089" xr:uid="{00000000-0005-0000-0000-0000CF260000}"/>
    <cellStyle name="Input [yellow]" xfId="2417" xr:uid="{00000000-0005-0000-0000-0000D0260000}"/>
    <cellStyle name="Input [yellow] 10" xfId="11090" xr:uid="{00000000-0005-0000-0000-0000D1260000}"/>
    <cellStyle name="Input [yellow] 11" xfId="11091" xr:uid="{00000000-0005-0000-0000-0000D2260000}"/>
    <cellStyle name="Input [yellow] 12" xfId="11092" xr:uid="{00000000-0005-0000-0000-0000D3260000}"/>
    <cellStyle name="Input [yellow] 13" xfId="11093" xr:uid="{00000000-0005-0000-0000-0000D4260000}"/>
    <cellStyle name="Input [yellow] 14" xfId="11094" xr:uid="{00000000-0005-0000-0000-0000D5260000}"/>
    <cellStyle name="Input [yellow] 15" xfId="11095" xr:uid="{00000000-0005-0000-0000-0000D6260000}"/>
    <cellStyle name="Input [yellow] 16" xfId="11096" xr:uid="{00000000-0005-0000-0000-0000D7260000}"/>
    <cellStyle name="Input [yellow] 17" xfId="11097" xr:uid="{00000000-0005-0000-0000-0000D8260000}"/>
    <cellStyle name="Input [yellow] 18" xfId="11098" xr:uid="{00000000-0005-0000-0000-0000D9260000}"/>
    <cellStyle name="Input [yellow] 19" xfId="11099" xr:uid="{00000000-0005-0000-0000-0000DA260000}"/>
    <cellStyle name="Input [yellow] 2" xfId="4785" xr:uid="{00000000-0005-0000-0000-0000DB260000}"/>
    <cellStyle name="Input [yellow] 2 2" xfId="8044" xr:uid="{00000000-0005-0000-0000-0000DC260000}"/>
    <cellStyle name="Input [yellow] 2 2 2" xfId="11100" xr:uid="{00000000-0005-0000-0000-0000DD260000}"/>
    <cellStyle name="Input [yellow] 2 2 2 2" xfId="11101" xr:uid="{00000000-0005-0000-0000-0000DE260000}"/>
    <cellStyle name="Input [yellow] 2 2 3" xfId="11102" xr:uid="{00000000-0005-0000-0000-0000DF260000}"/>
    <cellStyle name="Input [yellow] 2 3" xfId="8045" xr:uid="{00000000-0005-0000-0000-0000E0260000}"/>
    <cellStyle name="Input [yellow] 2 3 2" xfId="11103" xr:uid="{00000000-0005-0000-0000-0000E1260000}"/>
    <cellStyle name="Input [yellow] 2 4" xfId="11104" xr:uid="{00000000-0005-0000-0000-0000E2260000}"/>
    <cellStyle name="Input [yellow] 2 4 2" xfId="11105" xr:uid="{00000000-0005-0000-0000-0000E3260000}"/>
    <cellStyle name="Input [yellow] 2 5" xfId="11106" xr:uid="{00000000-0005-0000-0000-0000E4260000}"/>
    <cellStyle name="Input [yellow] 20" xfId="11107" xr:uid="{00000000-0005-0000-0000-0000E5260000}"/>
    <cellStyle name="Input [yellow] 21" xfId="11108" xr:uid="{00000000-0005-0000-0000-0000E6260000}"/>
    <cellStyle name="Input [yellow] 22" xfId="11109" xr:uid="{00000000-0005-0000-0000-0000E7260000}"/>
    <cellStyle name="Input [yellow] 23" xfId="11110" xr:uid="{00000000-0005-0000-0000-0000E8260000}"/>
    <cellStyle name="Input [yellow] 24" xfId="11111" xr:uid="{00000000-0005-0000-0000-0000E9260000}"/>
    <cellStyle name="Input [yellow] 25" xfId="11112" xr:uid="{00000000-0005-0000-0000-0000EA260000}"/>
    <cellStyle name="Input [yellow] 26" xfId="11113" xr:uid="{00000000-0005-0000-0000-0000EB260000}"/>
    <cellStyle name="Input [yellow] 27" xfId="11114" xr:uid="{00000000-0005-0000-0000-0000EC260000}"/>
    <cellStyle name="Input [yellow] 28" xfId="11115" xr:uid="{00000000-0005-0000-0000-0000ED260000}"/>
    <cellStyle name="Input [yellow] 29" xfId="11116" xr:uid="{00000000-0005-0000-0000-0000EE260000}"/>
    <cellStyle name="Input [yellow] 3" xfId="4786" xr:uid="{00000000-0005-0000-0000-0000EF260000}"/>
    <cellStyle name="Input [yellow] 3 2" xfId="11117" xr:uid="{00000000-0005-0000-0000-0000F0260000}"/>
    <cellStyle name="Input [yellow] 3 2 2" xfId="11118" xr:uid="{00000000-0005-0000-0000-0000F1260000}"/>
    <cellStyle name="Input [yellow] 3 2 2 2" xfId="11119" xr:uid="{00000000-0005-0000-0000-0000F2260000}"/>
    <cellStyle name="Input [yellow] 3 2 3" xfId="11120" xr:uid="{00000000-0005-0000-0000-0000F3260000}"/>
    <cellStyle name="Input [yellow] 3 3" xfId="11121" xr:uid="{00000000-0005-0000-0000-0000F4260000}"/>
    <cellStyle name="Input [yellow] 3 3 2" xfId="11122" xr:uid="{00000000-0005-0000-0000-0000F5260000}"/>
    <cellStyle name="Input [yellow] 3 4" xfId="11123" xr:uid="{00000000-0005-0000-0000-0000F6260000}"/>
    <cellStyle name="Input [yellow] 3 4 2" xfId="11124" xr:uid="{00000000-0005-0000-0000-0000F7260000}"/>
    <cellStyle name="Input [yellow] 3 5" xfId="11125" xr:uid="{00000000-0005-0000-0000-0000F8260000}"/>
    <cellStyle name="Input [yellow] 30" xfId="11126" xr:uid="{00000000-0005-0000-0000-0000F9260000}"/>
    <cellStyle name="Input [yellow] 31" xfId="11127" xr:uid="{00000000-0005-0000-0000-0000FA260000}"/>
    <cellStyle name="Input [yellow] 32" xfId="11128" xr:uid="{00000000-0005-0000-0000-0000FB260000}"/>
    <cellStyle name="Input [yellow] 33" xfId="11129" xr:uid="{00000000-0005-0000-0000-0000FC260000}"/>
    <cellStyle name="Input [yellow] 4" xfId="4787" xr:uid="{00000000-0005-0000-0000-0000FD260000}"/>
    <cellStyle name="Input [yellow] 4 2" xfId="11130" xr:uid="{00000000-0005-0000-0000-0000FE260000}"/>
    <cellStyle name="Input [yellow] 4 2 2" xfId="11131" xr:uid="{00000000-0005-0000-0000-0000FF260000}"/>
    <cellStyle name="Input [yellow] 4 2 2 2" xfId="11132" xr:uid="{00000000-0005-0000-0000-000000270000}"/>
    <cellStyle name="Input [yellow] 4 3" xfId="11133" xr:uid="{00000000-0005-0000-0000-000001270000}"/>
    <cellStyle name="Input [yellow] 4 3 2" xfId="11134" xr:uid="{00000000-0005-0000-0000-000002270000}"/>
    <cellStyle name="Input [yellow] 5" xfId="4788" xr:uid="{00000000-0005-0000-0000-000003270000}"/>
    <cellStyle name="Input [yellow] 5 2" xfId="11135" xr:uid="{00000000-0005-0000-0000-000004270000}"/>
    <cellStyle name="Input [yellow] 5 2 2" xfId="11136" xr:uid="{00000000-0005-0000-0000-000005270000}"/>
    <cellStyle name="Input [yellow] 5 2 2 2" xfId="11137" xr:uid="{00000000-0005-0000-0000-000006270000}"/>
    <cellStyle name="Input [yellow] 5 3" xfId="11138" xr:uid="{00000000-0005-0000-0000-000007270000}"/>
    <cellStyle name="Input [yellow] 5 3 2" xfId="11139" xr:uid="{00000000-0005-0000-0000-000008270000}"/>
    <cellStyle name="Input [yellow] 6" xfId="8046" xr:uid="{00000000-0005-0000-0000-000009270000}"/>
    <cellStyle name="Input [yellow] 6 2" xfId="11140" xr:uid="{00000000-0005-0000-0000-00000A270000}"/>
    <cellStyle name="Input [yellow] 7" xfId="11141" xr:uid="{00000000-0005-0000-0000-00000B270000}"/>
    <cellStyle name="Input [yellow] 8" xfId="11142" xr:uid="{00000000-0005-0000-0000-00000C270000}"/>
    <cellStyle name="Input [yellow] 9" xfId="11143" xr:uid="{00000000-0005-0000-0000-00000D270000}"/>
    <cellStyle name="Input [yellow]_April Build up Plan _April'10 (PGCL)" xfId="4789" xr:uid="{00000000-0005-0000-0000-00000E270000}"/>
    <cellStyle name="Input 10" xfId="11144" xr:uid="{00000000-0005-0000-0000-00000F270000}"/>
    <cellStyle name="Input 10 2" xfId="11145" xr:uid="{00000000-0005-0000-0000-000010270000}"/>
    <cellStyle name="Input 11" xfId="11146" xr:uid="{00000000-0005-0000-0000-000011270000}"/>
    <cellStyle name="Input 11 2" xfId="11147" xr:uid="{00000000-0005-0000-0000-000012270000}"/>
    <cellStyle name="Input 12" xfId="11148" xr:uid="{00000000-0005-0000-0000-000013270000}"/>
    <cellStyle name="Input 12 2" xfId="11149" xr:uid="{00000000-0005-0000-0000-000014270000}"/>
    <cellStyle name="Input 13" xfId="11150" xr:uid="{00000000-0005-0000-0000-000015270000}"/>
    <cellStyle name="Input 13 2" xfId="11151" xr:uid="{00000000-0005-0000-0000-000016270000}"/>
    <cellStyle name="Input 14" xfId="11152" xr:uid="{00000000-0005-0000-0000-000017270000}"/>
    <cellStyle name="Input 14 2" xfId="11153" xr:uid="{00000000-0005-0000-0000-000018270000}"/>
    <cellStyle name="Input 15" xfId="11154" xr:uid="{00000000-0005-0000-0000-000019270000}"/>
    <cellStyle name="Input 15 2" xfId="11155" xr:uid="{00000000-0005-0000-0000-00001A270000}"/>
    <cellStyle name="Input 16" xfId="11156" xr:uid="{00000000-0005-0000-0000-00001B270000}"/>
    <cellStyle name="Input 16 2" xfId="11157" xr:uid="{00000000-0005-0000-0000-00001C270000}"/>
    <cellStyle name="Input 17" xfId="11158" xr:uid="{00000000-0005-0000-0000-00001D270000}"/>
    <cellStyle name="Input 17 2" xfId="11159" xr:uid="{00000000-0005-0000-0000-00001E270000}"/>
    <cellStyle name="Input 18" xfId="11160" xr:uid="{00000000-0005-0000-0000-00001F270000}"/>
    <cellStyle name="Input 18 2" xfId="11161" xr:uid="{00000000-0005-0000-0000-000020270000}"/>
    <cellStyle name="Input 19" xfId="11162" xr:uid="{00000000-0005-0000-0000-000021270000}"/>
    <cellStyle name="Input 19 2" xfId="11163" xr:uid="{00000000-0005-0000-0000-000022270000}"/>
    <cellStyle name="Input 2" xfId="4790" xr:uid="{00000000-0005-0000-0000-000023270000}"/>
    <cellStyle name="Input 2 2" xfId="7321" xr:uid="{00000000-0005-0000-0000-000024270000}"/>
    <cellStyle name="Input 2 2 2" xfId="7322" xr:uid="{00000000-0005-0000-0000-000025270000}"/>
    <cellStyle name="Input 2 2 2 2" xfId="11164" xr:uid="{00000000-0005-0000-0000-000026270000}"/>
    <cellStyle name="Input 2 2 3" xfId="8047" xr:uid="{00000000-0005-0000-0000-000027270000}"/>
    <cellStyle name="Input 2 2 3 2" xfId="11165" xr:uid="{00000000-0005-0000-0000-000028270000}"/>
    <cellStyle name="Input 2 2 4" xfId="8048" xr:uid="{00000000-0005-0000-0000-000029270000}"/>
    <cellStyle name="Input 2 2 4 2" xfId="11166" xr:uid="{00000000-0005-0000-0000-00002A270000}"/>
    <cellStyle name="Input 2 2 5" xfId="11167" xr:uid="{00000000-0005-0000-0000-00002B270000}"/>
    <cellStyle name="Input 2 3" xfId="7323" xr:uid="{00000000-0005-0000-0000-00002C270000}"/>
    <cellStyle name="Input 2 3 2" xfId="11168" xr:uid="{00000000-0005-0000-0000-00002D270000}"/>
    <cellStyle name="Input 2 4" xfId="8049" xr:uid="{00000000-0005-0000-0000-00002E270000}"/>
    <cellStyle name="Input 2 4 2" xfId="11169" xr:uid="{00000000-0005-0000-0000-00002F270000}"/>
    <cellStyle name="Input 2 5" xfId="11170" xr:uid="{00000000-0005-0000-0000-000030270000}"/>
    <cellStyle name="Input 3" xfId="4791" xr:uid="{00000000-0005-0000-0000-000031270000}"/>
    <cellStyle name="Input 3 2" xfId="7324" xr:uid="{00000000-0005-0000-0000-000032270000}"/>
    <cellStyle name="Input 3 2 2" xfId="7325" xr:uid="{00000000-0005-0000-0000-000033270000}"/>
    <cellStyle name="Input 3 2 2 2" xfId="11171" xr:uid="{00000000-0005-0000-0000-000034270000}"/>
    <cellStyle name="Input 3 2 3" xfId="8050" xr:uid="{00000000-0005-0000-0000-000035270000}"/>
    <cellStyle name="Input 3 2 3 2" xfId="11172" xr:uid="{00000000-0005-0000-0000-000036270000}"/>
    <cellStyle name="Input 3 2 4" xfId="8051" xr:uid="{00000000-0005-0000-0000-000037270000}"/>
    <cellStyle name="Input 3 2 4 2" xfId="11173" xr:uid="{00000000-0005-0000-0000-000038270000}"/>
    <cellStyle name="Input 3 2 5" xfId="11174" xr:uid="{00000000-0005-0000-0000-000039270000}"/>
    <cellStyle name="Input 3 3" xfId="7326" xr:uid="{00000000-0005-0000-0000-00003A270000}"/>
    <cellStyle name="Input 3 3 2" xfId="11175" xr:uid="{00000000-0005-0000-0000-00003B270000}"/>
    <cellStyle name="Input 3 4" xfId="8052" xr:uid="{00000000-0005-0000-0000-00003C270000}"/>
    <cellStyle name="Input 3 4 2" xfId="11176" xr:uid="{00000000-0005-0000-0000-00003D270000}"/>
    <cellStyle name="Input 3 5" xfId="11177" xr:uid="{00000000-0005-0000-0000-00003E270000}"/>
    <cellStyle name="Input 4" xfId="4792" xr:uid="{00000000-0005-0000-0000-00003F270000}"/>
    <cellStyle name="Input 4 2" xfId="7327" xr:uid="{00000000-0005-0000-0000-000040270000}"/>
    <cellStyle name="Input 4 2 2" xfId="7328" xr:uid="{00000000-0005-0000-0000-000041270000}"/>
    <cellStyle name="Input 4 2 2 2" xfId="11178" xr:uid="{00000000-0005-0000-0000-000042270000}"/>
    <cellStyle name="Input 4 2 3" xfId="8053" xr:uid="{00000000-0005-0000-0000-000043270000}"/>
    <cellStyle name="Input 4 2 3 2" xfId="11179" xr:uid="{00000000-0005-0000-0000-000044270000}"/>
    <cellStyle name="Input 4 2 4" xfId="8054" xr:uid="{00000000-0005-0000-0000-000045270000}"/>
    <cellStyle name="Input 4 2 4 2" xfId="11180" xr:uid="{00000000-0005-0000-0000-000046270000}"/>
    <cellStyle name="Input 4 2 5" xfId="11181" xr:uid="{00000000-0005-0000-0000-000047270000}"/>
    <cellStyle name="Input 4 3" xfId="7329" xr:uid="{00000000-0005-0000-0000-000048270000}"/>
    <cellStyle name="Input 4 3 2" xfId="11182" xr:uid="{00000000-0005-0000-0000-000049270000}"/>
    <cellStyle name="Input 4 4" xfId="8055" xr:uid="{00000000-0005-0000-0000-00004A270000}"/>
    <cellStyle name="Input 4 4 2" xfId="11183" xr:uid="{00000000-0005-0000-0000-00004B270000}"/>
    <cellStyle name="Input 4 5" xfId="8056" xr:uid="{00000000-0005-0000-0000-00004C270000}"/>
    <cellStyle name="Input 4 5 2" xfId="11184" xr:uid="{00000000-0005-0000-0000-00004D270000}"/>
    <cellStyle name="Input 4 6" xfId="11185" xr:uid="{00000000-0005-0000-0000-00004E270000}"/>
    <cellStyle name="Input 5" xfId="7330" xr:uid="{00000000-0005-0000-0000-00004F270000}"/>
    <cellStyle name="Input 5 2" xfId="7331" xr:uid="{00000000-0005-0000-0000-000050270000}"/>
    <cellStyle name="Input 5 2 2" xfId="11186" xr:uid="{00000000-0005-0000-0000-000051270000}"/>
    <cellStyle name="Input 5 3" xfId="8057" xr:uid="{00000000-0005-0000-0000-000052270000}"/>
    <cellStyle name="Input 5 3 2" xfId="11187" xr:uid="{00000000-0005-0000-0000-000053270000}"/>
    <cellStyle name="Input 5 4" xfId="8058" xr:uid="{00000000-0005-0000-0000-000054270000}"/>
    <cellStyle name="Input 5 4 2" xfId="11188" xr:uid="{00000000-0005-0000-0000-000055270000}"/>
    <cellStyle name="Input 5 5" xfId="11189" xr:uid="{00000000-0005-0000-0000-000056270000}"/>
    <cellStyle name="Input 6" xfId="7332" xr:uid="{00000000-0005-0000-0000-000057270000}"/>
    <cellStyle name="Input 6 2" xfId="8059" xr:uid="{00000000-0005-0000-0000-000058270000}"/>
    <cellStyle name="Input 6 2 2" xfId="11190" xr:uid="{00000000-0005-0000-0000-000059270000}"/>
    <cellStyle name="Input 6 3" xfId="8060" xr:uid="{00000000-0005-0000-0000-00005A270000}"/>
    <cellStyle name="Input 6 3 2" xfId="11191" xr:uid="{00000000-0005-0000-0000-00005B270000}"/>
    <cellStyle name="Input 6 4" xfId="11192" xr:uid="{00000000-0005-0000-0000-00005C270000}"/>
    <cellStyle name="Input 7" xfId="8061" xr:uid="{00000000-0005-0000-0000-00005D270000}"/>
    <cellStyle name="Input 7 2" xfId="11193" xr:uid="{00000000-0005-0000-0000-00005E270000}"/>
    <cellStyle name="Input 8" xfId="11194" xr:uid="{00000000-0005-0000-0000-00005F270000}"/>
    <cellStyle name="Input 8 2" xfId="11195" xr:uid="{00000000-0005-0000-0000-000060270000}"/>
    <cellStyle name="Input 9" xfId="11196" xr:uid="{00000000-0005-0000-0000-000061270000}"/>
    <cellStyle name="Input 9 2" xfId="11197" xr:uid="{00000000-0005-0000-0000-000062270000}"/>
    <cellStyle name="Linked Cell 2" xfId="4793" xr:uid="{00000000-0005-0000-0000-000063270000}"/>
    <cellStyle name="Linked Cell 2 2" xfId="7333" xr:uid="{00000000-0005-0000-0000-000064270000}"/>
    <cellStyle name="Linked Cell 3" xfId="4794" xr:uid="{00000000-0005-0000-0000-000065270000}"/>
    <cellStyle name="Linked Cell 3 2" xfId="7334" xr:uid="{00000000-0005-0000-0000-000066270000}"/>
    <cellStyle name="Linked Cell 4" xfId="7335" xr:uid="{00000000-0005-0000-0000-000067270000}"/>
    <cellStyle name="Linked Cell 4 2" xfId="7336" xr:uid="{00000000-0005-0000-0000-000068270000}"/>
    <cellStyle name="Linked Cell 5" xfId="7337" xr:uid="{00000000-0005-0000-0000-000069270000}"/>
    <cellStyle name="Model" xfId="2418" xr:uid="{00000000-0005-0000-0000-00006A270000}"/>
    <cellStyle name="Model 10" xfId="11198" xr:uid="{00000000-0005-0000-0000-00006B270000}"/>
    <cellStyle name="Model 11" xfId="11199" xr:uid="{00000000-0005-0000-0000-00006C270000}"/>
    <cellStyle name="Model 12" xfId="11200" xr:uid="{00000000-0005-0000-0000-00006D270000}"/>
    <cellStyle name="Model 13" xfId="11201" xr:uid="{00000000-0005-0000-0000-00006E270000}"/>
    <cellStyle name="Model 14" xfId="11202" xr:uid="{00000000-0005-0000-0000-00006F270000}"/>
    <cellStyle name="Model 15" xfId="11203" xr:uid="{00000000-0005-0000-0000-000070270000}"/>
    <cellStyle name="Model 16" xfId="11204" xr:uid="{00000000-0005-0000-0000-000071270000}"/>
    <cellStyle name="Model 17" xfId="11205" xr:uid="{00000000-0005-0000-0000-000072270000}"/>
    <cellStyle name="Model 18" xfId="11206" xr:uid="{00000000-0005-0000-0000-000073270000}"/>
    <cellStyle name="Model 19" xfId="11207" xr:uid="{00000000-0005-0000-0000-000074270000}"/>
    <cellStyle name="Model 2" xfId="4795" xr:uid="{00000000-0005-0000-0000-000075270000}"/>
    <cellStyle name="Model 2 2" xfId="11208" xr:uid="{00000000-0005-0000-0000-000076270000}"/>
    <cellStyle name="Model 2 2 2" xfId="11209" xr:uid="{00000000-0005-0000-0000-000077270000}"/>
    <cellStyle name="Model 2 3" xfId="11210" xr:uid="{00000000-0005-0000-0000-000078270000}"/>
    <cellStyle name="Model 20" xfId="11211" xr:uid="{00000000-0005-0000-0000-000079270000}"/>
    <cellStyle name="Model 21" xfId="11212" xr:uid="{00000000-0005-0000-0000-00007A270000}"/>
    <cellStyle name="Model 22" xfId="11213" xr:uid="{00000000-0005-0000-0000-00007B270000}"/>
    <cellStyle name="Model 23" xfId="11214" xr:uid="{00000000-0005-0000-0000-00007C270000}"/>
    <cellStyle name="Model 24" xfId="11215" xr:uid="{00000000-0005-0000-0000-00007D270000}"/>
    <cellStyle name="Model 25" xfId="11216" xr:uid="{00000000-0005-0000-0000-00007E270000}"/>
    <cellStyle name="Model 26" xfId="11217" xr:uid="{00000000-0005-0000-0000-00007F270000}"/>
    <cellStyle name="Model 27" xfId="11218" xr:uid="{00000000-0005-0000-0000-000080270000}"/>
    <cellStyle name="Model 28" xfId="11219" xr:uid="{00000000-0005-0000-0000-000081270000}"/>
    <cellStyle name="Model 29" xfId="11220" xr:uid="{00000000-0005-0000-0000-000082270000}"/>
    <cellStyle name="Model 3" xfId="7338" xr:uid="{00000000-0005-0000-0000-000083270000}"/>
    <cellStyle name="Model 3 2" xfId="11221" xr:uid="{00000000-0005-0000-0000-000084270000}"/>
    <cellStyle name="Model 3 2 2" xfId="11222" xr:uid="{00000000-0005-0000-0000-000085270000}"/>
    <cellStyle name="Model 3 3" xfId="11223" xr:uid="{00000000-0005-0000-0000-000086270000}"/>
    <cellStyle name="Model 30" xfId="11224" xr:uid="{00000000-0005-0000-0000-000087270000}"/>
    <cellStyle name="Model 31" xfId="11225" xr:uid="{00000000-0005-0000-0000-000088270000}"/>
    <cellStyle name="Model 32" xfId="11226" xr:uid="{00000000-0005-0000-0000-000089270000}"/>
    <cellStyle name="Model 33" xfId="11227" xr:uid="{00000000-0005-0000-0000-00008A270000}"/>
    <cellStyle name="Model 4" xfId="11228" xr:uid="{00000000-0005-0000-0000-00008B270000}"/>
    <cellStyle name="Model 4 2" xfId="11229" xr:uid="{00000000-0005-0000-0000-00008C270000}"/>
    <cellStyle name="Model 4 2 2" xfId="11230" xr:uid="{00000000-0005-0000-0000-00008D270000}"/>
    <cellStyle name="Model 4 3" xfId="11231" xr:uid="{00000000-0005-0000-0000-00008E270000}"/>
    <cellStyle name="Model 5" xfId="11232" xr:uid="{00000000-0005-0000-0000-00008F270000}"/>
    <cellStyle name="Model 5 2" xfId="11233" xr:uid="{00000000-0005-0000-0000-000090270000}"/>
    <cellStyle name="Model 5 2 2" xfId="11234" xr:uid="{00000000-0005-0000-0000-000091270000}"/>
    <cellStyle name="Model 5 3" xfId="11235" xr:uid="{00000000-0005-0000-0000-000092270000}"/>
    <cellStyle name="Model 6" xfId="11236" xr:uid="{00000000-0005-0000-0000-000093270000}"/>
    <cellStyle name="Model 6 2" xfId="11237" xr:uid="{00000000-0005-0000-0000-000094270000}"/>
    <cellStyle name="Model 7" xfId="11238" xr:uid="{00000000-0005-0000-0000-000095270000}"/>
    <cellStyle name="Model 8" xfId="11239" xr:uid="{00000000-0005-0000-0000-000096270000}"/>
    <cellStyle name="Model 9" xfId="11240" xr:uid="{00000000-0005-0000-0000-000097270000}"/>
    <cellStyle name="Neutral 2" xfId="4796" xr:uid="{00000000-0005-0000-0000-000098270000}"/>
    <cellStyle name="Neutral 2 2" xfId="7339" xr:uid="{00000000-0005-0000-0000-000099270000}"/>
    <cellStyle name="Neutral 3" xfId="4797" xr:uid="{00000000-0005-0000-0000-00009A270000}"/>
    <cellStyle name="Neutral 3 2" xfId="7340" xr:uid="{00000000-0005-0000-0000-00009B270000}"/>
    <cellStyle name="Neutral 4" xfId="7341" xr:uid="{00000000-0005-0000-0000-00009C270000}"/>
    <cellStyle name="Neutral 4 2" xfId="7342" xr:uid="{00000000-0005-0000-0000-00009D270000}"/>
    <cellStyle name="Neutral 5" xfId="7343" xr:uid="{00000000-0005-0000-0000-00009E270000}"/>
    <cellStyle name="New Times Roman" xfId="2419" xr:uid="{00000000-0005-0000-0000-00009F270000}"/>
    <cellStyle name="No" xfId="4798" xr:uid="{00000000-0005-0000-0000-0000A0270000}"/>
    <cellStyle name="No 2" xfId="4799" xr:uid="{00000000-0005-0000-0000-0000A1270000}"/>
    <cellStyle name="No 2 2" xfId="11241" xr:uid="{00000000-0005-0000-0000-0000A2270000}"/>
    <cellStyle name="No 3" xfId="11242" xr:uid="{00000000-0005-0000-0000-0000A3270000}"/>
    <cellStyle name="no dec" xfId="4800" xr:uid="{00000000-0005-0000-0000-0000A4270000}"/>
    <cellStyle name="Normal" xfId="0" builtinId="0"/>
    <cellStyle name="Normal - Style1" xfId="2420" xr:uid="{00000000-0005-0000-0000-0000A6270000}"/>
    <cellStyle name="Normal - Style1 10" xfId="11243" xr:uid="{00000000-0005-0000-0000-0000A7270000}"/>
    <cellStyle name="Normal - Style1 11" xfId="11244" xr:uid="{00000000-0005-0000-0000-0000A8270000}"/>
    <cellStyle name="Normal - Style1 12" xfId="11245" xr:uid="{00000000-0005-0000-0000-0000A9270000}"/>
    <cellStyle name="Normal - Style1 13" xfId="11246" xr:uid="{00000000-0005-0000-0000-0000AA270000}"/>
    <cellStyle name="Normal - Style1 14" xfId="11247" xr:uid="{00000000-0005-0000-0000-0000AB270000}"/>
    <cellStyle name="Normal - Style1 15" xfId="11248" xr:uid="{00000000-0005-0000-0000-0000AC270000}"/>
    <cellStyle name="Normal - Style1 16" xfId="11249" xr:uid="{00000000-0005-0000-0000-0000AD270000}"/>
    <cellStyle name="Normal - Style1 17" xfId="11250" xr:uid="{00000000-0005-0000-0000-0000AE270000}"/>
    <cellStyle name="Normal - Style1 18" xfId="11251" xr:uid="{00000000-0005-0000-0000-0000AF270000}"/>
    <cellStyle name="Normal - Style1 19" xfId="11252" xr:uid="{00000000-0005-0000-0000-0000B0270000}"/>
    <cellStyle name="Normal - Style1 2" xfId="4801" xr:uid="{00000000-0005-0000-0000-0000B1270000}"/>
    <cellStyle name="Normal - Style1 2 2" xfId="11253" xr:uid="{00000000-0005-0000-0000-0000B2270000}"/>
    <cellStyle name="Normal - Style1 2 2 2" xfId="11254" xr:uid="{00000000-0005-0000-0000-0000B3270000}"/>
    <cellStyle name="Normal - Style1 2 3" xfId="11255" xr:uid="{00000000-0005-0000-0000-0000B4270000}"/>
    <cellStyle name="Normal - Style1 20" xfId="11256" xr:uid="{00000000-0005-0000-0000-0000B5270000}"/>
    <cellStyle name="Normal - Style1 21" xfId="11257" xr:uid="{00000000-0005-0000-0000-0000B6270000}"/>
    <cellStyle name="Normal - Style1 22" xfId="11258" xr:uid="{00000000-0005-0000-0000-0000B7270000}"/>
    <cellStyle name="Normal - Style1 23" xfId="11259" xr:uid="{00000000-0005-0000-0000-0000B8270000}"/>
    <cellStyle name="Normal - Style1 24" xfId="11260" xr:uid="{00000000-0005-0000-0000-0000B9270000}"/>
    <cellStyle name="Normal - Style1 25" xfId="11261" xr:uid="{00000000-0005-0000-0000-0000BA270000}"/>
    <cellStyle name="Normal - Style1 26" xfId="11262" xr:uid="{00000000-0005-0000-0000-0000BB270000}"/>
    <cellStyle name="Normal - Style1 27" xfId="11263" xr:uid="{00000000-0005-0000-0000-0000BC270000}"/>
    <cellStyle name="Normal - Style1 28" xfId="11264" xr:uid="{00000000-0005-0000-0000-0000BD270000}"/>
    <cellStyle name="Normal - Style1 29" xfId="11265" xr:uid="{00000000-0005-0000-0000-0000BE270000}"/>
    <cellStyle name="Normal - Style1 3" xfId="7344" xr:uid="{00000000-0005-0000-0000-0000BF270000}"/>
    <cellStyle name="Normal - Style1 3 2" xfId="11266" xr:uid="{00000000-0005-0000-0000-0000C0270000}"/>
    <cellStyle name="Normal - Style1 3 2 2" xfId="11267" xr:uid="{00000000-0005-0000-0000-0000C1270000}"/>
    <cellStyle name="Normal - Style1 3 3" xfId="11268" xr:uid="{00000000-0005-0000-0000-0000C2270000}"/>
    <cellStyle name="Normal - Style1 30" xfId="11269" xr:uid="{00000000-0005-0000-0000-0000C3270000}"/>
    <cellStyle name="Normal - Style1 31" xfId="11270" xr:uid="{00000000-0005-0000-0000-0000C4270000}"/>
    <cellStyle name="Normal - Style1 32" xfId="11271" xr:uid="{00000000-0005-0000-0000-0000C5270000}"/>
    <cellStyle name="Normal - Style1 33" xfId="11272" xr:uid="{00000000-0005-0000-0000-0000C6270000}"/>
    <cellStyle name="Normal - Style1 4" xfId="11273" xr:uid="{00000000-0005-0000-0000-0000C7270000}"/>
    <cellStyle name="Normal - Style1 4 2" xfId="11274" xr:uid="{00000000-0005-0000-0000-0000C8270000}"/>
    <cellStyle name="Normal - Style1 4 2 2" xfId="11275" xr:uid="{00000000-0005-0000-0000-0000C9270000}"/>
    <cellStyle name="Normal - Style1 4 3" xfId="11276" xr:uid="{00000000-0005-0000-0000-0000CA270000}"/>
    <cellStyle name="Normal - Style1 5" xfId="11277" xr:uid="{00000000-0005-0000-0000-0000CB270000}"/>
    <cellStyle name="Normal - Style1 5 2" xfId="11278" xr:uid="{00000000-0005-0000-0000-0000CC270000}"/>
    <cellStyle name="Normal - Style1 5 2 2" xfId="11279" xr:uid="{00000000-0005-0000-0000-0000CD270000}"/>
    <cellStyle name="Normal - Style1 5 3" xfId="11280" xr:uid="{00000000-0005-0000-0000-0000CE270000}"/>
    <cellStyle name="Normal - Style1 6" xfId="11281" xr:uid="{00000000-0005-0000-0000-0000CF270000}"/>
    <cellStyle name="Normal - Style1 6 2" xfId="11282" xr:uid="{00000000-0005-0000-0000-0000D0270000}"/>
    <cellStyle name="Normal - Style1 7" xfId="11283" xr:uid="{00000000-0005-0000-0000-0000D1270000}"/>
    <cellStyle name="Normal - Style1 8" xfId="11284" xr:uid="{00000000-0005-0000-0000-0000D2270000}"/>
    <cellStyle name="Normal - Style1 9" xfId="11285" xr:uid="{00000000-0005-0000-0000-0000D3270000}"/>
    <cellStyle name="Normal 10" xfId="2421" xr:uid="{00000000-0005-0000-0000-0000D4270000}"/>
    <cellStyle name="Normal 10 10" xfId="11286" xr:uid="{00000000-0005-0000-0000-0000D5270000}"/>
    <cellStyle name="Normal 10 11" xfId="11287" xr:uid="{00000000-0005-0000-0000-0000D6270000}"/>
    <cellStyle name="Normal 10 12" xfId="11288" xr:uid="{00000000-0005-0000-0000-0000D7270000}"/>
    <cellStyle name="Normal 10 2" xfId="4802" xr:uid="{00000000-0005-0000-0000-0000D8270000}"/>
    <cellStyle name="Normal 10 2 2" xfId="4803" xr:uid="{00000000-0005-0000-0000-0000D9270000}"/>
    <cellStyle name="Normal 10 2 2 2" xfId="7345" xr:uid="{00000000-0005-0000-0000-0000DA270000}"/>
    <cellStyle name="Normal 10 2 2 2 2" xfId="11289" xr:uid="{00000000-0005-0000-0000-0000DB270000}"/>
    <cellStyle name="Normal 10 2 2 2 2 2" xfId="11290" xr:uid="{00000000-0005-0000-0000-0000DC270000}"/>
    <cellStyle name="Normal 10 2 2 2 2 2 2" xfId="11291" xr:uid="{00000000-0005-0000-0000-0000DD270000}"/>
    <cellStyle name="Normal 10 2 2 2 2 2 2 2" xfId="11292" xr:uid="{00000000-0005-0000-0000-0000DE270000}"/>
    <cellStyle name="Normal 10 2 2 2 2 2 3" xfId="11293" xr:uid="{00000000-0005-0000-0000-0000DF270000}"/>
    <cellStyle name="Normal 10 2 2 2 2 3" xfId="11294" xr:uid="{00000000-0005-0000-0000-0000E0270000}"/>
    <cellStyle name="Normal 10 2 2 2 2 3 2" xfId="11295" xr:uid="{00000000-0005-0000-0000-0000E1270000}"/>
    <cellStyle name="Normal 10 2 2 2 2 4" xfId="11296" xr:uid="{00000000-0005-0000-0000-0000E2270000}"/>
    <cellStyle name="Normal 10 2 2 2 3" xfId="11297" xr:uid="{00000000-0005-0000-0000-0000E3270000}"/>
    <cellStyle name="Normal 10 2 2 2 3 2" xfId="11298" xr:uid="{00000000-0005-0000-0000-0000E4270000}"/>
    <cellStyle name="Normal 10 2 2 2 3 2 2" xfId="11299" xr:uid="{00000000-0005-0000-0000-0000E5270000}"/>
    <cellStyle name="Normal 10 2 2 2 3 2 2 2" xfId="11300" xr:uid="{00000000-0005-0000-0000-0000E6270000}"/>
    <cellStyle name="Normal 10 2 2 2 3 2 3" xfId="11301" xr:uid="{00000000-0005-0000-0000-0000E7270000}"/>
    <cellStyle name="Normal 10 2 2 2 3 3" xfId="11302" xr:uid="{00000000-0005-0000-0000-0000E8270000}"/>
    <cellStyle name="Normal 10 2 2 2 3 3 2" xfId="11303" xr:uid="{00000000-0005-0000-0000-0000E9270000}"/>
    <cellStyle name="Normal 10 2 2 2 3 4" xfId="11304" xr:uid="{00000000-0005-0000-0000-0000EA270000}"/>
    <cellStyle name="Normal 10 2 2 2 4" xfId="11305" xr:uid="{00000000-0005-0000-0000-0000EB270000}"/>
    <cellStyle name="Normal 10 2 2 2 4 2" xfId="11306" xr:uid="{00000000-0005-0000-0000-0000EC270000}"/>
    <cellStyle name="Normal 10 2 2 2 4 2 2" xfId="11307" xr:uid="{00000000-0005-0000-0000-0000ED270000}"/>
    <cellStyle name="Normal 10 2 2 2 4 3" xfId="11308" xr:uid="{00000000-0005-0000-0000-0000EE270000}"/>
    <cellStyle name="Normal 10 2 2 2 5" xfId="11309" xr:uid="{00000000-0005-0000-0000-0000EF270000}"/>
    <cellStyle name="Normal 10 2 2 2 5 2" xfId="11310" xr:uid="{00000000-0005-0000-0000-0000F0270000}"/>
    <cellStyle name="Normal 10 2 2 2 6" xfId="11311" xr:uid="{00000000-0005-0000-0000-0000F1270000}"/>
    <cellStyle name="Normal 10 2 2 3" xfId="11312" xr:uid="{00000000-0005-0000-0000-0000F2270000}"/>
    <cellStyle name="Normal 10 2 2 3 2" xfId="11313" xr:uid="{00000000-0005-0000-0000-0000F3270000}"/>
    <cellStyle name="Normal 10 2 2 3 2 2" xfId="11314" xr:uid="{00000000-0005-0000-0000-0000F4270000}"/>
    <cellStyle name="Normal 10 2 2 3 2 2 2" xfId="11315" xr:uid="{00000000-0005-0000-0000-0000F5270000}"/>
    <cellStyle name="Normal 10 2 2 3 2 3" xfId="11316" xr:uid="{00000000-0005-0000-0000-0000F6270000}"/>
    <cellStyle name="Normal 10 2 2 3 3" xfId="11317" xr:uid="{00000000-0005-0000-0000-0000F7270000}"/>
    <cellStyle name="Normal 10 2 2 3 3 2" xfId="11318" xr:uid="{00000000-0005-0000-0000-0000F8270000}"/>
    <cellStyle name="Normal 10 2 2 3 4" xfId="11319" xr:uid="{00000000-0005-0000-0000-0000F9270000}"/>
    <cellStyle name="Normal 10 2 2 4" xfId="11320" xr:uid="{00000000-0005-0000-0000-0000FA270000}"/>
    <cellStyle name="Normal 10 2 2 4 2" xfId="11321" xr:uid="{00000000-0005-0000-0000-0000FB270000}"/>
    <cellStyle name="Normal 10 2 2 4 2 2" xfId="11322" xr:uid="{00000000-0005-0000-0000-0000FC270000}"/>
    <cellStyle name="Normal 10 2 2 4 2 2 2" xfId="11323" xr:uid="{00000000-0005-0000-0000-0000FD270000}"/>
    <cellStyle name="Normal 10 2 2 4 2 3" xfId="11324" xr:uid="{00000000-0005-0000-0000-0000FE270000}"/>
    <cellStyle name="Normal 10 2 2 4 3" xfId="11325" xr:uid="{00000000-0005-0000-0000-0000FF270000}"/>
    <cellStyle name="Normal 10 2 2 4 3 2" xfId="11326" xr:uid="{00000000-0005-0000-0000-000000280000}"/>
    <cellStyle name="Normal 10 2 2 4 4" xfId="11327" xr:uid="{00000000-0005-0000-0000-000001280000}"/>
    <cellStyle name="Normal 10 2 2 5" xfId="11328" xr:uid="{00000000-0005-0000-0000-000002280000}"/>
    <cellStyle name="Normal 10 2 2 5 2" xfId="11329" xr:uid="{00000000-0005-0000-0000-000003280000}"/>
    <cellStyle name="Normal 10 2 2 5 2 2" xfId="11330" xr:uid="{00000000-0005-0000-0000-000004280000}"/>
    <cellStyle name="Normal 10 2 2 5 3" xfId="11331" xr:uid="{00000000-0005-0000-0000-000005280000}"/>
    <cellStyle name="Normal 10 2 2 6" xfId="11332" xr:uid="{00000000-0005-0000-0000-000006280000}"/>
    <cellStyle name="Normal 10 2 2 6 2" xfId="11333" xr:uid="{00000000-0005-0000-0000-000007280000}"/>
    <cellStyle name="Normal 10 2 3" xfId="11334" xr:uid="{00000000-0005-0000-0000-000008280000}"/>
    <cellStyle name="Normal 10 2 3 2" xfId="11335" xr:uid="{00000000-0005-0000-0000-000009280000}"/>
    <cellStyle name="Normal 10 2 3 2 2" xfId="11336" xr:uid="{00000000-0005-0000-0000-00000A280000}"/>
    <cellStyle name="Normal 10 2 3 2 2 2" xfId="11337" xr:uid="{00000000-0005-0000-0000-00000B280000}"/>
    <cellStyle name="Normal 10 2 3 2 2 2 2" xfId="11338" xr:uid="{00000000-0005-0000-0000-00000C280000}"/>
    <cellStyle name="Normal 10 2 3 2 2 3" xfId="11339" xr:uid="{00000000-0005-0000-0000-00000D280000}"/>
    <cellStyle name="Normal 10 2 3 2 3" xfId="11340" xr:uid="{00000000-0005-0000-0000-00000E280000}"/>
    <cellStyle name="Normal 10 2 3 2 3 2" xfId="11341" xr:uid="{00000000-0005-0000-0000-00000F280000}"/>
    <cellStyle name="Normal 10 2 3 2 4" xfId="11342" xr:uid="{00000000-0005-0000-0000-000010280000}"/>
    <cellStyle name="Normal 10 2 3 3" xfId="11343" xr:uid="{00000000-0005-0000-0000-000011280000}"/>
    <cellStyle name="Normal 10 2 3 3 2" xfId="11344" xr:uid="{00000000-0005-0000-0000-000012280000}"/>
    <cellStyle name="Normal 10 2 3 3 2 2" xfId="11345" xr:uid="{00000000-0005-0000-0000-000013280000}"/>
    <cellStyle name="Normal 10 2 3 3 2 2 2" xfId="11346" xr:uid="{00000000-0005-0000-0000-000014280000}"/>
    <cellStyle name="Normal 10 2 3 3 2 3" xfId="11347" xr:uid="{00000000-0005-0000-0000-000015280000}"/>
    <cellStyle name="Normal 10 2 3 3 3" xfId="11348" xr:uid="{00000000-0005-0000-0000-000016280000}"/>
    <cellStyle name="Normal 10 2 3 3 3 2" xfId="11349" xr:uid="{00000000-0005-0000-0000-000017280000}"/>
    <cellStyle name="Normal 10 2 3 3 4" xfId="11350" xr:uid="{00000000-0005-0000-0000-000018280000}"/>
    <cellStyle name="Normal 10 2 3 4" xfId="11351" xr:uid="{00000000-0005-0000-0000-000019280000}"/>
    <cellStyle name="Normal 10 2 3 4 2" xfId="11352" xr:uid="{00000000-0005-0000-0000-00001A280000}"/>
    <cellStyle name="Normal 10 2 3 4 2 2" xfId="11353" xr:uid="{00000000-0005-0000-0000-00001B280000}"/>
    <cellStyle name="Normal 10 2 3 4 3" xfId="11354" xr:uid="{00000000-0005-0000-0000-00001C280000}"/>
    <cellStyle name="Normal 10 2 3 5" xfId="11355" xr:uid="{00000000-0005-0000-0000-00001D280000}"/>
    <cellStyle name="Normal 10 2 3 5 2" xfId="11356" xr:uid="{00000000-0005-0000-0000-00001E280000}"/>
    <cellStyle name="Normal 10 2 4" xfId="11357" xr:uid="{00000000-0005-0000-0000-00001F280000}"/>
    <cellStyle name="Normal 10 2 4 2" xfId="11358" xr:uid="{00000000-0005-0000-0000-000020280000}"/>
    <cellStyle name="Normal 10 2 4 2 2" xfId="11359" xr:uid="{00000000-0005-0000-0000-000021280000}"/>
    <cellStyle name="Normal 10 2 4 2 2 2" xfId="11360" xr:uid="{00000000-0005-0000-0000-000022280000}"/>
    <cellStyle name="Normal 10 2 4 2 3" xfId="11361" xr:uid="{00000000-0005-0000-0000-000023280000}"/>
    <cellStyle name="Normal 10 2 4 3" xfId="11362" xr:uid="{00000000-0005-0000-0000-000024280000}"/>
    <cellStyle name="Normal 10 2 4 3 2" xfId="11363" xr:uid="{00000000-0005-0000-0000-000025280000}"/>
    <cellStyle name="Normal 10 2 4 4" xfId="11364" xr:uid="{00000000-0005-0000-0000-000026280000}"/>
    <cellStyle name="Normal 10 2 5" xfId="11365" xr:uid="{00000000-0005-0000-0000-000027280000}"/>
    <cellStyle name="Normal 10 2 5 2" xfId="11366" xr:uid="{00000000-0005-0000-0000-000028280000}"/>
    <cellStyle name="Normal 10 2 5 2 2" xfId="11367" xr:uid="{00000000-0005-0000-0000-000029280000}"/>
    <cellStyle name="Normal 10 2 5 2 2 2" xfId="11368" xr:uid="{00000000-0005-0000-0000-00002A280000}"/>
    <cellStyle name="Normal 10 2 5 2 3" xfId="11369" xr:uid="{00000000-0005-0000-0000-00002B280000}"/>
    <cellStyle name="Normal 10 2 5 3" xfId="11370" xr:uid="{00000000-0005-0000-0000-00002C280000}"/>
    <cellStyle name="Normal 10 2 5 3 2" xfId="11371" xr:uid="{00000000-0005-0000-0000-00002D280000}"/>
    <cellStyle name="Normal 10 2 5 4" xfId="11372" xr:uid="{00000000-0005-0000-0000-00002E280000}"/>
    <cellStyle name="Normal 10 2 6" xfId="11373" xr:uid="{00000000-0005-0000-0000-00002F280000}"/>
    <cellStyle name="Normal 10 2 6 2" xfId="11374" xr:uid="{00000000-0005-0000-0000-000030280000}"/>
    <cellStyle name="Normal 10 2 6 2 2" xfId="11375" xr:uid="{00000000-0005-0000-0000-000031280000}"/>
    <cellStyle name="Normal 10 2 6 3" xfId="11376" xr:uid="{00000000-0005-0000-0000-000032280000}"/>
    <cellStyle name="Normal 10 2 7" xfId="11377" xr:uid="{00000000-0005-0000-0000-000033280000}"/>
    <cellStyle name="Normal 10 2 7 2" xfId="11378" xr:uid="{00000000-0005-0000-0000-000034280000}"/>
    <cellStyle name="Normal 10 2 8" xfId="19499" xr:uid="{00000000-0005-0000-0000-000035280000}"/>
    <cellStyle name="Normal 10 3" xfId="4804" xr:uid="{00000000-0005-0000-0000-000036280000}"/>
    <cellStyle name="Normal 10 3 2" xfId="4805" xr:uid="{00000000-0005-0000-0000-000037280000}"/>
    <cellStyle name="Normal 10 3 2 2" xfId="11379" xr:uid="{00000000-0005-0000-0000-000038280000}"/>
    <cellStyle name="Normal 10 3 3" xfId="11380" xr:uid="{00000000-0005-0000-0000-000039280000}"/>
    <cellStyle name="Normal 10 3 4" xfId="19458" xr:uid="{00000000-0005-0000-0000-00003A280000}"/>
    <cellStyle name="Normal 10 4" xfId="4806" xr:uid="{00000000-0005-0000-0000-00003B280000}"/>
    <cellStyle name="Normal 10 4 2" xfId="11381" xr:uid="{00000000-0005-0000-0000-00003C280000}"/>
    <cellStyle name="Normal 10 4 2 2" xfId="11382" xr:uid="{00000000-0005-0000-0000-00003D280000}"/>
    <cellStyle name="Normal 10 4 2 2 2" xfId="11383" xr:uid="{00000000-0005-0000-0000-00003E280000}"/>
    <cellStyle name="Normal 10 4 2 2 2 2" xfId="11384" xr:uid="{00000000-0005-0000-0000-00003F280000}"/>
    <cellStyle name="Normal 10 4 2 2 3" xfId="11385" xr:uid="{00000000-0005-0000-0000-000040280000}"/>
    <cellStyle name="Normal 10 4 2 3" xfId="11386" xr:uid="{00000000-0005-0000-0000-000041280000}"/>
    <cellStyle name="Normal 10 4 2 3 2" xfId="11387" xr:uid="{00000000-0005-0000-0000-000042280000}"/>
    <cellStyle name="Normal 10 4 2 4" xfId="11388" xr:uid="{00000000-0005-0000-0000-000043280000}"/>
    <cellStyle name="Normal 10 4 3" xfId="11389" xr:uid="{00000000-0005-0000-0000-000044280000}"/>
    <cellStyle name="Normal 10 4 3 2" xfId="11390" xr:uid="{00000000-0005-0000-0000-000045280000}"/>
    <cellStyle name="Normal 10 4 3 2 2" xfId="11391" xr:uid="{00000000-0005-0000-0000-000046280000}"/>
    <cellStyle name="Normal 10 4 3 2 2 2" xfId="11392" xr:uid="{00000000-0005-0000-0000-000047280000}"/>
    <cellStyle name="Normal 10 4 3 2 3" xfId="11393" xr:uid="{00000000-0005-0000-0000-000048280000}"/>
    <cellStyle name="Normal 10 4 3 3" xfId="11394" xr:uid="{00000000-0005-0000-0000-000049280000}"/>
    <cellStyle name="Normal 10 4 3 3 2" xfId="11395" xr:uid="{00000000-0005-0000-0000-00004A280000}"/>
    <cellStyle name="Normal 10 4 3 4" xfId="11396" xr:uid="{00000000-0005-0000-0000-00004B280000}"/>
    <cellStyle name="Normal 10 4 4" xfId="11397" xr:uid="{00000000-0005-0000-0000-00004C280000}"/>
    <cellStyle name="Normal 10 4 4 2" xfId="11398" xr:uid="{00000000-0005-0000-0000-00004D280000}"/>
    <cellStyle name="Normal 10 4 4 2 2" xfId="11399" xr:uid="{00000000-0005-0000-0000-00004E280000}"/>
    <cellStyle name="Normal 10 4 4 3" xfId="11400" xr:uid="{00000000-0005-0000-0000-00004F280000}"/>
    <cellStyle name="Normal 10 4 5" xfId="11401" xr:uid="{00000000-0005-0000-0000-000050280000}"/>
    <cellStyle name="Normal 10 4 5 2" xfId="11402" xr:uid="{00000000-0005-0000-0000-000051280000}"/>
    <cellStyle name="Normal 10 5" xfId="4807" xr:uid="{00000000-0005-0000-0000-000052280000}"/>
    <cellStyle name="Normal 10 5 2" xfId="11403" xr:uid="{00000000-0005-0000-0000-000053280000}"/>
    <cellStyle name="Normal 10 5 2 2" xfId="11404" xr:uid="{00000000-0005-0000-0000-000054280000}"/>
    <cellStyle name="Normal 10 5 2 2 2" xfId="11405" xr:uid="{00000000-0005-0000-0000-000055280000}"/>
    <cellStyle name="Normal 10 5 2 2 2 2" xfId="11406" xr:uid="{00000000-0005-0000-0000-000056280000}"/>
    <cellStyle name="Normal 10 5 2 2 3" xfId="11407" xr:uid="{00000000-0005-0000-0000-000057280000}"/>
    <cellStyle name="Normal 10 5 2 3" xfId="11408" xr:uid="{00000000-0005-0000-0000-000058280000}"/>
    <cellStyle name="Normal 10 5 2 3 2" xfId="11409" xr:uid="{00000000-0005-0000-0000-000059280000}"/>
    <cellStyle name="Normal 10 5 2 4" xfId="11410" xr:uid="{00000000-0005-0000-0000-00005A280000}"/>
    <cellStyle name="Normal 10 5 3" xfId="11411" xr:uid="{00000000-0005-0000-0000-00005B280000}"/>
    <cellStyle name="Normal 10 5 3 2" xfId="11412" xr:uid="{00000000-0005-0000-0000-00005C280000}"/>
    <cellStyle name="Normal 10 5 3 2 2" xfId="11413" xr:uid="{00000000-0005-0000-0000-00005D280000}"/>
    <cellStyle name="Normal 10 5 3 3" xfId="11414" xr:uid="{00000000-0005-0000-0000-00005E280000}"/>
    <cellStyle name="Normal 10 5 4" xfId="11415" xr:uid="{00000000-0005-0000-0000-00005F280000}"/>
    <cellStyle name="Normal 10 5 4 2" xfId="11416" xr:uid="{00000000-0005-0000-0000-000060280000}"/>
    <cellStyle name="Normal 10 6" xfId="11417" xr:uid="{00000000-0005-0000-0000-000061280000}"/>
    <cellStyle name="Normal 10 6 2" xfId="11418" xr:uid="{00000000-0005-0000-0000-000062280000}"/>
    <cellStyle name="Normal 10 6 2 2" xfId="11419" xr:uid="{00000000-0005-0000-0000-000063280000}"/>
    <cellStyle name="Normal 10 6 2 2 2" xfId="11420" xr:uid="{00000000-0005-0000-0000-000064280000}"/>
    <cellStyle name="Normal 10 6 2 3" xfId="11421" xr:uid="{00000000-0005-0000-0000-000065280000}"/>
    <cellStyle name="Normal 10 6 3" xfId="11422" xr:uid="{00000000-0005-0000-0000-000066280000}"/>
    <cellStyle name="Normal 10 6 3 2" xfId="11423" xr:uid="{00000000-0005-0000-0000-000067280000}"/>
    <cellStyle name="Normal 10 7" xfId="11424" xr:uid="{00000000-0005-0000-0000-000068280000}"/>
    <cellStyle name="Normal 10 7 2" xfId="11425" xr:uid="{00000000-0005-0000-0000-000069280000}"/>
    <cellStyle name="Normal 10 7 2 2" xfId="11426" xr:uid="{00000000-0005-0000-0000-00006A280000}"/>
    <cellStyle name="Normal 10 7 2 2 2" xfId="11427" xr:uid="{00000000-0005-0000-0000-00006B280000}"/>
    <cellStyle name="Normal 10 7 2 3" xfId="11428" xr:uid="{00000000-0005-0000-0000-00006C280000}"/>
    <cellStyle name="Normal 10 7 3" xfId="11429" xr:uid="{00000000-0005-0000-0000-00006D280000}"/>
    <cellStyle name="Normal 10 7 3 2" xfId="11430" xr:uid="{00000000-0005-0000-0000-00006E280000}"/>
    <cellStyle name="Normal 10 8" xfId="11431" xr:uid="{00000000-0005-0000-0000-00006F280000}"/>
    <cellStyle name="Normal 10 8 2" xfId="11432" xr:uid="{00000000-0005-0000-0000-000070280000}"/>
    <cellStyle name="Normal 10 8 2 2" xfId="11433" xr:uid="{00000000-0005-0000-0000-000071280000}"/>
    <cellStyle name="Normal 10 9" xfId="11434" xr:uid="{00000000-0005-0000-0000-000072280000}"/>
    <cellStyle name="Normal 10_Book1" xfId="4808" xr:uid="{00000000-0005-0000-0000-000073280000}"/>
    <cellStyle name="Normal 100" xfId="4809" xr:uid="{00000000-0005-0000-0000-000074280000}"/>
    <cellStyle name="Normal 100 2" xfId="11435" xr:uid="{00000000-0005-0000-0000-000075280000}"/>
    <cellStyle name="Normal 100 2 2" xfId="11436" xr:uid="{00000000-0005-0000-0000-000076280000}"/>
    <cellStyle name="Normal 100 2 2 2" xfId="11437" xr:uid="{00000000-0005-0000-0000-000077280000}"/>
    <cellStyle name="Normal 100 2 2 2 2" xfId="11438" xr:uid="{00000000-0005-0000-0000-000078280000}"/>
    <cellStyle name="Normal 100 2 2 3" xfId="11439" xr:uid="{00000000-0005-0000-0000-000079280000}"/>
    <cellStyle name="Normal 100 2 3" xfId="11440" xr:uid="{00000000-0005-0000-0000-00007A280000}"/>
    <cellStyle name="Normal 100 2 3 2" xfId="11441" xr:uid="{00000000-0005-0000-0000-00007B280000}"/>
    <cellStyle name="Normal 100 3" xfId="11442" xr:uid="{00000000-0005-0000-0000-00007C280000}"/>
    <cellStyle name="Normal 100 3 2" xfId="11443" xr:uid="{00000000-0005-0000-0000-00007D280000}"/>
    <cellStyle name="Normal 100 3 2 2" xfId="11444" xr:uid="{00000000-0005-0000-0000-00007E280000}"/>
    <cellStyle name="Normal 100 4" xfId="11445" xr:uid="{00000000-0005-0000-0000-00007F280000}"/>
    <cellStyle name="Normal 100 4 2" xfId="11446" xr:uid="{00000000-0005-0000-0000-000080280000}"/>
    <cellStyle name="Normal 101" xfId="4810" xr:uid="{00000000-0005-0000-0000-000081280000}"/>
    <cellStyle name="Normal 101 2" xfId="11447" xr:uid="{00000000-0005-0000-0000-000082280000}"/>
    <cellStyle name="Normal 101 2 2" xfId="11448" xr:uid="{00000000-0005-0000-0000-000083280000}"/>
    <cellStyle name="Normal 101 2 2 2" xfId="11449" xr:uid="{00000000-0005-0000-0000-000084280000}"/>
    <cellStyle name="Normal 101 2 2 2 2" xfId="11450" xr:uid="{00000000-0005-0000-0000-000085280000}"/>
    <cellStyle name="Normal 101 2 2 3" xfId="11451" xr:uid="{00000000-0005-0000-0000-000086280000}"/>
    <cellStyle name="Normal 101 2 3" xfId="11452" xr:uid="{00000000-0005-0000-0000-000087280000}"/>
    <cellStyle name="Normal 101 2 3 2" xfId="11453" xr:uid="{00000000-0005-0000-0000-000088280000}"/>
    <cellStyle name="Normal 101 2 4" xfId="11454" xr:uid="{00000000-0005-0000-0000-000089280000}"/>
    <cellStyle name="Normal 101 3" xfId="11455" xr:uid="{00000000-0005-0000-0000-00008A280000}"/>
    <cellStyle name="Normal 101 3 2" xfId="11456" xr:uid="{00000000-0005-0000-0000-00008B280000}"/>
    <cellStyle name="Normal 101 3 2 2" xfId="11457" xr:uid="{00000000-0005-0000-0000-00008C280000}"/>
    <cellStyle name="Normal 101 3 3" xfId="11458" xr:uid="{00000000-0005-0000-0000-00008D280000}"/>
    <cellStyle name="Normal 101 4" xfId="11459" xr:uid="{00000000-0005-0000-0000-00008E280000}"/>
    <cellStyle name="Normal 101 4 2" xfId="11460" xr:uid="{00000000-0005-0000-0000-00008F280000}"/>
    <cellStyle name="Normal 101 5" xfId="11461" xr:uid="{00000000-0005-0000-0000-000090280000}"/>
    <cellStyle name="Normal 102" xfId="4811" xr:uid="{00000000-0005-0000-0000-000091280000}"/>
    <cellStyle name="Normal 102 2" xfId="11462" xr:uid="{00000000-0005-0000-0000-000092280000}"/>
    <cellStyle name="Normal 102 2 2" xfId="11463" xr:uid="{00000000-0005-0000-0000-000093280000}"/>
    <cellStyle name="Normal 102 3" xfId="11464" xr:uid="{00000000-0005-0000-0000-000094280000}"/>
    <cellStyle name="Normal 103" xfId="4812" xr:uid="{00000000-0005-0000-0000-000095280000}"/>
    <cellStyle name="Normal 103 2" xfId="11465" xr:uid="{00000000-0005-0000-0000-000096280000}"/>
    <cellStyle name="Normal 103 2 2" xfId="11466" xr:uid="{00000000-0005-0000-0000-000097280000}"/>
    <cellStyle name="Normal 103 3" xfId="11467" xr:uid="{00000000-0005-0000-0000-000098280000}"/>
    <cellStyle name="Normal 104" xfId="4813" xr:uid="{00000000-0005-0000-0000-000099280000}"/>
    <cellStyle name="Normal 104 2" xfId="11468" xr:uid="{00000000-0005-0000-0000-00009A280000}"/>
    <cellStyle name="Normal 104 2 2" xfId="11469" xr:uid="{00000000-0005-0000-0000-00009B280000}"/>
    <cellStyle name="Normal 104 3" xfId="11470" xr:uid="{00000000-0005-0000-0000-00009C280000}"/>
    <cellStyle name="Normal 105" xfId="4814" xr:uid="{00000000-0005-0000-0000-00009D280000}"/>
    <cellStyle name="Normal 106" xfId="4815" xr:uid="{00000000-0005-0000-0000-00009E280000}"/>
    <cellStyle name="Normal 107" xfId="4816" xr:uid="{00000000-0005-0000-0000-00009F280000}"/>
    <cellStyle name="Normal 108" xfId="4817" xr:uid="{00000000-0005-0000-0000-0000A0280000}"/>
    <cellStyle name="Normal 108 2" xfId="11471" xr:uid="{00000000-0005-0000-0000-0000A1280000}"/>
    <cellStyle name="Normal 109" xfId="4818" xr:uid="{00000000-0005-0000-0000-0000A2280000}"/>
    <cellStyle name="Normal 109 2" xfId="11472" xr:uid="{00000000-0005-0000-0000-0000A3280000}"/>
    <cellStyle name="Normal 109 3" xfId="11473" xr:uid="{00000000-0005-0000-0000-0000A4280000}"/>
    <cellStyle name="Normal 11" xfId="2422" xr:uid="{00000000-0005-0000-0000-0000A5280000}"/>
    <cellStyle name="Normal 11 2" xfId="4819" xr:uid="{00000000-0005-0000-0000-0000A6280000}"/>
    <cellStyle name="Normal 11 3" xfId="4820" xr:uid="{00000000-0005-0000-0000-0000A7280000}"/>
    <cellStyle name="Normal 11 4" xfId="11474" xr:uid="{00000000-0005-0000-0000-0000A8280000}"/>
    <cellStyle name="Normal 11 5" xfId="11475" xr:uid="{00000000-0005-0000-0000-0000A9280000}"/>
    <cellStyle name="Normal 11 6" xfId="11476" xr:uid="{00000000-0005-0000-0000-0000AA280000}"/>
    <cellStyle name="Normal 11 7" xfId="11477" xr:uid="{00000000-0005-0000-0000-0000AB280000}"/>
    <cellStyle name="Normal 11 8" xfId="11478" xr:uid="{00000000-0005-0000-0000-0000AC280000}"/>
    <cellStyle name="Normal 110" xfId="4821" xr:uid="{00000000-0005-0000-0000-0000AD280000}"/>
    <cellStyle name="Normal 110 2" xfId="11479" xr:uid="{00000000-0005-0000-0000-0000AE280000}"/>
    <cellStyle name="Normal 110 2 2" xfId="11480" xr:uid="{00000000-0005-0000-0000-0000AF280000}"/>
    <cellStyle name="Normal 110 2 2 2" xfId="11481" xr:uid="{00000000-0005-0000-0000-0000B0280000}"/>
    <cellStyle name="Normal 110 2 3" xfId="11482" xr:uid="{00000000-0005-0000-0000-0000B1280000}"/>
    <cellStyle name="Normal 110 3" xfId="11483" xr:uid="{00000000-0005-0000-0000-0000B2280000}"/>
    <cellStyle name="Normal 110 3 2" xfId="11484" xr:uid="{00000000-0005-0000-0000-0000B3280000}"/>
    <cellStyle name="Normal 111" xfId="4822" xr:uid="{00000000-0005-0000-0000-0000B4280000}"/>
    <cellStyle name="Normal 111 2" xfId="11485" xr:uid="{00000000-0005-0000-0000-0000B5280000}"/>
    <cellStyle name="Normal 111 2 2" xfId="11486" xr:uid="{00000000-0005-0000-0000-0000B6280000}"/>
    <cellStyle name="Normal 111 2 2 2" xfId="11487" xr:uid="{00000000-0005-0000-0000-0000B7280000}"/>
    <cellStyle name="Normal 111 2 3" xfId="11488" xr:uid="{00000000-0005-0000-0000-0000B8280000}"/>
    <cellStyle name="Normal 111 3" xfId="11489" xr:uid="{00000000-0005-0000-0000-0000B9280000}"/>
    <cellStyle name="Normal 111 3 2" xfId="11490" xr:uid="{00000000-0005-0000-0000-0000BA280000}"/>
    <cellStyle name="Normal 112" xfId="4823" xr:uid="{00000000-0005-0000-0000-0000BB280000}"/>
    <cellStyle name="Normal 112 2" xfId="11491" xr:uid="{00000000-0005-0000-0000-0000BC280000}"/>
    <cellStyle name="Normal 112 2 2" xfId="11492" xr:uid="{00000000-0005-0000-0000-0000BD280000}"/>
    <cellStyle name="Normal 112 2 2 2" xfId="11493" xr:uid="{00000000-0005-0000-0000-0000BE280000}"/>
    <cellStyle name="Normal 112 2 3" xfId="11494" xr:uid="{00000000-0005-0000-0000-0000BF280000}"/>
    <cellStyle name="Normal 112 3" xfId="11495" xr:uid="{00000000-0005-0000-0000-0000C0280000}"/>
    <cellStyle name="Normal 112 3 2" xfId="11496" xr:uid="{00000000-0005-0000-0000-0000C1280000}"/>
    <cellStyle name="Normal 112 4" xfId="11497" xr:uid="{00000000-0005-0000-0000-0000C2280000}"/>
    <cellStyle name="Normal 113" xfId="4824" xr:uid="{00000000-0005-0000-0000-0000C3280000}"/>
    <cellStyle name="Normal 113 2" xfId="11498" xr:uid="{00000000-0005-0000-0000-0000C4280000}"/>
    <cellStyle name="Normal 113 2 2" xfId="11499" xr:uid="{00000000-0005-0000-0000-0000C5280000}"/>
    <cellStyle name="Normal 113 2 2 2" xfId="11500" xr:uid="{00000000-0005-0000-0000-0000C6280000}"/>
    <cellStyle name="Normal 113 2 3" xfId="11501" xr:uid="{00000000-0005-0000-0000-0000C7280000}"/>
    <cellStyle name="Normal 113 3" xfId="11502" xr:uid="{00000000-0005-0000-0000-0000C8280000}"/>
    <cellStyle name="Normal 113 3 2" xfId="11503" xr:uid="{00000000-0005-0000-0000-0000C9280000}"/>
    <cellStyle name="Normal 113 4" xfId="11504" xr:uid="{00000000-0005-0000-0000-0000CA280000}"/>
    <cellStyle name="Normal 114" xfId="4825" xr:uid="{00000000-0005-0000-0000-0000CB280000}"/>
    <cellStyle name="Normal 114 2" xfId="11505" xr:uid="{00000000-0005-0000-0000-0000CC280000}"/>
    <cellStyle name="Normal 114 2 2" xfId="11506" xr:uid="{00000000-0005-0000-0000-0000CD280000}"/>
    <cellStyle name="Normal 114 2 2 2" xfId="11507" xr:uid="{00000000-0005-0000-0000-0000CE280000}"/>
    <cellStyle name="Normal 114 2 3" xfId="11508" xr:uid="{00000000-0005-0000-0000-0000CF280000}"/>
    <cellStyle name="Normal 114 3" xfId="11509" xr:uid="{00000000-0005-0000-0000-0000D0280000}"/>
    <cellStyle name="Normal 114 3 2" xfId="11510" xr:uid="{00000000-0005-0000-0000-0000D1280000}"/>
    <cellStyle name="Normal 114 4" xfId="11511" xr:uid="{00000000-0005-0000-0000-0000D2280000}"/>
    <cellStyle name="Normal 115" xfId="4826" xr:uid="{00000000-0005-0000-0000-0000D3280000}"/>
    <cellStyle name="Normal 115 2" xfId="11512" xr:uid="{00000000-0005-0000-0000-0000D4280000}"/>
    <cellStyle name="Normal 115 2 2" xfId="11513" xr:uid="{00000000-0005-0000-0000-0000D5280000}"/>
    <cellStyle name="Normal 115 2 2 2" xfId="11514" xr:uid="{00000000-0005-0000-0000-0000D6280000}"/>
    <cellStyle name="Normal 115 2 3" xfId="11515" xr:uid="{00000000-0005-0000-0000-0000D7280000}"/>
    <cellStyle name="Normal 115 3" xfId="11516" xr:uid="{00000000-0005-0000-0000-0000D8280000}"/>
    <cellStyle name="Normal 115 3 2" xfId="11517" xr:uid="{00000000-0005-0000-0000-0000D9280000}"/>
    <cellStyle name="Normal 115 4" xfId="11518" xr:uid="{00000000-0005-0000-0000-0000DA280000}"/>
    <cellStyle name="Normal 116" xfId="4827" xr:uid="{00000000-0005-0000-0000-0000DB280000}"/>
    <cellStyle name="Normal 116 2" xfId="11519" xr:uid="{00000000-0005-0000-0000-0000DC280000}"/>
    <cellStyle name="Normal 116 2 2" xfId="11520" xr:uid="{00000000-0005-0000-0000-0000DD280000}"/>
    <cellStyle name="Normal 116 2 2 2" xfId="11521" xr:uid="{00000000-0005-0000-0000-0000DE280000}"/>
    <cellStyle name="Normal 116 2 3" xfId="11522" xr:uid="{00000000-0005-0000-0000-0000DF280000}"/>
    <cellStyle name="Normal 116 3" xfId="11523" xr:uid="{00000000-0005-0000-0000-0000E0280000}"/>
    <cellStyle name="Normal 116 3 2" xfId="11524" xr:uid="{00000000-0005-0000-0000-0000E1280000}"/>
    <cellStyle name="Normal 117" xfId="4828" xr:uid="{00000000-0005-0000-0000-0000E2280000}"/>
    <cellStyle name="Normal 117 2" xfId="11525" xr:uid="{00000000-0005-0000-0000-0000E3280000}"/>
    <cellStyle name="Normal 117 2 2" xfId="11526" xr:uid="{00000000-0005-0000-0000-0000E4280000}"/>
    <cellStyle name="Normal 117 2 2 2" xfId="11527" xr:uid="{00000000-0005-0000-0000-0000E5280000}"/>
    <cellStyle name="Normal 117 2 3" xfId="11528" xr:uid="{00000000-0005-0000-0000-0000E6280000}"/>
    <cellStyle name="Normal 117 3" xfId="11529" xr:uid="{00000000-0005-0000-0000-0000E7280000}"/>
    <cellStyle name="Normal 117 3 2" xfId="11530" xr:uid="{00000000-0005-0000-0000-0000E8280000}"/>
    <cellStyle name="Normal 118" xfId="4829" xr:uid="{00000000-0005-0000-0000-0000E9280000}"/>
    <cellStyle name="Normal 118 2" xfId="11531" xr:uid="{00000000-0005-0000-0000-0000EA280000}"/>
    <cellStyle name="Normal 118 2 2" xfId="11532" xr:uid="{00000000-0005-0000-0000-0000EB280000}"/>
    <cellStyle name="Normal 118 2 2 2" xfId="11533" xr:uid="{00000000-0005-0000-0000-0000EC280000}"/>
    <cellStyle name="Normal 118 2 3" xfId="11534" xr:uid="{00000000-0005-0000-0000-0000ED280000}"/>
    <cellStyle name="Normal 118 3" xfId="11535" xr:uid="{00000000-0005-0000-0000-0000EE280000}"/>
    <cellStyle name="Normal 118 3 2" xfId="11536" xr:uid="{00000000-0005-0000-0000-0000EF280000}"/>
    <cellStyle name="Normal 119" xfId="4830" xr:uid="{00000000-0005-0000-0000-0000F0280000}"/>
    <cellStyle name="Normal 119 2" xfId="11537" xr:uid="{00000000-0005-0000-0000-0000F1280000}"/>
    <cellStyle name="Normal 119 2 2" xfId="11538" xr:uid="{00000000-0005-0000-0000-0000F2280000}"/>
    <cellStyle name="Normal 119 2 2 2" xfId="11539" xr:uid="{00000000-0005-0000-0000-0000F3280000}"/>
    <cellStyle name="Normal 119 2 3" xfId="11540" xr:uid="{00000000-0005-0000-0000-0000F4280000}"/>
    <cellStyle name="Normal 119 3" xfId="11541" xr:uid="{00000000-0005-0000-0000-0000F5280000}"/>
    <cellStyle name="Normal 119 3 2" xfId="11542" xr:uid="{00000000-0005-0000-0000-0000F6280000}"/>
    <cellStyle name="Normal 12" xfId="2423" xr:uid="{00000000-0005-0000-0000-0000F7280000}"/>
    <cellStyle name="Normal 12 2" xfId="4831" xr:uid="{00000000-0005-0000-0000-0000F8280000}"/>
    <cellStyle name="Normal 12 2 2" xfId="11543" xr:uid="{00000000-0005-0000-0000-0000F9280000}"/>
    <cellStyle name="Normal 12 2 2 2" xfId="11544" xr:uid="{00000000-0005-0000-0000-0000FA280000}"/>
    <cellStyle name="Normal 12 2 2 2 2" xfId="11545" xr:uid="{00000000-0005-0000-0000-0000FB280000}"/>
    <cellStyle name="Normal 12 2 2 2 2 2" xfId="11546" xr:uid="{00000000-0005-0000-0000-0000FC280000}"/>
    <cellStyle name="Normal 12 2 2 2 2 2 2" xfId="11547" xr:uid="{00000000-0005-0000-0000-0000FD280000}"/>
    <cellStyle name="Normal 12 2 2 2 2 2 2 2" xfId="11548" xr:uid="{00000000-0005-0000-0000-0000FE280000}"/>
    <cellStyle name="Normal 12 2 2 2 2 2 3" xfId="11549" xr:uid="{00000000-0005-0000-0000-0000FF280000}"/>
    <cellStyle name="Normal 12 2 2 2 2 3" xfId="11550" xr:uid="{00000000-0005-0000-0000-000000290000}"/>
    <cellStyle name="Normal 12 2 2 2 2 3 2" xfId="11551" xr:uid="{00000000-0005-0000-0000-000001290000}"/>
    <cellStyle name="Normal 12 2 2 2 2 4" xfId="11552" xr:uid="{00000000-0005-0000-0000-000002290000}"/>
    <cellStyle name="Normal 12 2 2 2 3" xfId="11553" xr:uid="{00000000-0005-0000-0000-000003290000}"/>
    <cellStyle name="Normal 12 2 2 2 3 2" xfId="11554" xr:uid="{00000000-0005-0000-0000-000004290000}"/>
    <cellStyle name="Normal 12 2 2 2 3 2 2" xfId="11555" xr:uid="{00000000-0005-0000-0000-000005290000}"/>
    <cellStyle name="Normal 12 2 2 2 3 2 2 2" xfId="11556" xr:uid="{00000000-0005-0000-0000-000006290000}"/>
    <cellStyle name="Normal 12 2 2 2 3 2 3" xfId="11557" xr:uid="{00000000-0005-0000-0000-000007290000}"/>
    <cellStyle name="Normal 12 2 2 2 3 3" xfId="11558" xr:uid="{00000000-0005-0000-0000-000008290000}"/>
    <cellStyle name="Normal 12 2 2 2 3 3 2" xfId="11559" xr:uid="{00000000-0005-0000-0000-000009290000}"/>
    <cellStyle name="Normal 12 2 2 2 3 4" xfId="11560" xr:uid="{00000000-0005-0000-0000-00000A290000}"/>
    <cellStyle name="Normal 12 2 2 2 4" xfId="11561" xr:uid="{00000000-0005-0000-0000-00000B290000}"/>
    <cellStyle name="Normal 12 2 2 2 4 2" xfId="11562" xr:uid="{00000000-0005-0000-0000-00000C290000}"/>
    <cellStyle name="Normal 12 2 2 2 4 2 2" xfId="11563" xr:uid="{00000000-0005-0000-0000-00000D290000}"/>
    <cellStyle name="Normal 12 2 2 2 4 3" xfId="11564" xr:uid="{00000000-0005-0000-0000-00000E290000}"/>
    <cellStyle name="Normal 12 2 2 2 5" xfId="11565" xr:uid="{00000000-0005-0000-0000-00000F290000}"/>
    <cellStyle name="Normal 12 2 2 2 5 2" xfId="11566" xr:uid="{00000000-0005-0000-0000-000010290000}"/>
    <cellStyle name="Normal 12 2 2 2 6" xfId="11567" xr:uid="{00000000-0005-0000-0000-000011290000}"/>
    <cellStyle name="Normal 12 2 2 3" xfId="11568" xr:uid="{00000000-0005-0000-0000-000012290000}"/>
    <cellStyle name="Normal 12 2 2 3 2" xfId="11569" xr:uid="{00000000-0005-0000-0000-000013290000}"/>
    <cellStyle name="Normal 12 2 2 3 2 2" xfId="11570" xr:uid="{00000000-0005-0000-0000-000014290000}"/>
    <cellStyle name="Normal 12 2 2 3 2 2 2" xfId="11571" xr:uid="{00000000-0005-0000-0000-000015290000}"/>
    <cellStyle name="Normal 12 2 2 3 2 3" xfId="11572" xr:uid="{00000000-0005-0000-0000-000016290000}"/>
    <cellStyle name="Normal 12 2 2 3 3" xfId="11573" xr:uid="{00000000-0005-0000-0000-000017290000}"/>
    <cellStyle name="Normal 12 2 2 3 3 2" xfId="11574" xr:uid="{00000000-0005-0000-0000-000018290000}"/>
    <cellStyle name="Normal 12 2 2 3 4" xfId="11575" xr:uid="{00000000-0005-0000-0000-000019290000}"/>
    <cellStyle name="Normal 12 2 2 4" xfId="11576" xr:uid="{00000000-0005-0000-0000-00001A290000}"/>
    <cellStyle name="Normal 12 2 2 4 2" xfId="11577" xr:uid="{00000000-0005-0000-0000-00001B290000}"/>
    <cellStyle name="Normal 12 2 2 4 2 2" xfId="11578" xr:uid="{00000000-0005-0000-0000-00001C290000}"/>
    <cellStyle name="Normal 12 2 2 4 2 2 2" xfId="11579" xr:uid="{00000000-0005-0000-0000-00001D290000}"/>
    <cellStyle name="Normal 12 2 2 4 2 3" xfId="11580" xr:uid="{00000000-0005-0000-0000-00001E290000}"/>
    <cellStyle name="Normal 12 2 2 4 3" xfId="11581" xr:uid="{00000000-0005-0000-0000-00001F290000}"/>
    <cellStyle name="Normal 12 2 2 4 3 2" xfId="11582" xr:uid="{00000000-0005-0000-0000-000020290000}"/>
    <cellStyle name="Normal 12 2 2 4 4" xfId="11583" xr:uid="{00000000-0005-0000-0000-000021290000}"/>
    <cellStyle name="Normal 12 2 2 5" xfId="11584" xr:uid="{00000000-0005-0000-0000-000022290000}"/>
    <cellStyle name="Normal 12 2 2 5 2" xfId="11585" xr:uid="{00000000-0005-0000-0000-000023290000}"/>
    <cellStyle name="Normal 12 2 2 5 2 2" xfId="11586" xr:uid="{00000000-0005-0000-0000-000024290000}"/>
    <cellStyle name="Normal 12 2 2 5 3" xfId="11587" xr:uid="{00000000-0005-0000-0000-000025290000}"/>
    <cellStyle name="Normal 12 2 2 6" xfId="11588" xr:uid="{00000000-0005-0000-0000-000026290000}"/>
    <cellStyle name="Normal 12 2 2 6 2" xfId="11589" xr:uid="{00000000-0005-0000-0000-000027290000}"/>
    <cellStyle name="Normal 12 2 2 7" xfId="11590" xr:uid="{00000000-0005-0000-0000-000028290000}"/>
    <cellStyle name="Normal 12 2 3" xfId="11591" xr:uid="{00000000-0005-0000-0000-000029290000}"/>
    <cellStyle name="Normal 12 2 3 2" xfId="11592" xr:uid="{00000000-0005-0000-0000-00002A290000}"/>
    <cellStyle name="Normal 12 2 3 2 2" xfId="11593" xr:uid="{00000000-0005-0000-0000-00002B290000}"/>
    <cellStyle name="Normal 12 2 3 2 2 2" xfId="11594" xr:uid="{00000000-0005-0000-0000-00002C290000}"/>
    <cellStyle name="Normal 12 2 3 2 2 2 2" xfId="11595" xr:uid="{00000000-0005-0000-0000-00002D290000}"/>
    <cellStyle name="Normal 12 2 3 2 2 3" xfId="11596" xr:uid="{00000000-0005-0000-0000-00002E290000}"/>
    <cellStyle name="Normal 12 2 3 2 3" xfId="11597" xr:uid="{00000000-0005-0000-0000-00002F290000}"/>
    <cellStyle name="Normal 12 2 3 2 3 2" xfId="11598" xr:uid="{00000000-0005-0000-0000-000030290000}"/>
    <cellStyle name="Normal 12 2 3 2 4" xfId="11599" xr:uid="{00000000-0005-0000-0000-000031290000}"/>
    <cellStyle name="Normal 12 2 3 3" xfId="11600" xr:uid="{00000000-0005-0000-0000-000032290000}"/>
    <cellStyle name="Normal 12 2 3 3 2" xfId="11601" xr:uid="{00000000-0005-0000-0000-000033290000}"/>
    <cellStyle name="Normal 12 2 3 3 2 2" xfId="11602" xr:uid="{00000000-0005-0000-0000-000034290000}"/>
    <cellStyle name="Normal 12 2 3 3 2 2 2" xfId="11603" xr:uid="{00000000-0005-0000-0000-000035290000}"/>
    <cellStyle name="Normal 12 2 3 3 2 3" xfId="11604" xr:uid="{00000000-0005-0000-0000-000036290000}"/>
    <cellStyle name="Normal 12 2 3 3 3" xfId="11605" xr:uid="{00000000-0005-0000-0000-000037290000}"/>
    <cellStyle name="Normal 12 2 3 3 3 2" xfId="11606" xr:uid="{00000000-0005-0000-0000-000038290000}"/>
    <cellStyle name="Normal 12 2 3 3 4" xfId="11607" xr:uid="{00000000-0005-0000-0000-000039290000}"/>
    <cellStyle name="Normal 12 2 3 4" xfId="11608" xr:uid="{00000000-0005-0000-0000-00003A290000}"/>
    <cellStyle name="Normal 12 2 3 4 2" xfId="11609" xr:uid="{00000000-0005-0000-0000-00003B290000}"/>
    <cellStyle name="Normal 12 2 3 4 2 2" xfId="11610" xr:uid="{00000000-0005-0000-0000-00003C290000}"/>
    <cellStyle name="Normal 12 2 3 4 3" xfId="11611" xr:uid="{00000000-0005-0000-0000-00003D290000}"/>
    <cellStyle name="Normal 12 2 3 5" xfId="11612" xr:uid="{00000000-0005-0000-0000-00003E290000}"/>
    <cellStyle name="Normal 12 2 3 5 2" xfId="11613" xr:uid="{00000000-0005-0000-0000-00003F290000}"/>
    <cellStyle name="Normal 12 2 3 6" xfId="11614" xr:uid="{00000000-0005-0000-0000-000040290000}"/>
    <cellStyle name="Normal 12 2 4" xfId="11615" xr:uid="{00000000-0005-0000-0000-000041290000}"/>
    <cellStyle name="Normal 12 2 4 2" xfId="11616" xr:uid="{00000000-0005-0000-0000-000042290000}"/>
    <cellStyle name="Normal 12 2 4 2 2" xfId="11617" xr:uid="{00000000-0005-0000-0000-000043290000}"/>
    <cellStyle name="Normal 12 2 4 2 2 2" xfId="11618" xr:uid="{00000000-0005-0000-0000-000044290000}"/>
    <cellStyle name="Normal 12 2 4 2 3" xfId="11619" xr:uid="{00000000-0005-0000-0000-000045290000}"/>
    <cellStyle name="Normal 12 2 4 3" xfId="11620" xr:uid="{00000000-0005-0000-0000-000046290000}"/>
    <cellStyle name="Normal 12 2 4 3 2" xfId="11621" xr:uid="{00000000-0005-0000-0000-000047290000}"/>
    <cellStyle name="Normal 12 2 4 4" xfId="11622" xr:uid="{00000000-0005-0000-0000-000048290000}"/>
    <cellStyle name="Normal 12 2 5" xfId="11623" xr:uid="{00000000-0005-0000-0000-000049290000}"/>
    <cellStyle name="Normal 12 2 5 2" xfId="11624" xr:uid="{00000000-0005-0000-0000-00004A290000}"/>
    <cellStyle name="Normal 12 2 5 2 2" xfId="11625" xr:uid="{00000000-0005-0000-0000-00004B290000}"/>
    <cellStyle name="Normal 12 2 5 2 2 2" xfId="11626" xr:uid="{00000000-0005-0000-0000-00004C290000}"/>
    <cellStyle name="Normal 12 2 5 2 3" xfId="11627" xr:uid="{00000000-0005-0000-0000-00004D290000}"/>
    <cellStyle name="Normal 12 2 5 3" xfId="11628" xr:uid="{00000000-0005-0000-0000-00004E290000}"/>
    <cellStyle name="Normal 12 2 5 3 2" xfId="11629" xr:uid="{00000000-0005-0000-0000-00004F290000}"/>
    <cellStyle name="Normal 12 2 5 4" xfId="11630" xr:uid="{00000000-0005-0000-0000-000050290000}"/>
    <cellStyle name="Normal 12 2 6" xfId="11631" xr:uid="{00000000-0005-0000-0000-000051290000}"/>
    <cellStyle name="Normal 12 2 6 2" xfId="11632" xr:uid="{00000000-0005-0000-0000-000052290000}"/>
    <cellStyle name="Normal 12 2 6 2 2" xfId="11633" xr:uid="{00000000-0005-0000-0000-000053290000}"/>
    <cellStyle name="Normal 12 2 6 3" xfId="11634" xr:uid="{00000000-0005-0000-0000-000054290000}"/>
    <cellStyle name="Normal 12 2 7" xfId="11635" xr:uid="{00000000-0005-0000-0000-000055290000}"/>
    <cellStyle name="Normal 12 2 7 2" xfId="11636" xr:uid="{00000000-0005-0000-0000-000056290000}"/>
    <cellStyle name="Normal 12 3" xfId="7346" xr:uid="{00000000-0005-0000-0000-000057290000}"/>
    <cellStyle name="Normal 12 3 2" xfId="11637" xr:uid="{00000000-0005-0000-0000-000058290000}"/>
    <cellStyle name="Normal 12 3 2 2" xfId="11638" xr:uid="{00000000-0005-0000-0000-000059290000}"/>
    <cellStyle name="Normal 12 3 2 2 2" xfId="11639" xr:uid="{00000000-0005-0000-0000-00005A290000}"/>
    <cellStyle name="Normal 12 3 2 2 2 2" xfId="11640" xr:uid="{00000000-0005-0000-0000-00005B290000}"/>
    <cellStyle name="Normal 12 3 2 2 2 2 2" xfId="11641" xr:uid="{00000000-0005-0000-0000-00005C290000}"/>
    <cellStyle name="Normal 12 3 2 2 2 2 2 2" xfId="11642" xr:uid="{00000000-0005-0000-0000-00005D290000}"/>
    <cellStyle name="Normal 12 3 2 2 2 2 3" xfId="11643" xr:uid="{00000000-0005-0000-0000-00005E290000}"/>
    <cellStyle name="Normal 12 3 2 2 2 3" xfId="11644" xr:uid="{00000000-0005-0000-0000-00005F290000}"/>
    <cellStyle name="Normal 12 3 2 2 2 3 2" xfId="11645" xr:uid="{00000000-0005-0000-0000-000060290000}"/>
    <cellStyle name="Normal 12 3 2 2 2 4" xfId="11646" xr:uid="{00000000-0005-0000-0000-000061290000}"/>
    <cellStyle name="Normal 12 3 2 2 3" xfId="11647" xr:uid="{00000000-0005-0000-0000-000062290000}"/>
    <cellStyle name="Normal 12 3 2 2 3 2" xfId="11648" xr:uid="{00000000-0005-0000-0000-000063290000}"/>
    <cellStyle name="Normal 12 3 2 2 3 2 2" xfId="11649" xr:uid="{00000000-0005-0000-0000-000064290000}"/>
    <cellStyle name="Normal 12 3 2 2 3 2 2 2" xfId="11650" xr:uid="{00000000-0005-0000-0000-000065290000}"/>
    <cellStyle name="Normal 12 3 2 2 3 2 3" xfId="11651" xr:uid="{00000000-0005-0000-0000-000066290000}"/>
    <cellStyle name="Normal 12 3 2 2 3 3" xfId="11652" xr:uid="{00000000-0005-0000-0000-000067290000}"/>
    <cellStyle name="Normal 12 3 2 2 3 3 2" xfId="11653" xr:uid="{00000000-0005-0000-0000-000068290000}"/>
    <cellStyle name="Normal 12 3 2 2 3 4" xfId="11654" xr:uid="{00000000-0005-0000-0000-000069290000}"/>
    <cellStyle name="Normal 12 3 2 2 4" xfId="11655" xr:uid="{00000000-0005-0000-0000-00006A290000}"/>
    <cellStyle name="Normal 12 3 2 2 4 2" xfId="11656" xr:uid="{00000000-0005-0000-0000-00006B290000}"/>
    <cellStyle name="Normal 12 3 2 2 4 2 2" xfId="11657" xr:uid="{00000000-0005-0000-0000-00006C290000}"/>
    <cellStyle name="Normal 12 3 2 2 4 3" xfId="11658" xr:uid="{00000000-0005-0000-0000-00006D290000}"/>
    <cellStyle name="Normal 12 3 2 2 5" xfId="11659" xr:uid="{00000000-0005-0000-0000-00006E290000}"/>
    <cellStyle name="Normal 12 3 2 2 5 2" xfId="11660" xr:uid="{00000000-0005-0000-0000-00006F290000}"/>
    <cellStyle name="Normal 12 3 2 2 6" xfId="11661" xr:uid="{00000000-0005-0000-0000-000070290000}"/>
    <cellStyle name="Normal 12 3 2 3" xfId="11662" xr:uid="{00000000-0005-0000-0000-000071290000}"/>
    <cellStyle name="Normal 12 3 2 3 2" xfId="11663" xr:uid="{00000000-0005-0000-0000-000072290000}"/>
    <cellStyle name="Normal 12 3 2 3 2 2" xfId="11664" xr:uid="{00000000-0005-0000-0000-000073290000}"/>
    <cellStyle name="Normal 12 3 2 3 2 2 2" xfId="11665" xr:uid="{00000000-0005-0000-0000-000074290000}"/>
    <cellStyle name="Normal 12 3 2 3 2 3" xfId="11666" xr:uid="{00000000-0005-0000-0000-000075290000}"/>
    <cellStyle name="Normal 12 3 2 3 3" xfId="11667" xr:uid="{00000000-0005-0000-0000-000076290000}"/>
    <cellStyle name="Normal 12 3 2 3 3 2" xfId="11668" xr:uid="{00000000-0005-0000-0000-000077290000}"/>
    <cellStyle name="Normal 12 3 2 3 4" xfId="11669" xr:uid="{00000000-0005-0000-0000-000078290000}"/>
    <cellStyle name="Normal 12 3 2 4" xfId="11670" xr:uid="{00000000-0005-0000-0000-000079290000}"/>
    <cellStyle name="Normal 12 3 2 4 2" xfId="11671" xr:uid="{00000000-0005-0000-0000-00007A290000}"/>
    <cellStyle name="Normal 12 3 2 4 2 2" xfId="11672" xr:uid="{00000000-0005-0000-0000-00007B290000}"/>
    <cellStyle name="Normal 12 3 2 4 2 2 2" xfId="11673" xr:uid="{00000000-0005-0000-0000-00007C290000}"/>
    <cellStyle name="Normal 12 3 2 4 2 3" xfId="11674" xr:uid="{00000000-0005-0000-0000-00007D290000}"/>
    <cellStyle name="Normal 12 3 2 4 3" xfId="11675" xr:uid="{00000000-0005-0000-0000-00007E290000}"/>
    <cellStyle name="Normal 12 3 2 4 3 2" xfId="11676" xr:uid="{00000000-0005-0000-0000-00007F290000}"/>
    <cellStyle name="Normal 12 3 2 4 4" xfId="11677" xr:uid="{00000000-0005-0000-0000-000080290000}"/>
    <cellStyle name="Normal 12 3 2 5" xfId="11678" xr:uid="{00000000-0005-0000-0000-000081290000}"/>
    <cellStyle name="Normal 12 3 2 5 2" xfId="11679" xr:uid="{00000000-0005-0000-0000-000082290000}"/>
    <cellStyle name="Normal 12 3 2 5 2 2" xfId="11680" xr:uid="{00000000-0005-0000-0000-000083290000}"/>
    <cellStyle name="Normal 12 3 2 5 3" xfId="11681" xr:uid="{00000000-0005-0000-0000-000084290000}"/>
    <cellStyle name="Normal 12 3 2 6" xfId="11682" xr:uid="{00000000-0005-0000-0000-000085290000}"/>
    <cellStyle name="Normal 12 3 2 6 2" xfId="11683" xr:uid="{00000000-0005-0000-0000-000086290000}"/>
    <cellStyle name="Normal 12 3 2 7" xfId="11684" xr:uid="{00000000-0005-0000-0000-000087290000}"/>
    <cellStyle name="Normal 12 3 3" xfId="11685" xr:uid="{00000000-0005-0000-0000-000088290000}"/>
    <cellStyle name="Normal 12 3 3 2" xfId="11686" xr:uid="{00000000-0005-0000-0000-000089290000}"/>
    <cellStyle name="Normal 12 3 3 2 2" xfId="11687" xr:uid="{00000000-0005-0000-0000-00008A290000}"/>
    <cellStyle name="Normal 12 3 3 2 2 2" xfId="11688" xr:uid="{00000000-0005-0000-0000-00008B290000}"/>
    <cellStyle name="Normal 12 3 3 2 2 2 2" xfId="11689" xr:uid="{00000000-0005-0000-0000-00008C290000}"/>
    <cellStyle name="Normal 12 3 3 2 2 3" xfId="11690" xr:uid="{00000000-0005-0000-0000-00008D290000}"/>
    <cellStyle name="Normal 12 3 3 2 3" xfId="11691" xr:uid="{00000000-0005-0000-0000-00008E290000}"/>
    <cellStyle name="Normal 12 3 3 2 3 2" xfId="11692" xr:uid="{00000000-0005-0000-0000-00008F290000}"/>
    <cellStyle name="Normal 12 3 3 2 4" xfId="11693" xr:uid="{00000000-0005-0000-0000-000090290000}"/>
    <cellStyle name="Normal 12 3 3 3" xfId="11694" xr:uid="{00000000-0005-0000-0000-000091290000}"/>
    <cellStyle name="Normal 12 3 3 3 2" xfId="11695" xr:uid="{00000000-0005-0000-0000-000092290000}"/>
    <cellStyle name="Normal 12 3 3 3 2 2" xfId="11696" xr:uid="{00000000-0005-0000-0000-000093290000}"/>
    <cellStyle name="Normal 12 3 3 3 2 2 2" xfId="11697" xr:uid="{00000000-0005-0000-0000-000094290000}"/>
    <cellStyle name="Normal 12 3 3 3 2 3" xfId="11698" xr:uid="{00000000-0005-0000-0000-000095290000}"/>
    <cellStyle name="Normal 12 3 3 3 3" xfId="11699" xr:uid="{00000000-0005-0000-0000-000096290000}"/>
    <cellStyle name="Normal 12 3 3 3 3 2" xfId="11700" xr:uid="{00000000-0005-0000-0000-000097290000}"/>
    <cellStyle name="Normal 12 3 3 3 4" xfId="11701" xr:uid="{00000000-0005-0000-0000-000098290000}"/>
    <cellStyle name="Normal 12 3 3 4" xfId="11702" xr:uid="{00000000-0005-0000-0000-000099290000}"/>
    <cellStyle name="Normal 12 3 3 4 2" xfId="11703" xr:uid="{00000000-0005-0000-0000-00009A290000}"/>
    <cellStyle name="Normal 12 3 3 4 2 2" xfId="11704" xr:uid="{00000000-0005-0000-0000-00009B290000}"/>
    <cellStyle name="Normal 12 3 3 4 3" xfId="11705" xr:uid="{00000000-0005-0000-0000-00009C290000}"/>
    <cellStyle name="Normal 12 3 3 5" xfId="11706" xr:uid="{00000000-0005-0000-0000-00009D290000}"/>
    <cellStyle name="Normal 12 3 3 5 2" xfId="11707" xr:uid="{00000000-0005-0000-0000-00009E290000}"/>
    <cellStyle name="Normal 12 3 3 6" xfId="11708" xr:uid="{00000000-0005-0000-0000-00009F290000}"/>
    <cellStyle name="Normal 12 3 4" xfId="11709" xr:uid="{00000000-0005-0000-0000-0000A0290000}"/>
    <cellStyle name="Normal 12 3 4 2" xfId="11710" xr:uid="{00000000-0005-0000-0000-0000A1290000}"/>
    <cellStyle name="Normal 12 3 4 2 2" xfId="11711" xr:uid="{00000000-0005-0000-0000-0000A2290000}"/>
    <cellStyle name="Normal 12 3 4 2 2 2" xfId="11712" xr:uid="{00000000-0005-0000-0000-0000A3290000}"/>
    <cellStyle name="Normal 12 3 4 2 3" xfId="11713" xr:uid="{00000000-0005-0000-0000-0000A4290000}"/>
    <cellStyle name="Normal 12 3 4 3" xfId="11714" xr:uid="{00000000-0005-0000-0000-0000A5290000}"/>
    <cellStyle name="Normal 12 3 4 3 2" xfId="11715" xr:uid="{00000000-0005-0000-0000-0000A6290000}"/>
    <cellStyle name="Normal 12 3 4 4" xfId="11716" xr:uid="{00000000-0005-0000-0000-0000A7290000}"/>
    <cellStyle name="Normal 12 3 5" xfId="11717" xr:uid="{00000000-0005-0000-0000-0000A8290000}"/>
    <cellStyle name="Normal 12 3 5 2" xfId="11718" xr:uid="{00000000-0005-0000-0000-0000A9290000}"/>
    <cellStyle name="Normal 12 3 5 2 2" xfId="11719" xr:uid="{00000000-0005-0000-0000-0000AA290000}"/>
    <cellStyle name="Normal 12 3 5 2 2 2" xfId="11720" xr:uid="{00000000-0005-0000-0000-0000AB290000}"/>
    <cellStyle name="Normal 12 3 5 2 3" xfId="11721" xr:uid="{00000000-0005-0000-0000-0000AC290000}"/>
    <cellStyle name="Normal 12 3 5 3" xfId="11722" xr:uid="{00000000-0005-0000-0000-0000AD290000}"/>
    <cellStyle name="Normal 12 3 5 3 2" xfId="11723" xr:uid="{00000000-0005-0000-0000-0000AE290000}"/>
    <cellStyle name="Normal 12 3 5 4" xfId="11724" xr:uid="{00000000-0005-0000-0000-0000AF290000}"/>
    <cellStyle name="Normal 12 3 6" xfId="11725" xr:uid="{00000000-0005-0000-0000-0000B0290000}"/>
    <cellStyle name="Normal 12 3 6 2" xfId="11726" xr:uid="{00000000-0005-0000-0000-0000B1290000}"/>
    <cellStyle name="Normal 12 3 6 2 2" xfId="11727" xr:uid="{00000000-0005-0000-0000-0000B2290000}"/>
    <cellStyle name="Normal 12 3 6 3" xfId="11728" xr:uid="{00000000-0005-0000-0000-0000B3290000}"/>
    <cellStyle name="Normal 12 3 7" xfId="11729" xr:uid="{00000000-0005-0000-0000-0000B4290000}"/>
    <cellStyle name="Normal 12 3 7 2" xfId="11730" xr:uid="{00000000-0005-0000-0000-0000B5290000}"/>
    <cellStyle name="Normal 12 4" xfId="11731" xr:uid="{00000000-0005-0000-0000-0000B6290000}"/>
    <cellStyle name="Normal 12 5" xfId="11732" xr:uid="{00000000-0005-0000-0000-0000B7290000}"/>
    <cellStyle name="Normal 12 6" xfId="11733" xr:uid="{00000000-0005-0000-0000-0000B8290000}"/>
    <cellStyle name="Normal 12_cash flow_Aug_2nd Phase" xfId="4832" xr:uid="{00000000-0005-0000-0000-0000B9290000}"/>
    <cellStyle name="Normal 120" xfId="4833" xr:uid="{00000000-0005-0000-0000-0000BA290000}"/>
    <cellStyle name="Normal 120 2" xfId="11734" xr:uid="{00000000-0005-0000-0000-0000BB290000}"/>
    <cellStyle name="Normal 120 2 2" xfId="11735" xr:uid="{00000000-0005-0000-0000-0000BC290000}"/>
    <cellStyle name="Normal 120 2 2 2" xfId="11736" xr:uid="{00000000-0005-0000-0000-0000BD290000}"/>
    <cellStyle name="Normal 120 2 3" xfId="11737" xr:uid="{00000000-0005-0000-0000-0000BE290000}"/>
    <cellStyle name="Normal 120 3" xfId="11738" xr:uid="{00000000-0005-0000-0000-0000BF290000}"/>
    <cellStyle name="Normal 120 3 2" xfId="11739" xr:uid="{00000000-0005-0000-0000-0000C0290000}"/>
    <cellStyle name="Normal 120 4" xfId="11740" xr:uid="{00000000-0005-0000-0000-0000C1290000}"/>
    <cellStyle name="Normal 121" xfId="4834" xr:uid="{00000000-0005-0000-0000-0000C2290000}"/>
    <cellStyle name="Normal 121 2" xfId="11741" xr:uid="{00000000-0005-0000-0000-0000C3290000}"/>
    <cellStyle name="Normal 121 2 2" xfId="11742" xr:uid="{00000000-0005-0000-0000-0000C4290000}"/>
    <cellStyle name="Normal 121 2 2 2" xfId="11743" xr:uid="{00000000-0005-0000-0000-0000C5290000}"/>
    <cellStyle name="Normal 121 2 3" xfId="11744" xr:uid="{00000000-0005-0000-0000-0000C6290000}"/>
    <cellStyle name="Normal 121 3" xfId="11745" xr:uid="{00000000-0005-0000-0000-0000C7290000}"/>
    <cellStyle name="Normal 121 3 2" xfId="11746" xr:uid="{00000000-0005-0000-0000-0000C8290000}"/>
    <cellStyle name="Normal 122" xfId="4835" xr:uid="{00000000-0005-0000-0000-0000C9290000}"/>
    <cellStyle name="Normal 122 2" xfId="11747" xr:uid="{00000000-0005-0000-0000-0000CA290000}"/>
    <cellStyle name="Normal 122 2 2" xfId="11748" xr:uid="{00000000-0005-0000-0000-0000CB290000}"/>
    <cellStyle name="Normal 122 2 2 2" xfId="11749" xr:uid="{00000000-0005-0000-0000-0000CC290000}"/>
    <cellStyle name="Normal 122 2 3" xfId="11750" xr:uid="{00000000-0005-0000-0000-0000CD290000}"/>
    <cellStyle name="Normal 122 3" xfId="11751" xr:uid="{00000000-0005-0000-0000-0000CE290000}"/>
    <cellStyle name="Normal 122 3 2" xfId="11752" xr:uid="{00000000-0005-0000-0000-0000CF290000}"/>
    <cellStyle name="Normal 122 4" xfId="11753" xr:uid="{00000000-0005-0000-0000-0000D0290000}"/>
    <cellStyle name="Normal 123" xfId="4836" xr:uid="{00000000-0005-0000-0000-0000D1290000}"/>
    <cellStyle name="Normal 123 2" xfId="11754" xr:uid="{00000000-0005-0000-0000-0000D2290000}"/>
    <cellStyle name="Normal 123 2 2" xfId="11755" xr:uid="{00000000-0005-0000-0000-0000D3290000}"/>
    <cellStyle name="Normal 123 2 2 2" xfId="11756" xr:uid="{00000000-0005-0000-0000-0000D4290000}"/>
    <cellStyle name="Normal 123 3" xfId="11757" xr:uid="{00000000-0005-0000-0000-0000D5290000}"/>
    <cellStyle name="Normal 123 3 2" xfId="11758" xr:uid="{00000000-0005-0000-0000-0000D6290000}"/>
    <cellStyle name="Normal 124" xfId="4837" xr:uid="{00000000-0005-0000-0000-0000D7290000}"/>
    <cellStyle name="Normal 124 2" xfId="11759" xr:uid="{00000000-0005-0000-0000-0000D8290000}"/>
    <cellStyle name="Normal 124 2 2" xfId="11760" xr:uid="{00000000-0005-0000-0000-0000D9290000}"/>
    <cellStyle name="Normal 124 2 2 2" xfId="11761" xr:uid="{00000000-0005-0000-0000-0000DA290000}"/>
    <cellStyle name="Normal 124 2 3" xfId="11762" xr:uid="{00000000-0005-0000-0000-0000DB290000}"/>
    <cellStyle name="Normal 124 3" xfId="11763" xr:uid="{00000000-0005-0000-0000-0000DC290000}"/>
    <cellStyle name="Normal 124 3 2" xfId="11764" xr:uid="{00000000-0005-0000-0000-0000DD290000}"/>
    <cellStyle name="Normal 125" xfId="4838" xr:uid="{00000000-0005-0000-0000-0000DE290000}"/>
    <cellStyle name="Normal 125 2" xfId="11765" xr:uid="{00000000-0005-0000-0000-0000DF290000}"/>
    <cellStyle name="Normal 125 2 2" xfId="11766" xr:uid="{00000000-0005-0000-0000-0000E0290000}"/>
    <cellStyle name="Normal 125 2 2 2" xfId="11767" xr:uid="{00000000-0005-0000-0000-0000E1290000}"/>
    <cellStyle name="Normal 125 2 3" xfId="11768" xr:uid="{00000000-0005-0000-0000-0000E2290000}"/>
    <cellStyle name="Normal 125 3" xfId="11769" xr:uid="{00000000-0005-0000-0000-0000E3290000}"/>
    <cellStyle name="Normal 125 3 2" xfId="11770" xr:uid="{00000000-0005-0000-0000-0000E4290000}"/>
    <cellStyle name="Normal 126" xfId="4839" xr:uid="{00000000-0005-0000-0000-0000E5290000}"/>
    <cellStyle name="Normal 126 2" xfId="11771" xr:uid="{00000000-0005-0000-0000-0000E6290000}"/>
    <cellStyle name="Normal 127" xfId="4840" xr:uid="{00000000-0005-0000-0000-0000E7290000}"/>
    <cellStyle name="Normal 128" xfId="4841" xr:uid="{00000000-0005-0000-0000-0000E8290000}"/>
    <cellStyle name="Normal 128 2" xfId="11772" xr:uid="{00000000-0005-0000-0000-0000E9290000}"/>
    <cellStyle name="Normal 129" xfId="4842" xr:uid="{00000000-0005-0000-0000-0000EA290000}"/>
    <cellStyle name="Normal 13" xfId="2424" xr:uid="{00000000-0005-0000-0000-0000EB290000}"/>
    <cellStyle name="Normal 13 2" xfId="4843" xr:uid="{00000000-0005-0000-0000-0000EC290000}"/>
    <cellStyle name="Normal 13 3" xfId="4844" xr:uid="{00000000-0005-0000-0000-0000ED290000}"/>
    <cellStyle name="Normal 13 4" xfId="4845" xr:uid="{00000000-0005-0000-0000-0000EE290000}"/>
    <cellStyle name="Normal 13 5" xfId="7347" xr:uid="{00000000-0005-0000-0000-0000EF290000}"/>
    <cellStyle name="Normal 13 6" xfId="7348" xr:uid="{00000000-0005-0000-0000-0000F0290000}"/>
    <cellStyle name="Normal 13_Book1" xfId="4846" xr:uid="{00000000-0005-0000-0000-0000F1290000}"/>
    <cellStyle name="Normal 130" xfId="4847" xr:uid="{00000000-0005-0000-0000-0000F2290000}"/>
    <cellStyle name="Normal 131" xfId="4848" xr:uid="{00000000-0005-0000-0000-0000F3290000}"/>
    <cellStyle name="Normal 131 2" xfId="11773" xr:uid="{00000000-0005-0000-0000-0000F4290000}"/>
    <cellStyle name="Normal 132" xfId="4849" xr:uid="{00000000-0005-0000-0000-0000F5290000}"/>
    <cellStyle name="Normal 132 2" xfId="11774" xr:uid="{00000000-0005-0000-0000-0000F6290000}"/>
    <cellStyle name="Normal 132 2 2" xfId="11775" xr:uid="{00000000-0005-0000-0000-0000F7290000}"/>
    <cellStyle name="Normal 132 3" xfId="11776" xr:uid="{00000000-0005-0000-0000-0000F8290000}"/>
    <cellStyle name="Normal 133" xfId="4850" xr:uid="{00000000-0005-0000-0000-0000F9290000}"/>
    <cellStyle name="Normal 134" xfId="4851" xr:uid="{00000000-0005-0000-0000-0000FA290000}"/>
    <cellStyle name="Normal 134 2" xfId="11777" xr:uid="{00000000-0005-0000-0000-0000FB290000}"/>
    <cellStyle name="Normal 135" xfId="4852" xr:uid="{00000000-0005-0000-0000-0000FC290000}"/>
    <cellStyle name="Normal 136" xfId="4853" xr:uid="{00000000-0005-0000-0000-0000FD290000}"/>
    <cellStyle name="Normal 136 2" xfId="11778" xr:uid="{00000000-0005-0000-0000-0000FE290000}"/>
    <cellStyle name="Normal 137" xfId="4854" xr:uid="{00000000-0005-0000-0000-0000FF290000}"/>
    <cellStyle name="Normal 138" xfId="4855" xr:uid="{00000000-0005-0000-0000-0000002A0000}"/>
    <cellStyle name="Normal 139" xfId="4856" xr:uid="{00000000-0005-0000-0000-0000012A0000}"/>
    <cellStyle name="Normal 14" xfId="2460" xr:uid="{00000000-0005-0000-0000-0000022A0000}"/>
    <cellStyle name="Normal 14 10" xfId="11779" xr:uid="{00000000-0005-0000-0000-0000032A0000}"/>
    <cellStyle name="Normal 14 10 2" xfId="11780" xr:uid="{00000000-0005-0000-0000-0000042A0000}"/>
    <cellStyle name="Normal 14 10 2 2" xfId="11781" xr:uid="{00000000-0005-0000-0000-0000052A0000}"/>
    <cellStyle name="Normal 14 10 3" xfId="11782" xr:uid="{00000000-0005-0000-0000-0000062A0000}"/>
    <cellStyle name="Normal 14 11" xfId="11783" xr:uid="{00000000-0005-0000-0000-0000072A0000}"/>
    <cellStyle name="Normal 14 11 2" xfId="11784" xr:uid="{00000000-0005-0000-0000-0000082A0000}"/>
    <cellStyle name="Normal 14 2" xfId="4857" xr:uid="{00000000-0005-0000-0000-0000092A0000}"/>
    <cellStyle name="Normal 14 2 2" xfId="7349" xr:uid="{00000000-0005-0000-0000-00000A2A0000}"/>
    <cellStyle name="Normal 14 2 2 2" xfId="7350" xr:uid="{00000000-0005-0000-0000-00000B2A0000}"/>
    <cellStyle name="Normal 14 2 2 2 2" xfId="8062" xr:uid="{00000000-0005-0000-0000-00000C2A0000}"/>
    <cellStyle name="Normal 14 2 2 2 2 2" xfId="8063" xr:uid="{00000000-0005-0000-0000-00000D2A0000}"/>
    <cellStyle name="Normal 14 2 2 2 2 2 2" xfId="11785" xr:uid="{00000000-0005-0000-0000-00000E2A0000}"/>
    <cellStyle name="Normal 14 2 2 2 2 2 2 2" xfId="11786" xr:uid="{00000000-0005-0000-0000-00000F2A0000}"/>
    <cellStyle name="Normal 14 2 2 2 2 2 3" xfId="11787" xr:uid="{00000000-0005-0000-0000-0000102A0000}"/>
    <cellStyle name="Normal 14 2 2 2 2 3" xfId="11788" xr:uid="{00000000-0005-0000-0000-0000112A0000}"/>
    <cellStyle name="Normal 14 2 2 2 2 3 2" xfId="11789" xr:uid="{00000000-0005-0000-0000-0000122A0000}"/>
    <cellStyle name="Normal 14 2 2 2 2 4" xfId="11790" xr:uid="{00000000-0005-0000-0000-0000132A0000}"/>
    <cellStyle name="Normal 14 2 2 2 3" xfId="11791" xr:uid="{00000000-0005-0000-0000-0000142A0000}"/>
    <cellStyle name="Normal 14 2 2 2 3 2" xfId="11792" xr:uid="{00000000-0005-0000-0000-0000152A0000}"/>
    <cellStyle name="Normal 14 2 2 2 3 2 2" xfId="11793" xr:uid="{00000000-0005-0000-0000-0000162A0000}"/>
    <cellStyle name="Normal 14 2 2 2 3 2 2 2" xfId="11794" xr:uid="{00000000-0005-0000-0000-0000172A0000}"/>
    <cellStyle name="Normal 14 2 2 2 3 2 3" xfId="11795" xr:uid="{00000000-0005-0000-0000-0000182A0000}"/>
    <cellStyle name="Normal 14 2 2 2 3 3" xfId="11796" xr:uid="{00000000-0005-0000-0000-0000192A0000}"/>
    <cellStyle name="Normal 14 2 2 2 3 3 2" xfId="11797" xr:uid="{00000000-0005-0000-0000-00001A2A0000}"/>
    <cellStyle name="Normal 14 2 2 2 3 4" xfId="11798" xr:uid="{00000000-0005-0000-0000-00001B2A0000}"/>
    <cellStyle name="Normal 14 2 2 2 4" xfId="11799" xr:uid="{00000000-0005-0000-0000-00001C2A0000}"/>
    <cellStyle name="Normal 14 2 2 2 4 2" xfId="11800" xr:uid="{00000000-0005-0000-0000-00001D2A0000}"/>
    <cellStyle name="Normal 14 2 2 2 4 2 2" xfId="11801" xr:uid="{00000000-0005-0000-0000-00001E2A0000}"/>
    <cellStyle name="Normal 14 2 2 2 4 3" xfId="11802" xr:uid="{00000000-0005-0000-0000-00001F2A0000}"/>
    <cellStyle name="Normal 14 2 2 2 5" xfId="11803" xr:uid="{00000000-0005-0000-0000-0000202A0000}"/>
    <cellStyle name="Normal 14 2 2 2 5 2" xfId="11804" xr:uid="{00000000-0005-0000-0000-0000212A0000}"/>
    <cellStyle name="Normal 14 2 2 3" xfId="7351" xr:uid="{00000000-0005-0000-0000-0000222A0000}"/>
    <cellStyle name="Normal 14 2 2 3 2" xfId="11805" xr:uid="{00000000-0005-0000-0000-0000232A0000}"/>
    <cellStyle name="Normal 14 2 2 3 2 2" xfId="11806" xr:uid="{00000000-0005-0000-0000-0000242A0000}"/>
    <cellStyle name="Normal 14 2 2 3 2 2 2" xfId="11807" xr:uid="{00000000-0005-0000-0000-0000252A0000}"/>
    <cellStyle name="Normal 14 2 2 3 2 3" xfId="11808" xr:uid="{00000000-0005-0000-0000-0000262A0000}"/>
    <cellStyle name="Normal 14 2 2 3 3" xfId="11809" xr:uid="{00000000-0005-0000-0000-0000272A0000}"/>
    <cellStyle name="Normal 14 2 2 3 3 2" xfId="11810" xr:uid="{00000000-0005-0000-0000-0000282A0000}"/>
    <cellStyle name="Normal 14 2 2 4" xfId="7352" xr:uid="{00000000-0005-0000-0000-0000292A0000}"/>
    <cellStyle name="Normal 14 2 2 4 2" xfId="11811" xr:uid="{00000000-0005-0000-0000-00002A2A0000}"/>
    <cellStyle name="Normal 14 2 2 4 2 2" xfId="11812" xr:uid="{00000000-0005-0000-0000-00002B2A0000}"/>
    <cellStyle name="Normal 14 2 2 4 2 2 2" xfId="11813" xr:uid="{00000000-0005-0000-0000-00002C2A0000}"/>
    <cellStyle name="Normal 14 2 2 4 2 3" xfId="11814" xr:uid="{00000000-0005-0000-0000-00002D2A0000}"/>
    <cellStyle name="Normal 14 2 2 4 3" xfId="11815" xr:uid="{00000000-0005-0000-0000-00002E2A0000}"/>
    <cellStyle name="Normal 14 2 2 4 3 2" xfId="11816" xr:uid="{00000000-0005-0000-0000-00002F2A0000}"/>
    <cellStyle name="Normal 14 2 2 5" xfId="8064" xr:uid="{00000000-0005-0000-0000-0000302A0000}"/>
    <cellStyle name="Normal 14 2 2 5 2" xfId="11817" xr:uid="{00000000-0005-0000-0000-0000312A0000}"/>
    <cellStyle name="Normal 14 2 2 5 2 2" xfId="11818" xr:uid="{00000000-0005-0000-0000-0000322A0000}"/>
    <cellStyle name="Normal 14 2 2 5 3" xfId="11819" xr:uid="{00000000-0005-0000-0000-0000332A0000}"/>
    <cellStyle name="Normal 14 2 2 6" xfId="11820" xr:uid="{00000000-0005-0000-0000-0000342A0000}"/>
    <cellStyle name="Normal 14 2 2 6 2" xfId="11821" xr:uid="{00000000-0005-0000-0000-0000352A0000}"/>
    <cellStyle name="Normal 14 2 2 7" xfId="11822" xr:uid="{00000000-0005-0000-0000-0000362A0000}"/>
    <cellStyle name="Normal 14 2 2 7 2" xfId="11823" xr:uid="{00000000-0005-0000-0000-0000372A0000}"/>
    <cellStyle name="Normal 14 2 2 7 3" xfId="11824" xr:uid="{00000000-0005-0000-0000-0000382A0000}"/>
    <cellStyle name="Normal 14 2 2 7 4" xfId="11825" xr:uid="{00000000-0005-0000-0000-0000392A0000}"/>
    <cellStyle name="Normal 14 2 2 7 5" xfId="11826" xr:uid="{00000000-0005-0000-0000-00003A2A0000}"/>
    <cellStyle name="Normal 14 2 2 8" xfId="11827" xr:uid="{00000000-0005-0000-0000-00003B2A0000}"/>
    <cellStyle name="Normal 14 2 2 9" xfId="11828" xr:uid="{00000000-0005-0000-0000-00003C2A0000}"/>
    <cellStyle name="Normal 14 2 2 9 2" xfId="11829" xr:uid="{00000000-0005-0000-0000-00003D2A0000}"/>
    <cellStyle name="Normal 14 2 2 9 2 4" xfId="19453" xr:uid="{00000000-0005-0000-0000-00003E2A0000}"/>
    <cellStyle name="Normal 14 2 3" xfId="7353" xr:uid="{00000000-0005-0000-0000-00003F2A0000}"/>
    <cellStyle name="Normal 14 2 3 2" xfId="11830" xr:uid="{00000000-0005-0000-0000-0000402A0000}"/>
    <cellStyle name="Normal 14 2 3 2 2" xfId="11831" xr:uid="{00000000-0005-0000-0000-0000412A0000}"/>
    <cellStyle name="Normal 14 2 3 2 2 2" xfId="11832" xr:uid="{00000000-0005-0000-0000-0000422A0000}"/>
    <cellStyle name="Normal 14 2 3 2 2 2 2" xfId="11833" xr:uid="{00000000-0005-0000-0000-0000432A0000}"/>
    <cellStyle name="Normal 14 2 3 2 2 2 2 2" xfId="11834" xr:uid="{00000000-0005-0000-0000-0000442A0000}"/>
    <cellStyle name="Normal 14 2 3 2 2 2 3" xfId="11835" xr:uid="{00000000-0005-0000-0000-0000452A0000}"/>
    <cellStyle name="Normal 14 2 3 2 2 3" xfId="11836" xr:uid="{00000000-0005-0000-0000-0000462A0000}"/>
    <cellStyle name="Normal 14 2 3 2 2 3 2" xfId="11837" xr:uid="{00000000-0005-0000-0000-0000472A0000}"/>
    <cellStyle name="Normal 14 2 3 2 2 4" xfId="11838" xr:uid="{00000000-0005-0000-0000-0000482A0000}"/>
    <cellStyle name="Normal 14 2 3 2 3" xfId="11839" xr:uid="{00000000-0005-0000-0000-0000492A0000}"/>
    <cellStyle name="Normal 14 2 3 2 3 2" xfId="11840" xr:uid="{00000000-0005-0000-0000-00004A2A0000}"/>
    <cellStyle name="Normal 14 2 3 2 3 2 2" xfId="11841" xr:uid="{00000000-0005-0000-0000-00004B2A0000}"/>
    <cellStyle name="Normal 14 2 3 2 3 2 2 2" xfId="11842" xr:uid="{00000000-0005-0000-0000-00004C2A0000}"/>
    <cellStyle name="Normal 14 2 3 2 3 2 3" xfId="11843" xr:uid="{00000000-0005-0000-0000-00004D2A0000}"/>
    <cellStyle name="Normal 14 2 3 2 3 3" xfId="11844" xr:uid="{00000000-0005-0000-0000-00004E2A0000}"/>
    <cellStyle name="Normal 14 2 3 2 3 3 2" xfId="11845" xr:uid="{00000000-0005-0000-0000-00004F2A0000}"/>
    <cellStyle name="Normal 14 2 3 2 3 4" xfId="11846" xr:uid="{00000000-0005-0000-0000-0000502A0000}"/>
    <cellStyle name="Normal 14 2 3 2 4" xfId="11847" xr:uid="{00000000-0005-0000-0000-0000512A0000}"/>
    <cellStyle name="Normal 14 2 3 2 4 2" xfId="11848" xr:uid="{00000000-0005-0000-0000-0000522A0000}"/>
    <cellStyle name="Normal 14 2 3 2 4 2 2" xfId="11849" xr:uid="{00000000-0005-0000-0000-0000532A0000}"/>
    <cellStyle name="Normal 14 2 3 2 4 3" xfId="11850" xr:uid="{00000000-0005-0000-0000-0000542A0000}"/>
    <cellStyle name="Normal 14 2 3 2 5" xfId="11851" xr:uid="{00000000-0005-0000-0000-0000552A0000}"/>
    <cellStyle name="Normal 14 2 3 2 5 2" xfId="11852" xr:uid="{00000000-0005-0000-0000-0000562A0000}"/>
    <cellStyle name="Normal 14 2 3 2 6" xfId="11853" xr:uid="{00000000-0005-0000-0000-0000572A0000}"/>
    <cellStyle name="Normal 14 2 3 3" xfId="11854" xr:uid="{00000000-0005-0000-0000-0000582A0000}"/>
    <cellStyle name="Normal 14 2 3 3 2" xfId="11855" xr:uid="{00000000-0005-0000-0000-0000592A0000}"/>
    <cellStyle name="Normal 14 2 3 3 2 2" xfId="11856" xr:uid="{00000000-0005-0000-0000-00005A2A0000}"/>
    <cellStyle name="Normal 14 2 3 3 2 2 2" xfId="11857" xr:uid="{00000000-0005-0000-0000-00005B2A0000}"/>
    <cellStyle name="Normal 14 2 3 3 2 3" xfId="11858" xr:uid="{00000000-0005-0000-0000-00005C2A0000}"/>
    <cellStyle name="Normal 14 2 3 3 3" xfId="11859" xr:uid="{00000000-0005-0000-0000-00005D2A0000}"/>
    <cellStyle name="Normal 14 2 3 3 3 2" xfId="11860" xr:uid="{00000000-0005-0000-0000-00005E2A0000}"/>
    <cellStyle name="Normal 14 2 3 3 4" xfId="11861" xr:uid="{00000000-0005-0000-0000-00005F2A0000}"/>
    <cellStyle name="Normal 14 2 3 4" xfId="11862" xr:uid="{00000000-0005-0000-0000-0000602A0000}"/>
    <cellStyle name="Normal 14 2 3 4 2" xfId="11863" xr:uid="{00000000-0005-0000-0000-0000612A0000}"/>
    <cellStyle name="Normal 14 2 3 4 2 2" xfId="11864" xr:uid="{00000000-0005-0000-0000-0000622A0000}"/>
    <cellStyle name="Normal 14 2 3 4 2 2 2" xfId="11865" xr:uid="{00000000-0005-0000-0000-0000632A0000}"/>
    <cellStyle name="Normal 14 2 3 4 2 3" xfId="11866" xr:uid="{00000000-0005-0000-0000-0000642A0000}"/>
    <cellStyle name="Normal 14 2 3 4 3" xfId="11867" xr:uid="{00000000-0005-0000-0000-0000652A0000}"/>
    <cellStyle name="Normal 14 2 3 4 3 2" xfId="11868" xr:uid="{00000000-0005-0000-0000-0000662A0000}"/>
    <cellStyle name="Normal 14 2 3 4 4" xfId="11869" xr:uid="{00000000-0005-0000-0000-0000672A0000}"/>
    <cellStyle name="Normal 14 2 3 5" xfId="11870" xr:uid="{00000000-0005-0000-0000-0000682A0000}"/>
    <cellStyle name="Normal 14 2 3 5 2" xfId="11871" xr:uid="{00000000-0005-0000-0000-0000692A0000}"/>
    <cellStyle name="Normal 14 2 3 5 2 2" xfId="11872" xr:uid="{00000000-0005-0000-0000-00006A2A0000}"/>
    <cellStyle name="Normal 14 2 3 5 3" xfId="11873" xr:uid="{00000000-0005-0000-0000-00006B2A0000}"/>
    <cellStyle name="Normal 14 2 3 6" xfId="11874" xr:uid="{00000000-0005-0000-0000-00006C2A0000}"/>
    <cellStyle name="Normal 14 2 3 6 2" xfId="11875" xr:uid="{00000000-0005-0000-0000-00006D2A0000}"/>
    <cellStyle name="Normal 14 2 3 7" xfId="11876" xr:uid="{00000000-0005-0000-0000-00006E2A0000}"/>
    <cellStyle name="Normal 14 2 4" xfId="7354" xr:uid="{00000000-0005-0000-0000-00006F2A0000}"/>
    <cellStyle name="Normal 14 2 4 2" xfId="11877" xr:uid="{00000000-0005-0000-0000-0000702A0000}"/>
    <cellStyle name="Normal 14 2 4 2 2" xfId="11878" xr:uid="{00000000-0005-0000-0000-0000712A0000}"/>
    <cellStyle name="Normal 14 2 4 2 2 2" xfId="11879" xr:uid="{00000000-0005-0000-0000-0000722A0000}"/>
    <cellStyle name="Normal 14 2 4 2 2 2 2" xfId="11880" xr:uid="{00000000-0005-0000-0000-0000732A0000}"/>
    <cellStyle name="Normal 14 2 4 2 2 3" xfId="11881" xr:uid="{00000000-0005-0000-0000-0000742A0000}"/>
    <cellStyle name="Normal 14 2 4 2 3" xfId="11882" xr:uid="{00000000-0005-0000-0000-0000752A0000}"/>
    <cellStyle name="Normal 14 2 4 2 3 2" xfId="11883" xr:uid="{00000000-0005-0000-0000-0000762A0000}"/>
    <cellStyle name="Normal 14 2 4 2 4" xfId="11884" xr:uid="{00000000-0005-0000-0000-0000772A0000}"/>
    <cellStyle name="Normal 14 2 4 3" xfId="11885" xr:uid="{00000000-0005-0000-0000-0000782A0000}"/>
    <cellStyle name="Normal 14 2 4 3 2" xfId="11886" xr:uid="{00000000-0005-0000-0000-0000792A0000}"/>
    <cellStyle name="Normal 14 2 4 3 2 2" xfId="11887" xr:uid="{00000000-0005-0000-0000-00007A2A0000}"/>
    <cellStyle name="Normal 14 2 4 3 2 2 2" xfId="11888" xr:uid="{00000000-0005-0000-0000-00007B2A0000}"/>
    <cellStyle name="Normal 14 2 4 3 2 3" xfId="11889" xr:uid="{00000000-0005-0000-0000-00007C2A0000}"/>
    <cellStyle name="Normal 14 2 4 3 3" xfId="11890" xr:uid="{00000000-0005-0000-0000-00007D2A0000}"/>
    <cellStyle name="Normal 14 2 4 3 3 2" xfId="11891" xr:uid="{00000000-0005-0000-0000-00007E2A0000}"/>
    <cellStyle name="Normal 14 2 4 3 4" xfId="11892" xr:uid="{00000000-0005-0000-0000-00007F2A0000}"/>
    <cellStyle name="Normal 14 2 4 4" xfId="11893" xr:uid="{00000000-0005-0000-0000-0000802A0000}"/>
    <cellStyle name="Normal 14 2 4 4 2" xfId="11894" xr:uid="{00000000-0005-0000-0000-0000812A0000}"/>
    <cellStyle name="Normal 14 2 4 4 2 2" xfId="11895" xr:uid="{00000000-0005-0000-0000-0000822A0000}"/>
    <cellStyle name="Normal 14 2 4 4 3" xfId="11896" xr:uid="{00000000-0005-0000-0000-0000832A0000}"/>
    <cellStyle name="Normal 14 2 4 5" xfId="11897" xr:uid="{00000000-0005-0000-0000-0000842A0000}"/>
    <cellStyle name="Normal 14 2 4 5 2" xfId="11898" xr:uid="{00000000-0005-0000-0000-0000852A0000}"/>
    <cellStyle name="Normal 14 2 4 6" xfId="11899" xr:uid="{00000000-0005-0000-0000-0000862A0000}"/>
    <cellStyle name="Normal 14 2 5" xfId="7355" xr:uid="{00000000-0005-0000-0000-0000872A0000}"/>
    <cellStyle name="Normal 14 2 5 2" xfId="11900" xr:uid="{00000000-0005-0000-0000-0000882A0000}"/>
    <cellStyle name="Normal 14 2 5 2 2" xfId="11901" xr:uid="{00000000-0005-0000-0000-0000892A0000}"/>
    <cellStyle name="Normal 14 2 5 2 2 2" xfId="11902" xr:uid="{00000000-0005-0000-0000-00008A2A0000}"/>
    <cellStyle name="Normal 14 2 5 2 3" xfId="11903" xr:uid="{00000000-0005-0000-0000-00008B2A0000}"/>
    <cellStyle name="Normal 14 2 5 3" xfId="11904" xr:uid="{00000000-0005-0000-0000-00008C2A0000}"/>
    <cellStyle name="Normal 14 2 5 3 2" xfId="11905" xr:uid="{00000000-0005-0000-0000-00008D2A0000}"/>
    <cellStyle name="Normal 14 2 6" xfId="7356" xr:uid="{00000000-0005-0000-0000-00008E2A0000}"/>
    <cellStyle name="Normal 14 2 6 2" xfId="11906" xr:uid="{00000000-0005-0000-0000-00008F2A0000}"/>
    <cellStyle name="Normal 14 2 6 2 2" xfId="11907" xr:uid="{00000000-0005-0000-0000-0000902A0000}"/>
    <cellStyle name="Normal 14 2 6 2 2 2" xfId="11908" xr:uid="{00000000-0005-0000-0000-0000912A0000}"/>
    <cellStyle name="Normal 14 2 6 2 3" xfId="11909" xr:uid="{00000000-0005-0000-0000-0000922A0000}"/>
    <cellStyle name="Normal 14 2 6 3" xfId="11910" xr:uid="{00000000-0005-0000-0000-0000932A0000}"/>
    <cellStyle name="Normal 14 2 6 3 2" xfId="11911" xr:uid="{00000000-0005-0000-0000-0000942A0000}"/>
    <cellStyle name="Normal 14 2 6 4" xfId="11912" xr:uid="{00000000-0005-0000-0000-0000952A0000}"/>
    <cellStyle name="Normal 14 2 7" xfId="8065" xr:uid="{00000000-0005-0000-0000-0000962A0000}"/>
    <cellStyle name="Normal 14 2 7 2" xfId="11913" xr:uid="{00000000-0005-0000-0000-0000972A0000}"/>
    <cellStyle name="Normal 14 2 7 2 2" xfId="11914" xr:uid="{00000000-0005-0000-0000-0000982A0000}"/>
    <cellStyle name="Normal 14 2 7 3" xfId="11915" xr:uid="{00000000-0005-0000-0000-0000992A0000}"/>
    <cellStyle name="Normal 14 2 8" xfId="11916" xr:uid="{00000000-0005-0000-0000-00009A2A0000}"/>
    <cellStyle name="Normal 14 2 8 2" xfId="11917" xr:uid="{00000000-0005-0000-0000-00009B2A0000}"/>
    <cellStyle name="Normal 14 3" xfId="4858" xr:uid="{00000000-0005-0000-0000-00009C2A0000}"/>
    <cellStyle name="Normal 14 3 2" xfId="4859" xr:uid="{00000000-0005-0000-0000-00009D2A0000}"/>
    <cellStyle name="Normal 14 3 2 2" xfId="11918" xr:uid="{00000000-0005-0000-0000-00009E2A0000}"/>
    <cellStyle name="Normal 14 3 2 2 2" xfId="11919" xr:uid="{00000000-0005-0000-0000-00009F2A0000}"/>
    <cellStyle name="Normal 14 3 2 2 2 2" xfId="11920" xr:uid="{00000000-0005-0000-0000-0000A02A0000}"/>
    <cellStyle name="Normal 14 3 2 2 2 2 2" xfId="11921" xr:uid="{00000000-0005-0000-0000-0000A12A0000}"/>
    <cellStyle name="Normal 14 3 2 2 2 2 2 2" xfId="11922" xr:uid="{00000000-0005-0000-0000-0000A22A0000}"/>
    <cellStyle name="Normal 14 3 2 2 2 2 3" xfId="11923" xr:uid="{00000000-0005-0000-0000-0000A32A0000}"/>
    <cellStyle name="Normal 14 3 2 2 2 3" xfId="11924" xr:uid="{00000000-0005-0000-0000-0000A42A0000}"/>
    <cellStyle name="Normal 14 3 2 2 2 3 2" xfId="11925" xr:uid="{00000000-0005-0000-0000-0000A52A0000}"/>
    <cellStyle name="Normal 14 3 2 2 2 4" xfId="11926" xr:uid="{00000000-0005-0000-0000-0000A62A0000}"/>
    <cellStyle name="Normal 14 3 2 2 3" xfId="11927" xr:uid="{00000000-0005-0000-0000-0000A72A0000}"/>
    <cellStyle name="Normal 14 3 2 2 3 2" xfId="11928" xr:uid="{00000000-0005-0000-0000-0000A82A0000}"/>
    <cellStyle name="Normal 14 3 2 2 3 2 2" xfId="11929" xr:uid="{00000000-0005-0000-0000-0000A92A0000}"/>
    <cellStyle name="Normal 14 3 2 2 3 2 2 2" xfId="11930" xr:uid="{00000000-0005-0000-0000-0000AA2A0000}"/>
    <cellStyle name="Normal 14 3 2 2 3 2 3" xfId="11931" xr:uid="{00000000-0005-0000-0000-0000AB2A0000}"/>
    <cellStyle name="Normal 14 3 2 2 3 3" xfId="11932" xr:uid="{00000000-0005-0000-0000-0000AC2A0000}"/>
    <cellStyle name="Normal 14 3 2 2 3 3 2" xfId="11933" xr:uid="{00000000-0005-0000-0000-0000AD2A0000}"/>
    <cellStyle name="Normal 14 3 2 2 3 4" xfId="11934" xr:uid="{00000000-0005-0000-0000-0000AE2A0000}"/>
    <cellStyle name="Normal 14 3 2 2 4" xfId="11935" xr:uid="{00000000-0005-0000-0000-0000AF2A0000}"/>
    <cellStyle name="Normal 14 3 2 2 4 2" xfId="11936" xr:uid="{00000000-0005-0000-0000-0000B02A0000}"/>
    <cellStyle name="Normal 14 3 2 2 4 2 2" xfId="11937" xr:uid="{00000000-0005-0000-0000-0000B12A0000}"/>
    <cellStyle name="Normal 14 3 2 2 4 3" xfId="11938" xr:uid="{00000000-0005-0000-0000-0000B22A0000}"/>
    <cellStyle name="Normal 14 3 2 2 5" xfId="11939" xr:uid="{00000000-0005-0000-0000-0000B32A0000}"/>
    <cellStyle name="Normal 14 3 2 2 5 2" xfId="11940" xr:uid="{00000000-0005-0000-0000-0000B42A0000}"/>
    <cellStyle name="Normal 14 3 2 2 6" xfId="11941" xr:uid="{00000000-0005-0000-0000-0000B52A0000}"/>
    <cellStyle name="Normal 14 3 2 3" xfId="11942" xr:uid="{00000000-0005-0000-0000-0000B62A0000}"/>
    <cellStyle name="Normal 14 3 2 3 2" xfId="11943" xr:uid="{00000000-0005-0000-0000-0000B72A0000}"/>
    <cellStyle name="Normal 14 3 2 3 2 2" xfId="11944" xr:uid="{00000000-0005-0000-0000-0000B82A0000}"/>
    <cellStyle name="Normal 14 3 2 3 2 2 2" xfId="11945" xr:uid="{00000000-0005-0000-0000-0000B92A0000}"/>
    <cellStyle name="Normal 14 3 2 3 2 3" xfId="11946" xr:uid="{00000000-0005-0000-0000-0000BA2A0000}"/>
    <cellStyle name="Normal 14 3 2 3 3" xfId="11947" xr:uid="{00000000-0005-0000-0000-0000BB2A0000}"/>
    <cellStyle name="Normal 14 3 2 3 3 2" xfId="11948" xr:uid="{00000000-0005-0000-0000-0000BC2A0000}"/>
    <cellStyle name="Normal 14 3 2 3 4" xfId="11949" xr:uid="{00000000-0005-0000-0000-0000BD2A0000}"/>
    <cellStyle name="Normal 14 3 2 4" xfId="11950" xr:uid="{00000000-0005-0000-0000-0000BE2A0000}"/>
    <cellStyle name="Normal 14 3 2 4 2" xfId="11951" xr:uid="{00000000-0005-0000-0000-0000BF2A0000}"/>
    <cellStyle name="Normal 14 3 2 4 2 2" xfId="11952" xr:uid="{00000000-0005-0000-0000-0000C02A0000}"/>
    <cellStyle name="Normal 14 3 2 4 2 2 2" xfId="11953" xr:uid="{00000000-0005-0000-0000-0000C12A0000}"/>
    <cellStyle name="Normal 14 3 2 4 2 3" xfId="11954" xr:uid="{00000000-0005-0000-0000-0000C22A0000}"/>
    <cellStyle name="Normal 14 3 2 4 3" xfId="11955" xr:uid="{00000000-0005-0000-0000-0000C32A0000}"/>
    <cellStyle name="Normal 14 3 2 4 3 2" xfId="11956" xr:uid="{00000000-0005-0000-0000-0000C42A0000}"/>
    <cellStyle name="Normal 14 3 2 4 4" xfId="11957" xr:uid="{00000000-0005-0000-0000-0000C52A0000}"/>
    <cellStyle name="Normal 14 3 2 5" xfId="11958" xr:uid="{00000000-0005-0000-0000-0000C62A0000}"/>
    <cellStyle name="Normal 14 3 2 5 2" xfId="11959" xr:uid="{00000000-0005-0000-0000-0000C72A0000}"/>
    <cellStyle name="Normal 14 3 2 5 2 2" xfId="11960" xr:uid="{00000000-0005-0000-0000-0000C82A0000}"/>
    <cellStyle name="Normal 14 3 2 5 3" xfId="11961" xr:uid="{00000000-0005-0000-0000-0000C92A0000}"/>
    <cellStyle name="Normal 14 3 2 6" xfId="11962" xr:uid="{00000000-0005-0000-0000-0000CA2A0000}"/>
    <cellStyle name="Normal 14 3 2 6 2" xfId="11963" xr:uid="{00000000-0005-0000-0000-0000CB2A0000}"/>
    <cellStyle name="Normal 14 3 2 7" xfId="11964" xr:uid="{00000000-0005-0000-0000-0000CC2A0000}"/>
    <cellStyle name="Normal 14 3 3" xfId="11965" xr:uid="{00000000-0005-0000-0000-0000CD2A0000}"/>
    <cellStyle name="Normal 14 3 3 2" xfId="11966" xr:uid="{00000000-0005-0000-0000-0000CE2A0000}"/>
    <cellStyle name="Normal 14 3 3 2 2" xfId="11967" xr:uid="{00000000-0005-0000-0000-0000CF2A0000}"/>
    <cellStyle name="Normal 14 3 3 2 2 2" xfId="11968" xr:uid="{00000000-0005-0000-0000-0000D02A0000}"/>
    <cellStyle name="Normal 14 3 3 2 2 2 2" xfId="11969" xr:uid="{00000000-0005-0000-0000-0000D12A0000}"/>
    <cellStyle name="Normal 14 3 3 2 2 3" xfId="11970" xr:uid="{00000000-0005-0000-0000-0000D22A0000}"/>
    <cellStyle name="Normal 14 3 3 2 3" xfId="11971" xr:uid="{00000000-0005-0000-0000-0000D32A0000}"/>
    <cellStyle name="Normal 14 3 3 2 3 2" xfId="11972" xr:uid="{00000000-0005-0000-0000-0000D42A0000}"/>
    <cellStyle name="Normal 14 3 3 2 4" xfId="11973" xr:uid="{00000000-0005-0000-0000-0000D52A0000}"/>
    <cellStyle name="Normal 14 3 3 3" xfId="11974" xr:uid="{00000000-0005-0000-0000-0000D62A0000}"/>
    <cellStyle name="Normal 14 3 3 3 2" xfId="11975" xr:uid="{00000000-0005-0000-0000-0000D72A0000}"/>
    <cellStyle name="Normal 14 3 3 3 2 2" xfId="11976" xr:uid="{00000000-0005-0000-0000-0000D82A0000}"/>
    <cellStyle name="Normal 14 3 3 3 2 2 2" xfId="11977" xr:uid="{00000000-0005-0000-0000-0000D92A0000}"/>
    <cellStyle name="Normal 14 3 3 3 2 3" xfId="11978" xr:uid="{00000000-0005-0000-0000-0000DA2A0000}"/>
    <cellStyle name="Normal 14 3 3 3 3" xfId="11979" xr:uid="{00000000-0005-0000-0000-0000DB2A0000}"/>
    <cellStyle name="Normal 14 3 3 3 3 2" xfId="11980" xr:uid="{00000000-0005-0000-0000-0000DC2A0000}"/>
    <cellStyle name="Normal 14 3 3 3 4" xfId="11981" xr:uid="{00000000-0005-0000-0000-0000DD2A0000}"/>
    <cellStyle name="Normal 14 3 3 4" xfId="11982" xr:uid="{00000000-0005-0000-0000-0000DE2A0000}"/>
    <cellStyle name="Normal 14 3 3 4 2" xfId="11983" xr:uid="{00000000-0005-0000-0000-0000DF2A0000}"/>
    <cellStyle name="Normal 14 3 3 4 2 2" xfId="11984" xr:uid="{00000000-0005-0000-0000-0000E02A0000}"/>
    <cellStyle name="Normal 14 3 3 4 3" xfId="11985" xr:uid="{00000000-0005-0000-0000-0000E12A0000}"/>
    <cellStyle name="Normal 14 3 3 5" xfId="11986" xr:uid="{00000000-0005-0000-0000-0000E22A0000}"/>
    <cellStyle name="Normal 14 3 3 5 2" xfId="11987" xr:uid="{00000000-0005-0000-0000-0000E32A0000}"/>
    <cellStyle name="Normal 14 3 3 6" xfId="11988" xr:uid="{00000000-0005-0000-0000-0000E42A0000}"/>
    <cellStyle name="Normal 14 3 4" xfId="11989" xr:uid="{00000000-0005-0000-0000-0000E52A0000}"/>
    <cellStyle name="Normal 14 3 4 2" xfId="11990" xr:uid="{00000000-0005-0000-0000-0000E62A0000}"/>
    <cellStyle name="Normal 14 3 4 2 2" xfId="11991" xr:uid="{00000000-0005-0000-0000-0000E72A0000}"/>
    <cellStyle name="Normal 14 3 4 2 2 2" xfId="11992" xr:uid="{00000000-0005-0000-0000-0000E82A0000}"/>
    <cellStyle name="Normal 14 3 4 2 3" xfId="11993" xr:uid="{00000000-0005-0000-0000-0000E92A0000}"/>
    <cellStyle name="Normal 14 3 4 3" xfId="11994" xr:uid="{00000000-0005-0000-0000-0000EA2A0000}"/>
    <cellStyle name="Normal 14 3 4 3 2" xfId="11995" xr:uid="{00000000-0005-0000-0000-0000EB2A0000}"/>
    <cellStyle name="Normal 14 3 4 4" xfId="11996" xr:uid="{00000000-0005-0000-0000-0000EC2A0000}"/>
    <cellStyle name="Normal 14 3 5" xfId="11997" xr:uid="{00000000-0005-0000-0000-0000ED2A0000}"/>
    <cellStyle name="Normal 14 3 5 2" xfId="11998" xr:uid="{00000000-0005-0000-0000-0000EE2A0000}"/>
    <cellStyle name="Normal 14 3 5 2 2" xfId="11999" xr:uid="{00000000-0005-0000-0000-0000EF2A0000}"/>
    <cellStyle name="Normal 14 3 5 2 2 2" xfId="12000" xr:uid="{00000000-0005-0000-0000-0000F02A0000}"/>
    <cellStyle name="Normal 14 3 5 2 3" xfId="12001" xr:uid="{00000000-0005-0000-0000-0000F12A0000}"/>
    <cellStyle name="Normal 14 3 5 3" xfId="12002" xr:uid="{00000000-0005-0000-0000-0000F22A0000}"/>
    <cellStyle name="Normal 14 3 5 3 2" xfId="12003" xr:uid="{00000000-0005-0000-0000-0000F32A0000}"/>
    <cellStyle name="Normal 14 3 5 4" xfId="12004" xr:uid="{00000000-0005-0000-0000-0000F42A0000}"/>
    <cellStyle name="Normal 14 3 6" xfId="12005" xr:uid="{00000000-0005-0000-0000-0000F52A0000}"/>
    <cellStyle name="Normal 14 3 6 2" xfId="12006" xr:uid="{00000000-0005-0000-0000-0000F62A0000}"/>
    <cellStyle name="Normal 14 3 6 2 2" xfId="12007" xr:uid="{00000000-0005-0000-0000-0000F72A0000}"/>
    <cellStyle name="Normal 14 3 6 3" xfId="12008" xr:uid="{00000000-0005-0000-0000-0000F82A0000}"/>
    <cellStyle name="Normal 14 3 7" xfId="12009" xr:uid="{00000000-0005-0000-0000-0000F92A0000}"/>
    <cellStyle name="Normal 14 3 7 2" xfId="12010" xr:uid="{00000000-0005-0000-0000-0000FA2A0000}"/>
    <cellStyle name="Normal 14 4" xfId="4860" xr:uid="{00000000-0005-0000-0000-0000FB2A0000}"/>
    <cellStyle name="Normal 14 4 2" xfId="12011" xr:uid="{00000000-0005-0000-0000-0000FC2A0000}"/>
    <cellStyle name="Normal 14 4 2 2" xfId="12012" xr:uid="{00000000-0005-0000-0000-0000FD2A0000}"/>
    <cellStyle name="Normal 14 4 2 2 2" xfId="12013" xr:uid="{00000000-0005-0000-0000-0000FE2A0000}"/>
    <cellStyle name="Normal 14 4 2 2 2 2" xfId="12014" xr:uid="{00000000-0005-0000-0000-0000FF2A0000}"/>
    <cellStyle name="Normal 14 4 2 2 2 2 2" xfId="12015" xr:uid="{00000000-0005-0000-0000-0000002B0000}"/>
    <cellStyle name="Normal 14 4 2 2 2 3" xfId="12016" xr:uid="{00000000-0005-0000-0000-0000012B0000}"/>
    <cellStyle name="Normal 14 4 2 2 3" xfId="12017" xr:uid="{00000000-0005-0000-0000-0000022B0000}"/>
    <cellStyle name="Normal 14 4 2 2 3 2" xfId="12018" xr:uid="{00000000-0005-0000-0000-0000032B0000}"/>
    <cellStyle name="Normal 14 4 2 2 4" xfId="12019" xr:uid="{00000000-0005-0000-0000-0000042B0000}"/>
    <cellStyle name="Normal 14 4 2 3" xfId="12020" xr:uid="{00000000-0005-0000-0000-0000052B0000}"/>
    <cellStyle name="Normal 14 4 2 3 2" xfId="12021" xr:uid="{00000000-0005-0000-0000-0000062B0000}"/>
    <cellStyle name="Normal 14 4 2 3 2 2" xfId="12022" xr:uid="{00000000-0005-0000-0000-0000072B0000}"/>
    <cellStyle name="Normal 14 4 2 3 2 2 2" xfId="12023" xr:uid="{00000000-0005-0000-0000-0000082B0000}"/>
    <cellStyle name="Normal 14 4 2 3 2 3" xfId="12024" xr:uid="{00000000-0005-0000-0000-0000092B0000}"/>
    <cellStyle name="Normal 14 4 2 3 3" xfId="12025" xr:uid="{00000000-0005-0000-0000-00000A2B0000}"/>
    <cellStyle name="Normal 14 4 2 3 3 2" xfId="12026" xr:uid="{00000000-0005-0000-0000-00000B2B0000}"/>
    <cellStyle name="Normal 14 4 2 3 4" xfId="12027" xr:uid="{00000000-0005-0000-0000-00000C2B0000}"/>
    <cellStyle name="Normal 14 4 2 4" xfId="12028" xr:uid="{00000000-0005-0000-0000-00000D2B0000}"/>
    <cellStyle name="Normal 14 4 2 4 2" xfId="12029" xr:uid="{00000000-0005-0000-0000-00000E2B0000}"/>
    <cellStyle name="Normal 14 4 2 4 2 2" xfId="12030" xr:uid="{00000000-0005-0000-0000-00000F2B0000}"/>
    <cellStyle name="Normal 14 4 2 4 3" xfId="12031" xr:uid="{00000000-0005-0000-0000-0000102B0000}"/>
    <cellStyle name="Normal 14 4 2 5" xfId="12032" xr:uid="{00000000-0005-0000-0000-0000112B0000}"/>
    <cellStyle name="Normal 14 4 2 5 2" xfId="12033" xr:uid="{00000000-0005-0000-0000-0000122B0000}"/>
    <cellStyle name="Normal 14 4 2 6" xfId="12034" xr:uid="{00000000-0005-0000-0000-0000132B0000}"/>
    <cellStyle name="Normal 14 4 3" xfId="12035" xr:uid="{00000000-0005-0000-0000-0000142B0000}"/>
    <cellStyle name="Normal 14 4 3 2" xfId="12036" xr:uid="{00000000-0005-0000-0000-0000152B0000}"/>
    <cellStyle name="Normal 14 4 3 2 2" xfId="12037" xr:uid="{00000000-0005-0000-0000-0000162B0000}"/>
    <cellStyle name="Normal 14 4 3 2 2 2" xfId="12038" xr:uid="{00000000-0005-0000-0000-0000172B0000}"/>
    <cellStyle name="Normal 14 4 3 2 3" xfId="12039" xr:uid="{00000000-0005-0000-0000-0000182B0000}"/>
    <cellStyle name="Normal 14 4 3 3" xfId="12040" xr:uid="{00000000-0005-0000-0000-0000192B0000}"/>
    <cellStyle name="Normal 14 4 3 3 2" xfId="12041" xr:uid="{00000000-0005-0000-0000-00001A2B0000}"/>
    <cellStyle name="Normal 14 4 3 4" xfId="12042" xr:uid="{00000000-0005-0000-0000-00001B2B0000}"/>
    <cellStyle name="Normal 14 4 4" xfId="12043" xr:uid="{00000000-0005-0000-0000-00001C2B0000}"/>
    <cellStyle name="Normal 14 4 4 2" xfId="12044" xr:uid="{00000000-0005-0000-0000-00001D2B0000}"/>
    <cellStyle name="Normal 14 4 4 2 2" xfId="12045" xr:uid="{00000000-0005-0000-0000-00001E2B0000}"/>
    <cellStyle name="Normal 14 4 4 2 2 2" xfId="12046" xr:uid="{00000000-0005-0000-0000-00001F2B0000}"/>
    <cellStyle name="Normal 14 4 4 2 3" xfId="12047" xr:uid="{00000000-0005-0000-0000-0000202B0000}"/>
    <cellStyle name="Normal 14 4 4 3" xfId="12048" xr:uid="{00000000-0005-0000-0000-0000212B0000}"/>
    <cellStyle name="Normal 14 4 4 3 2" xfId="12049" xr:uid="{00000000-0005-0000-0000-0000222B0000}"/>
    <cellStyle name="Normal 14 4 4 4" xfId="12050" xr:uid="{00000000-0005-0000-0000-0000232B0000}"/>
    <cellStyle name="Normal 14 4 5" xfId="12051" xr:uid="{00000000-0005-0000-0000-0000242B0000}"/>
    <cellStyle name="Normal 14 4 5 2" xfId="12052" xr:uid="{00000000-0005-0000-0000-0000252B0000}"/>
    <cellStyle name="Normal 14 4 5 2 2" xfId="12053" xr:uid="{00000000-0005-0000-0000-0000262B0000}"/>
    <cellStyle name="Normal 14 4 5 3" xfId="12054" xr:uid="{00000000-0005-0000-0000-0000272B0000}"/>
    <cellStyle name="Normal 14 4 6" xfId="12055" xr:uid="{00000000-0005-0000-0000-0000282B0000}"/>
    <cellStyle name="Normal 14 4 6 2" xfId="12056" xr:uid="{00000000-0005-0000-0000-0000292B0000}"/>
    <cellStyle name="Normal 14 5" xfId="4861" xr:uid="{00000000-0005-0000-0000-00002A2B0000}"/>
    <cellStyle name="Normal 14 6" xfId="7357" xr:uid="{00000000-0005-0000-0000-00002B2B0000}"/>
    <cellStyle name="Normal 14 6 2" xfId="12057" xr:uid="{00000000-0005-0000-0000-00002C2B0000}"/>
    <cellStyle name="Normal 14 6 2 2" xfId="12058" xr:uid="{00000000-0005-0000-0000-00002D2B0000}"/>
    <cellStyle name="Normal 14 6 2 2 2" xfId="12059" xr:uid="{00000000-0005-0000-0000-00002E2B0000}"/>
    <cellStyle name="Normal 14 6 2 2 2 2" xfId="12060" xr:uid="{00000000-0005-0000-0000-00002F2B0000}"/>
    <cellStyle name="Normal 14 6 2 2 3" xfId="12061" xr:uid="{00000000-0005-0000-0000-0000302B0000}"/>
    <cellStyle name="Normal 14 6 2 3" xfId="12062" xr:uid="{00000000-0005-0000-0000-0000312B0000}"/>
    <cellStyle name="Normal 14 6 2 3 2" xfId="12063" xr:uid="{00000000-0005-0000-0000-0000322B0000}"/>
    <cellStyle name="Normal 14 6 2 4" xfId="12064" xr:uid="{00000000-0005-0000-0000-0000332B0000}"/>
    <cellStyle name="Normal 14 6 3" xfId="12065" xr:uid="{00000000-0005-0000-0000-0000342B0000}"/>
    <cellStyle name="Normal 14 6 3 2" xfId="12066" xr:uid="{00000000-0005-0000-0000-0000352B0000}"/>
    <cellStyle name="Normal 14 6 3 2 2" xfId="12067" xr:uid="{00000000-0005-0000-0000-0000362B0000}"/>
    <cellStyle name="Normal 14 6 3 2 2 2" xfId="12068" xr:uid="{00000000-0005-0000-0000-0000372B0000}"/>
    <cellStyle name="Normal 14 6 3 2 3" xfId="12069" xr:uid="{00000000-0005-0000-0000-0000382B0000}"/>
    <cellStyle name="Normal 14 6 3 3" xfId="12070" xr:uid="{00000000-0005-0000-0000-0000392B0000}"/>
    <cellStyle name="Normal 14 6 3 3 2" xfId="12071" xr:uid="{00000000-0005-0000-0000-00003A2B0000}"/>
    <cellStyle name="Normal 14 6 3 4" xfId="12072" xr:uid="{00000000-0005-0000-0000-00003B2B0000}"/>
    <cellStyle name="Normal 14 6 4" xfId="12073" xr:uid="{00000000-0005-0000-0000-00003C2B0000}"/>
    <cellStyle name="Normal 14 6 4 2" xfId="12074" xr:uid="{00000000-0005-0000-0000-00003D2B0000}"/>
    <cellStyle name="Normal 14 6 4 2 2" xfId="12075" xr:uid="{00000000-0005-0000-0000-00003E2B0000}"/>
    <cellStyle name="Normal 14 6 4 3" xfId="12076" xr:uid="{00000000-0005-0000-0000-00003F2B0000}"/>
    <cellStyle name="Normal 14 6 5" xfId="12077" xr:uid="{00000000-0005-0000-0000-0000402B0000}"/>
    <cellStyle name="Normal 14 6 5 2" xfId="12078" xr:uid="{00000000-0005-0000-0000-0000412B0000}"/>
    <cellStyle name="Normal 14 7" xfId="12079" xr:uid="{00000000-0005-0000-0000-0000422B0000}"/>
    <cellStyle name="Normal 14 7 2" xfId="12080" xr:uid="{00000000-0005-0000-0000-0000432B0000}"/>
    <cellStyle name="Normal 14 7 2 2" xfId="12081" xr:uid="{00000000-0005-0000-0000-0000442B0000}"/>
    <cellStyle name="Normal 14 7 2 2 2" xfId="12082" xr:uid="{00000000-0005-0000-0000-0000452B0000}"/>
    <cellStyle name="Normal 14 7 2 2 2 2" xfId="12083" xr:uid="{00000000-0005-0000-0000-0000462B0000}"/>
    <cellStyle name="Normal 14 7 2 2 3" xfId="12084" xr:uid="{00000000-0005-0000-0000-0000472B0000}"/>
    <cellStyle name="Normal 14 7 2 3" xfId="12085" xr:uid="{00000000-0005-0000-0000-0000482B0000}"/>
    <cellStyle name="Normal 14 7 2 3 2" xfId="12086" xr:uid="{00000000-0005-0000-0000-0000492B0000}"/>
    <cellStyle name="Normal 14 7 2 4" xfId="12087" xr:uid="{00000000-0005-0000-0000-00004A2B0000}"/>
    <cellStyle name="Normal 14 7 3" xfId="12088" xr:uid="{00000000-0005-0000-0000-00004B2B0000}"/>
    <cellStyle name="Normal 14 7 3 2" xfId="12089" xr:uid="{00000000-0005-0000-0000-00004C2B0000}"/>
    <cellStyle name="Normal 14 7 3 2 2" xfId="12090" xr:uid="{00000000-0005-0000-0000-00004D2B0000}"/>
    <cellStyle name="Normal 14 7 3 3" xfId="12091" xr:uid="{00000000-0005-0000-0000-00004E2B0000}"/>
    <cellStyle name="Normal 14 7 4" xfId="12092" xr:uid="{00000000-0005-0000-0000-00004F2B0000}"/>
    <cellStyle name="Normal 14 7 4 2" xfId="12093" xr:uid="{00000000-0005-0000-0000-0000502B0000}"/>
    <cellStyle name="Normal 14 7 5" xfId="12094" xr:uid="{00000000-0005-0000-0000-0000512B0000}"/>
    <cellStyle name="Normal 14 8" xfId="12095" xr:uid="{00000000-0005-0000-0000-0000522B0000}"/>
    <cellStyle name="Normal 14 8 2" xfId="12096" xr:uid="{00000000-0005-0000-0000-0000532B0000}"/>
    <cellStyle name="Normal 14 8 2 2" xfId="12097" xr:uid="{00000000-0005-0000-0000-0000542B0000}"/>
    <cellStyle name="Normal 14 8 2 2 2" xfId="12098" xr:uid="{00000000-0005-0000-0000-0000552B0000}"/>
    <cellStyle name="Normal 14 8 2 3" xfId="12099" xr:uid="{00000000-0005-0000-0000-0000562B0000}"/>
    <cellStyle name="Normal 14 8 3" xfId="12100" xr:uid="{00000000-0005-0000-0000-0000572B0000}"/>
    <cellStyle name="Normal 14 8 3 2" xfId="12101" xr:uid="{00000000-0005-0000-0000-0000582B0000}"/>
    <cellStyle name="Normal 14 8 4" xfId="12102" xr:uid="{00000000-0005-0000-0000-0000592B0000}"/>
    <cellStyle name="Normal 14 9" xfId="12103" xr:uid="{00000000-0005-0000-0000-00005A2B0000}"/>
    <cellStyle name="Normal 14 9 2" xfId="12104" xr:uid="{00000000-0005-0000-0000-00005B2B0000}"/>
    <cellStyle name="Normal 14 9 2 2" xfId="12105" xr:uid="{00000000-0005-0000-0000-00005C2B0000}"/>
    <cellStyle name="Normal 14 9 2 2 2" xfId="12106" xr:uid="{00000000-0005-0000-0000-00005D2B0000}"/>
    <cellStyle name="Normal 14 9 2 3" xfId="12107" xr:uid="{00000000-0005-0000-0000-00005E2B0000}"/>
    <cellStyle name="Normal 14 9 3" xfId="12108" xr:uid="{00000000-0005-0000-0000-00005F2B0000}"/>
    <cellStyle name="Normal 14 9 3 2" xfId="12109" xr:uid="{00000000-0005-0000-0000-0000602B0000}"/>
    <cellStyle name="Normal 14 9 4" xfId="12110" xr:uid="{00000000-0005-0000-0000-0000612B0000}"/>
    <cellStyle name="Normal 14_cash flow_Aug_2nd Phase" xfId="4862" xr:uid="{00000000-0005-0000-0000-0000622B0000}"/>
    <cellStyle name="Normal 140" xfId="4863" xr:uid="{00000000-0005-0000-0000-0000632B0000}"/>
    <cellStyle name="Normal 141" xfId="4864" xr:uid="{00000000-0005-0000-0000-0000642B0000}"/>
    <cellStyle name="Normal 142" xfId="4865" xr:uid="{00000000-0005-0000-0000-0000652B0000}"/>
    <cellStyle name="Normal 142 2" xfId="12111" xr:uid="{00000000-0005-0000-0000-0000662B0000}"/>
    <cellStyle name="Normal 143" xfId="4866" xr:uid="{00000000-0005-0000-0000-0000672B0000}"/>
    <cellStyle name="Normal 143 2" xfId="12112" xr:uid="{00000000-0005-0000-0000-0000682B0000}"/>
    <cellStyle name="Normal 144" xfId="4867" xr:uid="{00000000-0005-0000-0000-0000692B0000}"/>
    <cellStyle name="Normal 144 2" xfId="12113" xr:uid="{00000000-0005-0000-0000-00006A2B0000}"/>
    <cellStyle name="Normal 145" xfId="4868" xr:uid="{00000000-0005-0000-0000-00006B2B0000}"/>
    <cellStyle name="Normal 145 2" xfId="12114" xr:uid="{00000000-0005-0000-0000-00006C2B0000}"/>
    <cellStyle name="Normal 146" xfId="4869" xr:uid="{00000000-0005-0000-0000-00006D2B0000}"/>
    <cellStyle name="Normal 146 2" xfId="12115" xr:uid="{00000000-0005-0000-0000-00006E2B0000}"/>
    <cellStyle name="Normal 146 2 2" xfId="12116" xr:uid="{00000000-0005-0000-0000-00006F2B0000}"/>
    <cellStyle name="Normal 146 3" xfId="12117" xr:uid="{00000000-0005-0000-0000-0000702B0000}"/>
    <cellStyle name="Normal 147" xfId="4870" xr:uid="{00000000-0005-0000-0000-0000712B0000}"/>
    <cellStyle name="Normal 148" xfId="4871" xr:uid="{00000000-0005-0000-0000-0000722B0000}"/>
    <cellStyle name="Normal 149" xfId="4872" xr:uid="{00000000-0005-0000-0000-0000732B0000}"/>
    <cellStyle name="Normal 15" xfId="2462" xr:uid="{00000000-0005-0000-0000-0000742B0000}"/>
    <cellStyle name="Normal 15 2" xfId="4873" xr:uid="{00000000-0005-0000-0000-0000752B0000}"/>
    <cellStyle name="Normal 15 2 10" xfId="19432" xr:uid="{00000000-0005-0000-0000-0000762B0000}"/>
    <cellStyle name="Normal 15 2 11" xfId="19433" xr:uid="{00000000-0005-0000-0000-0000772B0000}"/>
    <cellStyle name="Normal 15 2 12" xfId="19434" xr:uid="{00000000-0005-0000-0000-0000782B0000}"/>
    <cellStyle name="Normal 15 2 13" xfId="19435" xr:uid="{00000000-0005-0000-0000-0000792B0000}"/>
    <cellStyle name="Normal 15 2 14" xfId="19436" xr:uid="{00000000-0005-0000-0000-00007A2B0000}"/>
    <cellStyle name="Normal 15 2 2" xfId="5482" xr:uid="{00000000-0005-0000-0000-00007B2B0000}"/>
    <cellStyle name="Normal 15 2 2 2" xfId="7358" xr:uid="{00000000-0005-0000-0000-00007C2B0000}"/>
    <cellStyle name="Normal 15 2 2 2 2" xfId="12118" xr:uid="{00000000-0005-0000-0000-00007D2B0000}"/>
    <cellStyle name="Normal 15 2 2 3" xfId="7359" xr:uid="{00000000-0005-0000-0000-00007E2B0000}"/>
    <cellStyle name="Normal 15 2 2 3 2" xfId="12119" xr:uid="{00000000-0005-0000-0000-00007F2B0000}"/>
    <cellStyle name="Normal 15 2 2 4" xfId="12120" xr:uid="{00000000-0005-0000-0000-0000802B0000}"/>
    <cellStyle name="Normal 15 2 2 5" xfId="19437" xr:uid="{00000000-0005-0000-0000-0000812B0000}"/>
    <cellStyle name="Normal 15 2 3" xfId="7360" xr:uid="{00000000-0005-0000-0000-0000822B0000}"/>
    <cellStyle name="Normal 15 2 3 2" xfId="12121" xr:uid="{00000000-0005-0000-0000-0000832B0000}"/>
    <cellStyle name="Normal 15 2 4" xfId="7361" xr:uid="{00000000-0005-0000-0000-0000842B0000}"/>
    <cellStyle name="Normal 15 2 4 2" xfId="12122" xr:uid="{00000000-0005-0000-0000-0000852B0000}"/>
    <cellStyle name="Normal 15 2 5" xfId="7362" xr:uid="{00000000-0005-0000-0000-0000862B0000}"/>
    <cellStyle name="Normal 15 2 5 2" xfId="12123" xr:uid="{00000000-0005-0000-0000-0000872B0000}"/>
    <cellStyle name="Normal 15 2 6" xfId="7363" xr:uid="{00000000-0005-0000-0000-0000882B0000}"/>
    <cellStyle name="Normal 15 2 6 2" xfId="12124" xr:uid="{00000000-0005-0000-0000-0000892B0000}"/>
    <cellStyle name="Normal 15 2 7" xfId="7364" xr:uid="{00000000-0005-0000-0000-00008A2B0000}"/>
    <cellStyle name="Normal 15 2 7 2" xfId="12125" xr:uid="{00000000-0005-0000-0000-00008B2B0000}"/>
    <cellStyle name="Normal 15 2 8" xfId="7365" xr:uid="{00000000-0005-0000-0000-00008C2B0000}"/>
    <cellStyle name="Normal 15 2 8 2" xfId="12126" xr:uid="{00000000-0005-0000-0000-00008D2B0000}"/>
    <cellStyle name="Normal 15 2 9" xfId="7366" xr:uid="{00000000-0005-0000-0000-00008E2B0000}"/>
    <cellStyle name="Normal 15 3" xfId="4874" xr:uid="{00000000-0005-0000-0000-00008F2B0000}"/>
    <cellStyle name="Normal 15 3 2" xfId="7367" xr:uid="{00000000-0005-0000-0000-0000902B0000}"/>
    <cellStyle name="Normal 15 3 3" xfId="19438" xr:uid="{00000000-0005-0000-0000-0000912B0000}"/>
    <cellStyle name="Normal 15 4" xfId="7368" xr:uid="{00000000-0005-0000-0000-0000922B0000}"/>
    <cellStyle name="Normal 15 4 2" xfId="12127" xr:uid="{00000000-0005-0000-0000-0000932B0000}"/>
    <cellStyle name="Normal 15 5" xfId="7369" xr:uid="{00000000-0005-0000-0000-0000942B0000}"/>
    <cellStyle name="Normal 15 6" xfId="7370" xr:uid="{00000000-0005-0000-0000-0000952B0000}"/>
    <cellStyle name="Normal 150" xfId="4875" xr:uid="{00000000-0005-0000-0000-0000962B0000}"/>
    <cellStyle name="Normal 151" xfId="4876" xr:uid="{00000000-0005-0000-0000-0000972B0000}"/>
    <cellStyle name="Normal 152" xfId="4877" xr:uid="{00000000-0005-0000-0000-0000982B0000}"/>
    <cellStyle name="Normal 153" xfId="4878" xr:uid="{00000000-0005-0000-0000-0000992B0000}"/>
    <cellStyle name="Normal 154" xfId="4879" xr:uid="{00000000-0005-0000-0000-00009A2B0000}"/>
    <cellStyle name="Normal 155" xfId="4880" xr:uid="{00000000-0005-0000-0000-00009B2B0000}"/>
    <cellStyle name="Normal 156" xfId="4881" xr:uid="{00000000-0005-0000-0000-00009C2B0000}"/>
    <cellStyle name="Normal 157" xfId="4882" xr:uid="{00000000-0005-0000-0000-00009D2B0000}"/>
    <cellStyle name="Normal 158" xfId="4883" xr:uid="{00000000-0005-0000-0000-00009E2B0000}"/>
    <cellStyle name="Normal 159" xfId="4884" xr:uid="{00000000-0005-0000-0000-00009F2B0000}"/>
    <cellStyle name="Normal 16" xfId="2466" xr:uid="{00000000-0005-0000-0000-0000A02B0000}"/>
    <cellStyle name="Normal 16 2" xfId="2471" xr:uid="{00000000-0005-0000-0000-0000A12B0000}"/>
    <cellStyle name="Normal 16 2 2" xfId="4885" xr:uid="{00000000-0005-0000-0000-0000A22B0000}"/>
    <cellStyle name="Normal 16 2 2 2" xfId="7371" xr:uid="{00000000-0005-0000-0000-0000A32B0000}"/>
    <cellStyle name="Normal 16 2 2 3" xfId="7372" xr:uid="{00000000-0005-0000-0000-0000A42B0000}"/>
    <cellStyle name="Normal 16 2 2 4" xfId="7373" xr:uid="{00000000-0005-0000-0000-0000A52B0000}"/>
    <cellStyle name="Normal 16 2 2 5" xfId="12128" xr:uid="{00000000-0005-0000-0000-0000A62B0000}"/>
    <cellStyle name="Normal 16 2 3" xfId="7374" xr:uid="{00000000-0005-0000-0000-0000A72B0000}"/>
    <cellStyle name="Normal 16 2 3 2" xfId="12129" xr:uid="{00000000-0005-0000-0000-0000A82B0000}"/>
    <cellStyle name="Normal 16 2 4" xfId="7375" xr:uid="{00000000-0005-0000-0000-0000A92B0000}"/>
    <cellStyle name="Normal 16 2 4 2" xfId="12130" xr:uid="{00000000-0005-0000-0000-0000AA2B0000}"/>
    <cellStyle name="Normal 16 2 5" xfId="7376" xr:uid="{00000000-0005-0000-0000-0000AB2B0000}"/>
    <cellStyle name="Normal 16 3" xfId="4886" xr:uid="{00000000-0005-0000-0000-0000AC2B0000}"/>
    <cellStyle name="Normal 16 4" xfId="4887" xr:uid="{00000000-0005-0000-0000-0000AD2B0000}"/>
    <cellStyle name="Normal 16 4 2" xfId="12131" xr:uid="{00000000-0005-0000-0000-0000AE2B0000}"/>
    <cellStyle name="Normal 16 5" xfId="7377" xr:uid="{00000000-0005-0000-0000-0000AF2B0000}"/>
    <cellStyle name="Normal 16 6" xfId="12132" xr:uid="{00000000-0005-0000-0000-0000B02B0000}"/>
    <cellStyle name="Normal 16_Book1" xfId="4888" xr:uid="{00000000-0005-0000-0000-0000B12B0000}"/>
    <cellStyle name="Normal 160" xfId="4889" xr:uid="{00000000-0005-0000-0000-0000B22B0000}"/>
    <cellStyle name="Normal 161" xfId="4890" xr:uid="{00000000-0005-0000-0000-0000B32B0000}"/>
    <cellStyle name="Normal 162" xfId="4891" xr:uid="{00000000-0005-0000-0000-0000B42B0000}"/>
    <cellStyle name="Normal 163" xfId="4892" xr:uid="{00000000-0005-0000-0000-0000B52B0000}"/>
    <cellStyle name="Normal 164" xfId="4893" xr:uid="{00000000-0005-0000-0000-0000B62B0000}"/>
    <cellStyle name="Normal 165" xfId="4894" xr:uid="{00000000-0005-0000-0000-0000B72B0000}"/>
    <cellStyle name="Normal 166" xfId="4895" xr:uid="{00000000-0005-0000-0000-0000B82B0000}"/>
    <cellStyle name="Normal 167" xfId="4896" xr:uid="{00000000-0005-0000-0000-0000B92B0000}"/>
    <cellStyle name="Normal 168" xfId="4897" xr:uid="{00000000-0005-0000-0000-0000BA2B0000}"/>
    <cellStyle name="Normal 169" xfId="4898" xr:uid="{00000000-0005-0000-0000-0000BB2B0000}"/>
    <cellStyle name="Normal 17" xfId="2468" xr:uid="{00000000-0005-0000-0000-0000BC2B0000}"/>
    <cellStyle name="Normal 17 2" xfId="2488" xr:uid="{00000000-0005-0000-0000-0000BD2B0000}"/>
    <cellStyle name="Normal 17 2 2" xfId="7378" xr:uid="{00000000-0005-0000-0000-0000BE2B0000}"/>
    <cellStyle name="Normal 17 2 2 2" xfId="12133" xr:uid="{00000000-0005-0000-0000-0000BF2B0000}"/>
    <cellStyle name="Normal 17 2 2 3" xfId="12134" xr:uid="{00000000-0005-0000-0000-0000C02B0000}"/>
    <cellStyle name="Normal 17 2 2 3 2" xfId="12135" xr:uid="{00000000-0005-0000-0000-0000C12B0000}"/>
    <cellStyle name="Normal 17 2 2 4" xfId="12136" xr:uid="{00000000-0005-0000-0000-0000C22B0000}"/>
    <cellStyle name="Normal 17 2 3" xfId="7379" xr:uid="{00000000-0005-0000-0000-0000C32B0000}"/>
    <cellStyle name="Normal 17 2 3 2" xfId="12137" xr:uid="{00000000-0005-0000-0000-0000C42B0000}"/>
    <cellStyle name="Normal 17 2 3 2 2" xfId="12138" xr:uid="{00000000-0005-0000-0000-0000C52B0000}"/>
    <cellStyle name="Normal 17 2 3 2 2 2" xfId="12139" xr:uid="{00000000-0005-0000-0000-0000C62B0000}"/>
    <cellStyle name="Normal 17 2 3 2 2 2 2" xfId="12140" xr:uid="{00000000-0005-0000-0000-0000C72B0000}"/>
    <cellStyle name="Normal 17 2 3 2 2 3" xfId="12141" xr:uid="{00000000-0005-0000-0000-0000C82B0000}"/>
    <cellStyle name="Normal 17 2 3 2 3" xfId="12142" xr:uid="{00000000-0005-0000-0000-0000C92B0000}"/>
    <cellStyle name="Normal 17 2 3 2 3 2" xfId="12143" xr:uid="{00000000-0005-0000-0000-0000CA2B0000}"/>
    <cellStyle name="Normal 17 2 3 2 4" xfId="12144" xr:uid="{00000000-0005-0000-0000-0000CB2B0000}"/>
    <cellStyle name="Normal 17 2 3 3" xfId="12145" xr:uid="{00000000-0005-0000-0000-0000CC2B0000}"/>
    <cellStyle name="Normal 17 2 3 3 2" xfId="12146" xr:uid="{00000000-0005-0000-0000-0000CD2B0000}"/>
    <cellStyle name="Normal 17 2 3 3 2 2" xfId="12147" xr:uid="{00000000-0005-0000-0000-0000CE2B0000}"/>
    <cellStyle name="Normal 17 2 3 3 2 2 2" xfId="12148" xr:uid="{00000000-0005-0000-0000-0000CF2B0000}"/>
    <cellStyle name="Normal 17 2 3 3 2 3" xfId="12149" xr:uid="{00000000-0005-0000-0000-0000D02B0000}"/>
    <cellStyle name="Normal 17 2 3 3 3" xfId="12150" xr:uid="{00000000-0005-0000-0000-0000D12B0000}"/>
    <cellStyle name="Normal 17 2 3 3 3 2" xfId="12151" xr:uid="{00000000-0005-0000-0000-0000D22B0000}"/>
    <cellStyle name="Normal 17 2 3 3 4" xfId="12152" xr:uid="{00000000-0005-0000-0000-0000D32B0000}"/>
    <cellStyle name="Normal 17 2 3 4" xfId="12153" xr:uid="{00000000-0005-0000-0000-0000D42B0000}"/>
    <cellStyle name="Normal 17 2 3 4 2" xfId="12154" xr:uid="{00000000-0005-0000-0000-0000D52B0000}"/>
    <cellStyle name="Normal 17 2 3 4 2 2" xfId="12155" xr:uid="{00000000-0005-0000-0000-0000D62B0000}"/>
    <cellStyle name="Normal 17 2 3 4 3" xfId="12156" xr:uid="{00000000-0005-0000-0000-0000D72B0000}"/>
    <cellStyle name="Normal 17 2 3 5" xfId="12157" xr:uid="{00000000-0005-0000-0000-0000D82B0000}"/>
    <cellStyle name="Normal 17 2 3 5 2" xfId="12158" xr:uid="{00000000-0005-0000-0000-0000D92B0000}"/>
    <cellStyle name="Normal 17 2 3 6" xfId="12159" xr:uid="{00000000-0005-0000-0000-0000DA2B0000}"/>
    <cellStyle name="Normal 17 2 4" xfId="12160" xr:uid="{00000000-0005-0000-0000-0000DB2B0000}"/>
    <cellStyle name="Normal 17 2 4 2" xfId="12161" xr:uid="{00000000-0005-0000-0000-0000DC2B0000}"/>
    <cellStyle name="Normal 17 2 4 2 2" xfId="12162" xr:uid="{00000000-0005-0000-0000-0000DD2B0000}"/>
    <cellStyle name="Normal 17 2 4 2 2 2" xfId="12163" xr:uid="{00000000-0005-0000-0000-0000DE2B0000}"/>
    <cellStyle name="Normal 17 2 4 2 3" xfId="12164" xr:uid="{00000000-0005-0000-0000-0000DF2B0000}"/>
    <cellStyle name="Normal 17 2 4 3" xfId="12165" xr:uid="{00000000-0005-0000-0000-0000E02B0000}"/>
    <cellStyle name="Normal 17 2 4 3 2" xfId="12166" xr:uid="{00000000-0005-0000-0000-0000E12B0000}"/>
    <cellStyle name="Normal 17 2 4 4" xfId="12167" xr:uid="{00000000-0005-0000-0000-0000E22B0000}"/>
    <cellStyle name="Normal 17 2 5" xfId="12168" xr:uid="{00000000-0005-0000-0000-0000E32B0000}"/>
    <cellStyle name="Normal 17 2 5 2" xfId="12169" xr:uid="{00000000-0005-0000-0000-0000E42B0000}"/>
    <cellStyle name="Normal 17 2 5 2 2" xfId="12170" xr:uid="{00000000-0005-0000-0000-0000E52B0000}"/>
    <cellStyle name="Normal 17 2 5 2 2 2" xfId="12171" xr:uid="{00000000-0005-0000-0000-0000E62B0000}"/>
    <cellStyle name="Normal 17 2 5 2 3" xfId="12172" xr:uid="{00000000-0005-0000-0000-0000E72B0000}"/>
    <cellStyle name="Normal 17 2 5 3" xfId="12173" xr:uid="{00000000-0005-0000-0000-0000E82B0000}"/>
    <cellStyle name="Normal 17 2 5 3 2" xfId="12174" xr:uid="{00000000-0005-0000-0000-0000E92B0000}"/>
    <cellStyle name="Normal 17 2 5 4" xfId="12175" xr:uid="{00000000-0005-0000-0000-0000EA2B0000}"/>
    <cellStyle name="Normal 17 2 6" xfId="12176" xr:uid="{00000000-0005-0000-0000-0000EB2B0000}"/>
    <cellStyle name="Normal 17 2 6 2" xfId="12177" xr:uid="{00000000-0005-0000-0000-0000EC2B0000}"/>
    <cellStyle name="Normal 17 2 6 2 2" xfId="12178" xr:uid="{00000000-0005-0000-0000-0000ED2B0000}"/>
    <cellStyle name="Normal 17 2 6 3" xfId="12179" xr:uid="{00000000-0005-0000-0000-0000EE2B0000}"/>
    <cellStyle name="Normal 17 2 7" xfId="12180" xr:uid="{00000000-0005-0000-0000-0000EF2B0000}"/>
    <cellStyle name="Normal 17 2 7 2" xfId="12181" xr:uid="{00000000-0005-0000-0000-0000F02B0000}"/>
    <cellStyle name="Normal 17 3" xfId="7380" xr:uid="{00000000-0005-0000-0000-0000F12B0000}"/>
    <cellStyle name="Normal 17 3 2" xfId="7381" xr:uid="{00000000-0005-0000-0000-0000F22B0000}"/>
    <cellStyle name="Normal 17 3 3" xfId="19439" xr:uid="{00000000-0005-0000-0000-0000F32B0000}"/>
    <cellStyle name="Normal 17 4" xfId="7382" xr:uid="{00000000-0005-0000-0000-0000F42B0000}"/>
    <cellStyle name="Normal 17 4 2" xfId="12182" xr:uid="{00000000-0005-0000-0000-0000F52B0000}"/>
    <cellStyle name="Normal 17 5" xfId="12183" xr:uid="{00000000-0005-0000-0000-0000F62B0000}"/>
    <cellStyle name="Normal 17 5 2" xfId="12184" xr:uid="{00000000-0005-0000-0000-0000F72B0000}"/>
    <cellStyle name="Normal 17 6" xfId="19440" xr:uid="{00000000-0005-0000-0000-0000F82B0000}"/>
    <cellStyle name="Normal 170" xfId="4899" xr:uid="{00000000-0005-0000-0000-0000F92B0000}"/>
    <cellStyle name="Normal 171" xfId="4900" xr:uid="{00000000-0005-0000-0000-0000FA2B0000}"/>
    <cellStyle name="Normal 172" xfId="4901" xr:uid="{00000000-0005-0000-0000-0000FB2B0000}"/>
    <cellStyle name="Normal 173" xfId="4902" xr:uid="{00000000-0005-0000-0000-0000FC2B0000}"/>
    <cellStyle name="Normal 174" xfId="4903" xr:uid="{00000000-0005-0000-0000-0000FD2B0000}"/>
    <cellStyle name="Normal 175" xfId="4904" xr:uid="{00000000-0005-0000-0000-0000FE2B0000}"/>
    <cellStyle name="Normal 176" xfId="4905" xr:uid="{00000000-0005-0000-0000-0000FF2B0000}"/>
    <cellStyle name="Normal 177" xfId="4906" xr:uid="{00000000-0005-0000-0000-0000002C0000}"/>
    <cellStyle name="Normal 178" xfId="4907" xr:uid="{00000000-0005-0000-0000-0000012C0000}"/>
    <cellStyle name="Normal 179" xfId="4908" xr:uid="{00000000-0005-0000-0000-0000022C0000}"/>
    <cellStyle name="Normal 18" xfId="2463" xr:uid="{00000000-0005-0000-0000-0000032C0000}"/>
    <cellStyle name="Normal 18 2" xfId="7383" xr:uid="{00000000-0005-0000-0000-0000042C0000}"/>
    <cellStyle name="Normal 18 2 2" xfId="7384" xr:uid="{00000000-0005-0000-0000-0000052C0000}"/>
    <cellStyle name="Normal 18 2 2 2" xfId="12185" xr:uid="{00000000-0005-0000-0000-0000062C0000}"/>
    <cellStyle name="Normal 18 2 3" xfId="12186" xr:uid="{00000000-0005-0000-0000-0000072C0000}"/>
    <cellStyle name="Normal 18 3" xfId="7385" xr:uid="{00000000-0005-0000-0000-0000082C0000}"/>
    <cellStyle name="Normal 18 3 2" xfId="7386" xr:uid="{00000000-0005-0000-0000-0000092C0000}"/>
    <cellStyle name="Normal 18 3 3" xfId="19441" xr:uid="{00000000-0005-0000-0000-00000A2C0000}"/>
    <cellStyle name="Normal 18 4" xfId="7387" xr:uid="{00000000-0005-0000-0000-00000B2C0000}"/>
    <cellStyle name="Normal 18 4 2" xfId="12187" xr:uid="{00000000-0005-0000-0000-00000C2C0000}"/>
    <cellStyle name="Normal 18 5" xfId="7388" xr:uid="{00000000-0005-0000-0000-00000D2C0000}"/>
    <cellStyle name="Normal 18 5 2" xfId="12188" xr:uid="{00000000-0005-0000-0000-00000E2C0000}"/>
    <cellStyle name="Normal 18 6" xfId="19442" xr:uid="{00000000-0005-0000-0000-00000F2C0000}"/>
    <cellStyle name="Normal 18 7" xfId="19443" xr:uid="{00000000-0005-0000-0000-0000102C0000}"/>
    <cellStyle name="Normal 180" xfId="4909" xr:uid="{00000000-0005-0000-0000-0000112C0000}"/>
    <cellStyle name="Normal 181" xfId="4910" xr:uid="{00000000-0005-0000-0000-0000122C0000}"/>
    <cellStyle name="Normal 182" xfId="4911" xr:uid="{00000000-0005-0000-0000-0000132C0000}"/>
    <cellStyle name="Normal 183" xfId="4912" xr:uid="{00000000-0005-0000-0000-0000142C0000}"/>
    <cellStyle name="Normal 184" xfId="4913" xr:uid="{00000000-0005-0000-0000-0000152C0000}"/>
    <cellStyle name="Normal 185" xfId="4914" xr:uid="{00000000-0005-0000-0000-0000162C0000}"/>
    <cellStyle name="Normal 186" xfId="4915" xr:uid="{00000000-0005-0000-0000-0000172C0000}"/>
    <cellStyle name="Normal 187" xfId="4916" xr:uid="{00000000-0005-0000-0000-0000182C0000}"/>
    <cellStyle name="Normal 188" xfId="4917" xr:uid="{00000000-0005-0000-0000-0000192C0000}"/>
    <cellStyle name="Normal 189" xfId="4918" xr:uid="{00000000-0005-0000-0000-00001A2C0000}"/>
    <cellStyle name="Normal 19" xfId="2469" xr:uid="{00000000-0005-0000-0000-00001B2C0000}"/>
    <cellStyle name="Normal 19 2" xfId="2473" xr:uid="{00000000-0005-0000-0000-00001C2C0000}"/>
    <cellStyle name="Normal 19 2 2" xfId="7389" xr:uid="{00000000-0005-0000-0000-00001D2C0000}"/>
    <cellStyle name="Normal 19 2 3" xfId="19444" xr:uid="{00000000-0005-0000-0000-00001E2C0000}"/>
    <cellStyle name="Normal 19 3" xfId="7390" xr:uid="{00000000-0005-0000-0000-00001F2C0000}"/>
    <cellStyle name="Normal 19 4" xfId="12189" xr:uid="{00000000-0005-0000-0000-0000202C0000}"/>
    <cellStyle name="Normal 190" xfId="4919" xr:uid="{00000000-0005-0000-0000-0000212C0000}"/>
    <cellStyle name="Normal 191" xfId="4920" xr:uid="{00000000-0005-0000-0000-0000222C0000}"/>
    <cellStyle name="Normal 192" xfId="4921" xr:uid="{00000000-0005-0000-0000-0000232C0000}"/>
    <cellStyle name="Normal 193" xfId="4922" xr:uid="{00000000-0005-0000-0000-0000242C0000}"/>
    <cellStyle name="Normal 194" xfId="4923" xr:uid="{00000000-0005-0000-0000-0000252C0000}"/>
    <cellStyle name="Normal 195" xfId="4924" xr:uid="{00000000-0005-0000-0000-0000262C0000}"/>
    <cellStyle name="Normal 196" xfId="4925" xr:uid="{00000000-0005-0000-0000-0000272C0000}"/>
    <cellStyle name="Normal 197" xfId="4926" xr:uid="{00000000-0005-0000-0000-0000282C0000}"/>
    <cellStyle name="Normal 198" xfId="4927" xr:uid="{00000000-0005-0000-0000-0000292C0000}"/>
    <cellStyle name="Normal 199" xfId="4928" xr:uid="{00000000-0005-0000-0000-00002A2C0000}"/>
    <cellStyle name="Normal 2" xfId="2425" xr:uid="{00000000-0005-0000-0000-00002B2C0000}"/>
    <cellStyle name="Normal 2 10" xfId="4929" xr:uid="{00000000-0005-0000-0000-00002C2C0000}"/>
    <cellStyle name="Normal 2 10 2" xfId="12190" xr:uid="{00000000-0005-0000-0000-00002D2C0000}"/>
    <cellStyle name="Normal 2 10 2 2" xfId="12191" xr:uid="{00000000-0005-0000-0000-00002E2C0000}"/>
    <cellStyle name="Normal 2 10 3" xfId="12192" xr:uid="{00000000-0005-0000-0000-00002F2C0000}"/>
    <cellStyle name="Normal 2 11" xfId="4930" xr:uid="{00000000-0005-0000-0000-0000302C0000}"/>
    <cellStyle name="Normal 2 11 2" xfId="12193" xr:uid="{00000000-0005-0000-0000-0000312C0000}"/>
    <cellStyle name="Normal 2 11 2 2" xfId="12194" xr:uid="{00000000-0005-0000-0000-0000322C0000}"/>
    <cellStyle name="Normal 2 11 3" xfId="12195" xr:uid="{00000000-0005-0000-0000-0000332C0000}"/>
    <cellStyle name="Normal 2 12" xfId="7391" xr:uid="{00000000-0005-0000-0000-0000342C0000}"/>
    <cellStyle name="Normal 2 12 2" xfId="12196" xr:uid="{00000000-0005-0000-0000-0000352C0000}"/>
    <cellStyle name="Normal 2 12 2 2" xfId="12197" xr:uid="{00000000-0005-0000-0000-0000362C0000}"/>
    <cellStyle name="Normal 2 12 3" xfId="12198" xr:uid="{00000000-0005-0000-0000-0000372C0000}"/>
    <cellStyle name="Normal 2 13" xfId="7392" xr:uid="{00000000-0005-0000-0000-0000382C0000}"/>
    <cellStyle name="Normal 2 13 2" xfId="12199" xr:uid="{00000000-0005-0000-0000-0000392C0000}"/>
    <cellStyle name="Normal 2 13 2 2" xfId="12200" xr:uid="{00000000-0005-0000-0000-00003A2C0000}"/>
    <cellStyle name="Normal 2 13 3" xfId="12201" xr:uid="{00000000-0005-0000-0000-00003B2C0000}"/>
    <cellStyle name="Normal 2 13 4" xfId="12202" xr:uid="{00000000-0005-0000-0000-00003C2C0000}"/>
    <cellStyle name="Normal 2 14" xfId="7393" xr:uid="{00000000-0005-0000-0000-00003D2C0000}"/>
    <cellStyle name="Normal 2 14 2" xfId="12203" xr:uid="{00000000-0005-0000-0000-00003E2C0000}"/>
    <cellStyle name="Normal 2 14 2 2" xfId="12204" xr:uid="{00000000-0005-0000-0000-00003F2C0000}"/>
    <cellStyle name="Normal 2 14 2 2 2" xfId="12205" xr:uid="{00000000-0005-0000-0000-0000402C0000}"/>
    <cellStyle name="Normal 2 14 2 2 2 2" xfId="12206" xr:uid="{00000000-0005-0000-0000-0000412C0000}"/>
    <cellStyle name="Normal 2 14 2 2 2 2 2" xfId="12207" xr:uid="{00000000-0005-0000-0000-0000422C0000}"/>
    <cellStyle name="Normal 2 14 2 2 2 2 2 2" xfId="12208" xr:uid="{00000000-0005-0000-0000-0000432C0000}"/>
    <cellStyle name="Normal 2 14 2 2 2 2 2 2 2" xfId="12209" xr:uid="{00000000-0005-0000-0000-0000442C0000}"/>
    <cellStyle name="Normal 2 14 2 2 2 2 2 3" xfId="12210" xr:uid="{00000000-0005-0000-0000-0000452C0000}"/>
    <cellStyle name="Normal 2 14 2 2 2 2 3" xfId="12211" xr:uid="{00000000-0005-0000-0000-0000462C0000}"/>
    <cellStyle name="Normal 2 14 2 2 2 2 3 2" xfId="12212" xr:uid="{00000000-0005-0000-0000-0000472C0000}"/>
    <cellStyle name="Normal 2 14 2 2 2 2 4" xfId="12213" xr:uid="{00000000-0005-0000-0000-0000482C0000}"/>
    <cellStyle name="Normal 2 14 2 2 2 3" xfId="12214" xr:uid="{00000000-0005-0000-0000-0000492C0000}"/>
    <cellStyle name="Normal 2 14 2 2 2 3 2" xfId="12215" xr:uid="{00000000-0005-0000-0000-00004A2C0000}"/>
    <cellStyle name="Normal 2 14 2 2 2 3 2 2" xfId="12216" xr:uid="{00000000-0005-0000-0000-00004B2C0000}"/>
    <cellStyle name="Normal 2 14 2 2 2 3 2 2 2" xfId="12217" xr:uid="{00000000-0005-0000-0000-00004C2C0000}"/>
    <cellStyle name="Normal 2 14 2 2 2 3 2 3" xfId="12218" xr:uid="{00000000-0005-0000-0000-00004D2C0000}"/>
    <cellStyle name="Normal 2 14 2 2 2 3 3" xfId="12219" xr:uid="{00000000-0005-0000-0000-00004E2C0000}"/>
    <cellStyle name="Normal 2 14 2 2 2 3 3 2" xfId="12220" xr:uid="{00000000-0005-0000-0000-00004F2C0000}"/>
    <cellStyle name="Normal 2 14 2 2 2 3 4" xfId="12221" xr:uid="{00000000-0005-0000-0000-0000502C0000}"/>
    <cellStyle name="Normal 2 14 2 2 2 4" xfId="12222" xr:uid="{00000000-0005-0000-0000-0000512C0000}"/>
    <cellStyle name="Normal 2 14 2 2 2 4 2" xfId="12223" xr:uid="{00000000-0005-0000-0000-0000522C0000}"/>
    <cellStyle name="Normal 2 14 2 2 2 4 2 2" xfId="12224" xr:uid="{00000000-0005-0000-0000-0000532C0000}"/>
    <cellStyle name="Normal 2 14 2 2 2 4 3" xfId="12225" xr:uid="{00000000-0005-0000-0000-0000542C0000}"/>
    <cellStyle name="Normal 2 14 2 2 2 5" xfId="12226" xr:uid="{00000000-0005-0000-0000-0000552C0000}"/>
    <cellStyle name="Normal 2 14 2 2 2 5 2" xfId="12227" xr:uid="{00000000-0005-0000-0000-0000562C0000}"/>
    <cellStyle name="Normal 2 14 2 2 2 6" xfId="12228" xr:uid="{00000000-0005-0000-0000-0000572C0000}"/>
    <cellStyle name="Normal 2 14 2 2 3" xfId="12229" xr:uid="{00000000-0005-0000-0000-0000582C0000}"/>
    <cellStyle name="Normal 2 14 2 2 3 2" xfId="12230" xr:uid="{00000000-0005-0000-0000-0000592C0000}"/>
    <cellStyle name="Normal 2 14 2 2 3 2 2" xfId="12231" xr:uid="{00000000-0005-0000-0000-00005A2C0000}"/>
    <cellStyle name="Normal 2 14 2 2 3 2 2 2" xfId="12232" xr:uid="{00000000-0005-0000-0000-00005B2C0000}"/>
    <cellStyle name="Normal 2 14 2 2 3 2 3" xfId="12233" xr:uid="{00000000-0005-0000-0000-00005C2C0000}"/>
    <cellStyle name="Normal 2 14 2 2 3 3" xfId="12234" xr:uid="{00000000-0005-0000-0000-00005D2C0000}"/>
    <cellStyle name="Normal 2 14 2 2 3 3 2" xfId="12235" xr:uid="{00000000-0005-0000-0000-00005E2C0000}"/>
    <cellStyle name="Normal 2 14 2 2 3 4" xfId="12236" xr:uid="{00000000-0005-0000-0000-00005F2C0000}"/>
    <cellStyle name="Normal 2 14 2 2 4" xfId="12237" xr:uid="{00000000-0005-0000-0000-0000602C0000}"/>
    <cellStyle name="Normal 2 14 2 2 4 2" xfId="12238" xr:uid="{00000000-0005-0000-0000-0000612C0000}"/>
    <cellStyle name="Normal 2 14 2 2 4 2 2" xfId="12239" xr:uid="{00000000-0005-0000-0000-0000622C0000}"/>
    <cellStyle name="Normal 2 14 2 2 4 2 2 2" xfId="12240" xr:uid="{00000000-0005-0000-0000-0000632C0000}"/>
    <cellStyle name="Normal 2 14 2 2 4 2 3" xfId="12241" xr:uid="{00000000-0005-0000-0000-0000642C0000}"/>
    <cellStyle name="Normal 2 14 2 2 4 3" xfId="12242" xr:uid="{00000000-0005-0000-0000-0000652C0000}"/>
    <cellStyle name="Normal 2 14 2 2 4 3 2" xfId="12243" xr:uid="{00000000-0005-0000-0000-0000662C0000}"/>
    <cellStyle name="Normal 2 14 2 2 4 4" xfId="12244" xr:uid="{00000000-0005-0000-0000-0000672C0000}"/>
    <cellStyle name="Normal 2 14 2 2 5" xfId="12245" xr:uid="{00000000-0005-0000-0000-0000682C0000}"/>
    <cellStyle name="Normal 2 14 2 2 5 2" xfId="12246" xr:uid="{00000000-0005-0000-0000-0000692C0000}"/>
    <cellStyle name="Normal 2 14 2 2 5 2 2" xfId="12247" xr:uid="{00000000-0005-0000-0000-00006A2C0000}"/>
    <cellStyle name="Normal 2 14 2 2 5 3" xfId="12248" xr:uid="{00000000-0005-0000-0000-00006B2C0000}"/>
    <cellStyle name="Normal 2 14 2 2 6" xfId="12249" xr:uid="{00000000-0005-0000-0000-00006C2C0000}"/>
    <cellStyle name="Normal 2 14 2 2 6 2" xfId="12250" xr:uid="{00000000-0005-0000-0000-00006D2C0000}"/>
    <cellStyle name="Normal 2 14 2 2 7" xfId="12251" xr:uid="{00000000-0005-0000-0000-00006E2C0000}"/>
    <cellStyle name="Normal 2 14 3" xfId="12252" xr:uid="{00000000-0005-0000-0000-00006F2C0000}"/>
    <cellStyle name="Normal 2 14 3 2" xfId="12253" xr:uid="{00000000-0005-0000-0000-0000702C0000}"/>
    <cellStyle name="Normal 2 14 3 2 2" xfId="12254" xr:uid="{00000000-0005-0000-0000-0000712C0000}"/>
    <cellStyle name="Normal 2 14 3 2 2 2" xfId="12255" xr:uid="{00000000-0005-0000-0000-0000722C0000}"/>
    <cellStyle name="Normal 2 14 3 2 2 2 2" xfId="12256" xr:uid="{00000000-0005-0000-0000-0000732C0000}"/>
    <cellStyle name="Normal 2 14 3 2 2 2 2 2" xfId="12257" xr:uid="{00000000-0005-0000-0000-0000742C0000}"/>
    <cellStyle name="Normal 2 14 3 2 2 2 3" xfId="12258" xr:uid="{00000000-0005-0000-0000-0000752C0000}"/>
    <cellStyle name="Normal 2 14 3 2 2 3" xfId="12259" xr:uid="{00000000-0005-0000-0000-0000762C0000}"/>
    <cellStyle name="Normal 2 14 3 2 2 3 2" xfId="12260" xr:uid="{00000000-0005-0000-0000-0000772C0000}"/>
    <cellStyle name="Normal 2 14 3 2 2 4" xfId="12261" xr:uid="{00000000-0005-0000-0000-0000782C0000}"/>
    <cellStyle name="Normal 2 14 3 2 3" xfId="12262" xr:uid="{00000000-0005-0000-0000-0000792C0000}"/>
    <cellStyle name="Normal 2 14 3 2 3 2" xfId="12263" xr:uid="{00000000-0005-0000-0000-00007A2C0000}"/>
    <cellStyle name="Normal 2 14 3 2 3 2 2" xfId="12264" xr:uid="{00000000-0005-0000-0000-00007B2C0000}"/>
    <cellStyle name="Normal 2 14 3 2 3 2 2 2" xfId="12265" xr:uid="{00000000-0005-0000-0000-00007C2C0000}"/>
    <cellStyle name="Normal 2 14 3 2 3 2 3" xfId="12266" xr:uid="{00000000-0005-0000-0000-00007D2C0000}"/>
    <cellStyle name="Normal 2 14 3 2 3 3" xfId="12267" xr:uid="{00000000-0005-0000-0000-00007E2C0000}"/>
    <cellStyle name="Normal 2 14 3 2 3 3 2" xfId="12268" xr:uid="{00000000-0005-0000-0000-00007F2C0000}"/>
    <cellStyle name="Normal 2 14 3 2 3 4" xfId="12269" xr:uid="{00000000-0005-0000-0000-0000802C0000}"/>
    <cellStyle name="Normal 2 14 3 2 4" xfId="12270" xr:uid="{00000000-0005-0000-0000-0000812C0000}"/>
    <cellStyle name="Normal 2 14 3 2 4 2" xfId="12271" xr:uid="{00000000-0005-0000-0000-0000822C0000}"/>
    <cellStyle name="Normal 2 14 3 2 4 2 2" xfId="12272" xr:uid="{00000000-0005-0000-0000-0000832C0000}"/>
    <cellStyle name="Normal 2 14 3 2 4 3" xfId="12273" xr:uid="{00000000-0005-0000-0000-0000842C0000}"/>
    <cellStyle name="Normal 2 14 3 2 5" xfId="12274" xr:uid="{00000000-0005-0000-0000-0000852C0000}"/>
    <cellStyle name="Normal 2 14 3 2 5 2" xfId="12275" xr:uid="{00000000-0005-0000-0000-0000862C0000}"/>
    <cellStyle name="Normal 2 14 3 2 6" xfId="12276" xr:uid="{00000000-0005-0000-0000-0000872C0000}"/>
    <cellStyle name="Normal 2 14 3 3" xfId="12277" xr:uid="{00000000-0005-0000-0000-0000882C0000}"/>
    <cellStyle name="Normal 2 14 3 3 2" xfId="12278" xr:uid="{00000000-0005-0000-0000-0000892C0000}"/>
    <cellStyle name="Normal 2 14 3 3 2 2" xfId="12279" xr:uid="{00000000-0005-0000-0000-00008A2C0000}"/>
    <cellStyle name="Normal 2 14 3 3 2 2 2" xfId="12280" xr:uid="{00000000-0005-0000-0000-00008B2C0000}"/>
    <cellStyle name="Normal 2 14 3 3 2 3" xfId="12281" xr:uid="{00000000-0005-0000-0000-00008C2C0000}"/>
    <cellStyle name="Normal 2 14 3 3 3" xfId="12282" xr:uid="{00000000-0005-0000-0000-00008D2C0000}"/>
    <cellStyle name="Normal 2 14 3 3 3 2" xfId="12283" xr:uid="{00000000-0005-0000-0000-00008E2C0000}"/>
    <cellStyle name="Normal 2 14 3 3 4" xfId="12284" xr:uid="{00000000-0005-0000-0000-00008F2C0000}"/>
    <cellStyle name="Normal 2 14 3 4" xfId="12285" xr:uid="{00000000-0005-0000-0000-0000902C0000}"/>
    <cellStyle name="Normal 2 14 3 4 2" xfId="12286" xr:uid="{00000000-0005-0000-0000-0000912C0000}"/>
    <cellStyle name="Normal 2 14 3 4 2 2" xfId="12287" xr:uid="{00000000-0005-0000-0000-0000922C0000}"/>
    <cellStyle name="Normal 2 14 3 4 2 2 2" xfId="12288" xr:uid="{00000000-0005-0000-0000-0000932C0000}"/>
    <cellStyle name="Normal 2 14 3 4 2 3" xfId="12289" xr:uid="{00000000-0005-0000-0000-0000942C0000}"/>
    <cellStyle name="Normal 2 14 3 4 3" xfId="12290" xr:uid="{00000000-0005-0000-0000-0000952C0000}"/>
    <cellStyle name="Normal 2 14 3 4 3 2" xfId="12291" xr:uid="{00000000-0005-0000-0000-0000962C0000}"/>
    <cellStyle name="Normal 2 14 3 4 4" xfId="12292" xr:uid="{00000000-0005-0000-0000-0000972C0000}"/>
    <cellStyle name="Normal 2 14 3 5" xfId="12293" xr:uid="{00000000-0005-0000-0000-0000982C0000}"/>
    <cellStyle name="Normal 2 14 3 5 2" xfId="12294" xr:uid="{00000000-0005-0000-0000-0000992C0000}"/>
    <cellStyle name="Normal 2 14 3 5 2 2" xfId="12295" xr:uid="{00000000-0005-0000-0000-00009A2C0000}"/>
    <cellStyle name="Normal 2 14 3 5 3" xfId="12296" xr:uid="{00000000-0005-0000-0000-00009B2C0000}"/>
    <cellStyle name="Normal 2 14 3 6" xfId="12297" xr:uid="{00000000-0005-0000-0000-00009C2C0000}"/>
    <cellStyle name="Normal 2 14 3 6 2" xfId="12298" xr:uid="{00000000-0005-0000-0000-00009D2C0000}"/>
    <cellStyle name="Normal 2 14 3 7" xfId="12299" xr:uid="{00000000-0005-0000-0000-00009E2C0000}"/>
    <cellStyle name="Normal 2 14 4" xfId="12300" xr:uid="{00000000-0005-0000-0000-00009F2C0000}"/>
    <cellStyle name="Normal 2 14 4 2" xfId="12301" xr:uid="{00000000-0005-0000-0000-0000A02C0000}"/>
    <cellStyle name="Normal 2 14 4 2 2" xfId="12302" xr:uid="{00000000-0005-0000-0000-0000A12C0000}"/>
    <cellStyle name="Normal 2 14 4 2 2 2" xfId="12303" xr:uid="{00000000-0005-0000-0000-0000A22C0000}"/>
    <cellStyle name="Normal 2 14 4 2 2 2 2" xfId="12304" xr:uid="{00000000-0005-0000-0000-0000A32C0000}"/>
    <cellStyle name="Normal 2 14 4 2 2 3" xfId="12305" xr:uid="{00000000-0005-0000-0000-0000A42C0000}"/>
    <cellStyle name="Normal 2 14 4 2 3" xfId="12306" xr:uid="{00000000-0005-0000-0000-0000A52C0000}"/>
    <cellStyle name="Normal 2 14 4 2 3 2" xfId="12307" xr:uid="{00000000-0005-0000-0000-0000A62C0000}"/>
    <cellStyle name="Normal 2 14 4 2 4" xfId="12308" xr:uid="{00000000-0005-0000-0000-0000A72C0000}"/>
    <cellStyle name="Normal 2 14 4 3" xfId="12309" xr:uid="{00000000-0005-0000-0000-0000A82C0000}"/>
    <cellStyle name="Normal 2 14 4 3 2" xfId="12310" xr:uid="{00000000-0005-0000-0000-0000A92C0000}"/>
    <cellStyle name="Normal 2 14 4 3 2 2" xfId="12311" xr:uid="{00000000-0005-0000-0000-0000AA2C0000}"/>
    <cellStyle name="Normal 2 14 4 3 2 2 2" xfId="12312" xr:uid="{00000000-0005-0000-0000-0000AB2C0000}"/>
    <cellStyle name="Normal 2 14 4 3 2 3" xfId="12313" xr:uid="{00000000-0005-0000-0000-0000AC2C0000}"/>
    <cellStyle name="Normal 2 14 4 3 3" xfId="12314" xr:uid="{00000000-0005-0000-0000-0000AD2C0000}"/>
    <cellStyle name="Normal 2 14 4 3 3 2" xfId="12315" xr:uid="{00000000-0005-0000-0000-0000AE2C0000}"/>
    <cellStyle name="Normal 2 14 4 3 4" xfId="12316" xr:uid="{00000000-0005-0000-0000-0000AF2C0000}"/>
    <cellStyle name="Normal 2 14 4 4" xfId="12317" xr:uid="{00000000-0005-0000-0000-0000B02C0000}"/>
    <cellStyle name="Normal 2 14 4 4 2" xfId="12318" xr:uid="{00000000-0005-0000-0000-0000B12C0000}"/>
    <cellStyle name="Normal 2 14 4 4 2 2" xfId="12319" xr:uid="{00000000-0005-0000-0000-0000B22C0000}"/>
    <cellStyle name="Normal 2 14 4 4 3" xfId="12320" xr:uid="{00000000-0005-0000-0000-0000B32C0000}"/>
    <cellStyle name="Normal 2 14 4 5" xfId="12321" xr:uid="{00000000-0005-0000-0000-0000B42C0000}"/>
    <cellStyle name="Normal 2 14 4 5 2" xfId="12322" xr:uid="{00000000-0005-0000-0000-0000B52C0000}"/>
    <cellStyle name="Normal 2 14 4 6" xfId="12323" xr:uid="{00000000-0005-0000-0000-0000B62C0000}"/>
    <cellStyle name="Normal 2 14 5" xfId="12324" xr:uid="{00000000-0005-0000-0000-0000B72C0000}"/>
    <cellStyle name="Normal 2 14 5 2" xfId="12325" xr:uid="{00000000-0005-0000-0000-0000B82C0000}"/>
    <cellStyle name="Normal 2 14 5 2 2" xfId="12326" xr:uid="{00000000-0005-0000-0000-0000B92C0000}"/>
    <cellStyle name="Normal 2 14 5 2 2 2" xfId="12327" xr:uid="{00000000-0005-0000-0000-0000BA2C0000}"/>
    <cellStyle name="Normal 2 14 5 2 3" xfId="12328" xr:uid="{00000000-0005-0000-0000-0000BB2C0000}"/>
    <cellStyle name="Normal 2 14 5 3" xfId="12329" xr:uid="{00000000-0005-0000-0000-0000BC2C0000}"/>
    <cellStyle name="Normal 2 14 5 3 2" xfId="12330" xr:uid="{00000000-0005-0000-0000-0000BD2C0000}"/>
    <cellStyle name="Normal 2 14 5 4" xfId="12331" xr:uid="{00000000-0005-0000-0000-0000BE2C0000}"/>
    <cellStyle name="Normal 2 14 6" xfId="12332" xr:uid="{00000000-0005-0000-0000-0000BF2C0000}"/>
    <cellStyle name="Normal 2 14 6 2" xfId="12333" xr:uid="{00000000-0005-0000-0000-0000C02C0000}"/>
    <cellStyle name="Normal 2 14 6 2 2" xfId="12334" xr:uid="{00000000-0005-0000-0000-0000C12C0000}"/>
    <cellStyle name="Normal 2 14 6 2 2 2" xfId="12335" xr:uid="{00000000-0005-0000-0000-0000C22C0000}"/>
    <cellStyle name="Normal 2 14 6 2 3" xfId="12336" xr:uid="{00000000-0005-0000-0000-0000C32C0000}"/>
    <cellStyle name="Normal 2 14 6 3" xfId="12337" xr:uid="{00000000-0005-0000-0000-0000C42C0000}"/>
    <cellStyle name="Normal 2 14 6 3 2" xfId="12338" xr:uid="{00000000-0005-0000-0000-0000C52C0000}"/>
    <cellStyle name="Normal 2 14 6 4" xfId="12339" xr:uid="{00000000-0005-0000-0000-0000C62C0000}"/>
    <cellStyle name="Normal 2 14 7" xfId="12340" xr:uid="{00000000-0005-0000-0000-0000C72C0000}"/>
    <cellStyle name="Normal 2 14 7 2" xfId="12341" xr:uid="{00000000-0005-0000-0000-0000C82C0000}"/>
    <cellStyle name="Normal 2 14 7 2 2" xfId="12342" xr:uid="{00000000-0005-0000-0000-0000C92C0000}"/>
    <cellStyle name="Normal 2 14 7 3" xfId="12343" xr:uid="{00000000-0005-0000-0000-0000CA2C0000}"/>
    <cellStyle name="Normal 2 14 8" xfId="12344" xr:uid="{00000000-0005-0000-0000-0000CB2C0000}"/>
    <cellStyle name="Normal 2 14 8 2" xfId="12345" xr:uid="{00000000-0005-0000-0000-0000CC2C0000}"/>
    <cellStyle name="Normal 2 15" xfId="7394" xr:uid="{00000000-0005-0000-0000-0000CD2C0000}"/>
    <cellStyle name="Normal 2 15 2" xfId="12346" xr:uid="{00000000-0005-0000-0000-0000CE2C0000}"/>
    <cellStyle name="Normal 2 16" xfId="7395" xr:uid="{00000000-0005-0000-0000-0000CF2C0000}"/>
    <cellStyle name="Normal 2 17" xfId="7396" xr:uid="{00000000-0005-0000-0000-0000D02C0000}"/>
    <cellStyle name="Normal 2 18" xfId="7397" xr:uid="{00000000-0005-0000-0000-0000D12C0000}"/>
    <cellStyle name="Normal 2 19" xfId="7398" xr:uid="{00000000-0005-0000-0000-0000D22C0000}"/>
    <cellStyle name="Normal 2 2" xfId="2489" xr:uid="{00000000-0005-0000-0000-0000D32C0000}"/>
    <cellStyle name="Normal 2 2 10" xfId="12347" xr:uid="{00000000-0005-0000-0000-0000D42C0000}"/>
    <cellStyle name="Normal 2 2 10 2" xfId="19476" xr:uid="{00000000-0005-0000-0000-0000D52C0000}"/>
    <cellStyle name="Normal 2 2 2" xfId="4931" xr:uid="{00000000-0005-0000-0000-0000D62C0000}"/>
    <cellStyle name="Normal 2 2 2 2" xfId="12348" xr:uid="{00000000-0005-0000-0000-0000D72C0000}"/>
    <cellStyle name="Normal 2 2 2 2 2" xfId="12349" xr:uid="{00000000-0005-0000-0000-0000D82C0000}"/>
    <cellStyle name="Normal 2 2 2 2 3" xfId="12350" xr:uid="{00000000-0005-0000-0000-0000D92C0000}"/>
    <cellStyle name="Normal 2 2 2 3" xfId="12351" xr:uid="{00000000-0005-0000-0000-0000DA2C0000}"/>
    <cellStyle name="Normal 2 2 2 4" xfId="12352" xr:uid="{00000000-0005-0000-0000-0000DB2C0000}"/>
    <cellStyle name="Normal 2 2 2 5" xfId="12353" xr:uid="{00000000-0005-0000-0000-0000DC2C0000}"/>
    <cellStyle name="Normal 2 2 3" xfId="4932" xr:uid="{00000000-0005-0000-0000-0000DD2C0000}"/>
    <cellStyle name="Normal 2 2 3 2" xfId="12354" xr:uid="{00000000-0005-0000-0000-0000DE2C0000}"/>
    <cellStyle name="Normal 2 2 3 2 2" xfId="12355" xr:uid="{00000000-0005-0000-0000-0000DF2C0000}"/>
    <cellStyle name="Normal 2 2 3 2 2 2" xfId="12356" xr:uid="{00000000-0005-0000-0000-0000E02C0000}"/>
    <cellStyle name="Normal 2 2 3 2 2 2 2" xfId="12357" xr:uid="{00000000-0005-0000-0000-0000E12C0000}"/>
    <cellStyle name="Normal 2 2 3 2 2 2 2 2" xfId="12358" xr:uid="{00000000-0005-0000-0000-0000E22C0000}"/>
    <cellStyle name="Normal 2 2 3 2 2 2 2 2 2" xfId="12359" xr:uid="{00000000-0005-0000-0000-0000E32C0000}"/>
    <cellStyle name="Normal 2 2 3 2 2 2 2 3" xfId="12360" xr:uid="{00000000-0005-0000-0000-0000E42C0000}"/>
    <cellStyle name="Normal 2 2 3 2 2 2 3" xfId="12361" xr:uid="{00000000-0005-0000-0000-0000E52C0000}"/>
    <cellStyle name="Normal 2 2 3 2 2 2 3 2" xfId="12362" xr:uid="{00000000-0005-0000-0000-0000E62C0000}"/>
    <cellStyle name="Normal 2 2 3 2 2 2 4" xfId="12363" xr:uid="{00000000-0005-0000-0000-0000E72C0000}"/>
    <cellStyle name="Normal 2 2 3 2 2 3" xfId="12364" xr:uid="{00000000-0005-0000-0000-0000E82C0000}"/>
    <cellStyle name="Normal 2 2 3 2 2 3 2" xfId="12365" xr:uid="{00000000-0005-0000-0000-0000E92C0000}"/>
    <cellStyle name="Normal 2 2 3 2 2 3 2 2" xfId="12366" xr:uid="{00000000-0005-0000-0000-0000EA2C0000}"/>
    <cellStyle name="Normal 2 2 3 2 2 3 2 2 2" xfId="12367" xr:uid="{00000000-0005-0000-0000-0000EB2C0000}"/>
    <cellStyle name="Normal 2 2 3 2 2 3 2 3" xfId="12368" xr:uid="{00000000-0005-0000-0000-0000EC2C0000}"/>
    <cellStyle name="Normal 2 2 3 2 2 3 3" xfId="12369" xr:uid="{00000000-0005-0000-0000-0000ED2C0000}"/>
    <cellStyle name="Normal 2 2 3 2 2 3 3 2" xfId="12370" xr:uid="{00000000-0005-0000-0000-0000EE2C0000}"/>
    <cellStyle name="Normal 2 2 3 2 2 3 4" xfId="12371" xr:uid="{00000000-0005-0000-0000-0000EF2C0000}"/>
    <cellStyle name="Normal 2 2 3 2 2 4" xfId="12372" xr:uid="{00000000-0005-0000-0000-0000F02C0000}"/>
    <cellStyle name="Normal 2 2 3 2 2 4 2" xfId="12373" xr:uid="{00000000-0005-0000-0000-0000F12C0000}"/>
    <cellStyle name="Normal 2 2 3 2 2 4 2 2" xfId="12374" xr:uid="{00000000-0005-0000-0000-0000F22C0000}"/>
    <cellStyle name="Normal 2 2 3 2 2 4 3" xfId="12375" xr:uid="{00000000-0005-0000-0000-0000F32C0000}"/>
    <cellStyle name="Normal 2 2 3 2 2 5" xfId="12376" xr:uid="{00000000-0005-0000-0000-0000F42C0000}"/>
    <cellStyle name="Normal 2 2 3 2 2 5 2" xfId="12377" xr:uid="{00000000-0005-0000-0000-0000F52C0000}"/>
    <cellStyle name="Normal 2 2 3 2 2 6" xfId="12378" xr:uid="{00000000-0005-0000-0000-0000F62C0000}"/>
    <cellStyle name="Normal 2 2 3 2 3" xfId="12379" xr:uid="{00000000-0005-0000-0000-0000F72C0000}"/>
    <cellStyle name="Normal 2 2 3 2 3 2" xfId="12380" xr:uid="{00000000-0005-0000-0000-0000F82C0000}"/>
    <cellStyle name="Normal 2 2 3 2 3 2 2" xfId="12381" xr:uid="{00000000-0005-0000-0000-0000F92C0000}"/>
    <cellStyle name="Normal 2 2 3 2 3 2 2 2" xfId="12382" xr:uid="{00000000-0005-0000-0000-0000FA2C0000}"/>
    <cellStyle name="Normal 2 2 3 2 3 2 3" xfId="12383" xr:uid="{00000000-0005-0000-0000-0000FB2C0000}"/>
    <cellStyle name="Normal 2 2 3 2 3 3" xfId="12384" xr:uid="{00000000-0005-0000-0000-0000FC2C0000}"/>
    <cellStyle name="Normal 2 2 3 2 3 3 2" xfId="12385" xr:uid="{00000000-0005-0000-0000-0000FD2C0000}"/>
    <cellStyle name="Normal 2 2 3 2 3 4" xfId="12386" xr:uid="{00000000-0005-0000-0000-0000FE2C0000}"/>
    <cellStyle name="Normal 2 2 3 2 4" xfId="12387" xr:uid="{00000000-0005-0000-0000-0000FF2C0000}"/>
    <cellStyle name="Normal 2 2 3 2 4 2" xfId="12388" xr:uid="{00000000-0005-0000-0000-0000002D0000}"/>
    <cellStyle name="Normal 2 2 3 2 4 2 2" xfId="12389" xr:uid="{00000000-0005-0000-0000-0000012D0000}"/>
    <cellStyle name="Normal 2 2 3 2 4 2 2 2" xfId="12390" xr:uid="{00000000-0005-0000-0000-0000022D0000}"/>
    <cellStyle name="Normal 2 2 3 2 4 2 3" xfId="12391" xr:uid="{00000000-0005-0000-0000-0000032D0000}"/>
    <cellStyle name="Normal 2 2 3 2 4 3" xfId="12392" xr:uid="{00000000-0005-0000-0000-0000042D0000}"/>
    <cellStyle name="Normal 2 2 3 2 4 3 2" xfId="12393" xr:uid="{00000000-0005-0000-0000-0000052D0000}"/>
    <cellStyle name="Normal 2 2 3 2 4 4" xfId="12394" xr:uid="{00000000-0005-0000-0000-0000062D0000}"/>
    <cellStyle name="Normal 2 2 3 2 5" xfId="12395" xr:uid="{00000000-0005-0000-0000-0000072D0000}"/>
    <cellStyle name="Normal 2 2 3 2 5 2" xfId="12396" xr:uid="{00000000-0005-0000-0000-0000082D0000}"/>
    <cellStyle name="Normal 2 2 3 2 5 2 2" xfId="12397" xr:uid="{00000000-0005-0000-0000-0000092D0000}"/>
    <cellStyle name="Normal 2 2 3 2 5 3" xfId="12398" xr:uid="{00000000-0005-0000-0000-00000A2D0000}"/>
    <cellStyle name="Normal 2 2 3 2 6" xfId="12399" xr:uid="{00000000-0005-0000-0000-00000B2D0000}"/>
    <cellStyle name="Normal 2 2 3 2 6 2" xfId="12400" xr:uid="{00000000-0005-0000-0000-00000C2D0000}"/>
    <cellStyle name="Normal 2 2 3 3" xfId="12401" xr:uid="{00000000-0005-0000-0000-00000D2D0000}"/>
    <cellStyle name="Normal 2 2 3 3 2" xfId="12402" xr:uid="{00000000-0005-0000-0000-00000E2D0000}"/>
    <cellStyle name="Normal 2 2 3 3 2 2" xfId="12403" xr:uid="{00000000-0005-0000-0000-00000F2D0000}"/>
    <cellStyle name="Normal 2 2 3 3 2 2 2" xfId="12404" xr:uid="{00000000-0005-0000-0000-0000102D0000}"/>
    <cellStyle name="Normal 2 2 3 3 2 2 2 2" xfId="12405" xr:uid="{00000000-0005-0000-0000-0000112D0000}"/>
    <cellStyle name="Normal 2 2 3 3 2 2 3" xfId="12406" xr:uid="{00000000-0005-0000-0000-0000122D0000}"/>
    <cellStyle name="Normal 2 2 3 3 2 3" xfId="12407" xr:uid="{00000000-0005-0000-0000-0000132D0000}"/>
    <cellStyle name="Normal 2 2 3 3 2 3 2" xfId="12408" xr:uid="{00000000-0005-0000-0000-0000142D0000}"/>
    <cellStyle name="Normal 2 2 3 3 2 4" xfId="12409" xr:uid="{00000000-0005-0000-0000-0000152D0000}"/>
    <cellStyle name="Normal 2 2 3 3 3" xfId="12410" xr:uid="{00000000-0005-0000-0000-0000162D0000}"/>
    <cellStyle name="Normal 2 2 3 3 3 2" xfId="12411" xr:uid="{00000000-0005-0000-0000-0000172D0000}"/>
    <cellStyle name="Normal 2 2 3 3 3 2 2" xfId="12412" xr:uid="{00000000-0005-0000-0000-0000182D0000}"/>
    <cellStyle name="Normal 2 2 3 3 3 2 2 2" xfId="12413" xr:uid="{00000000-0005-0000-0000-0000192D0000}"/>
    <cellStyle name="Normal 2 2 3 3 3 2 3" xfId="12414" xr:uid="{00000000-0005-0000-0000-00001A2D0000}"/>
    <cellStyle name="Normal 2 2 3 3 3 3" xfId="12415" xr:uid="{00000000-0005-0000-0000-00001B2D0000}"/>
    <cellStyle name="Normal 2 2 3 3 3 3 2" xfId="12416" xr:uid="{00000000-0005-0000-0000-00001C2D0000}"/>
    <cellStyle name="Normal 2 2 3 3 3 4" xfId="12417" xr:uid="{00000000-0005-0000-0000-00001D2D0000}"/>
    <cellStyle name="Normal 2 2 3 3 4" xfId="12418" xr:uid="{00000000-0005-0000-0000-00001E2D0000}"/>
    <cellStyle name="Normal 2 2 3 3 4 2" xfId="12419" xr:uid="{00000000-0005-0000-0000-00001F2D0000}"/>
    <cellStyle name="Normal 2 2 3 3 4 2 2" xfId="12420" xr:uid="{00000000-0005-0000-0000-0000202D0000}"/>
    <cellStyle name="Normal 2 2 3 3 4 3" xfId="12421" xr:uid="{00000000-0005-0000-0000-0000212D0000}"/>
    <cellStyle name="Normal 2 2 3 3 5" xfId="12422" xr:uid="{00000000-0005-0000-0000-0000222D0000}"/>
    <cellStyle name="Normal 2 2 3 3 5 2" xfId="12423" xr:uid="{00000000-0005-0000-0000-0000232D0000}"/>
    <cellStyle name="Normal 2 2 3 4" xfId="12424" xr:uid="{00000000-0005-0000-0000-0000242D0000}"/>
    <cellStyle name="Normal 2 2 3 4 2" xfId="12425" xr:uid="{00000000-0005-0000-0000-0000252D0000}"/>
    <cellStyle name="Normal 2 2 3 4 2 2" xfId="12426" xr:uid="{00000000-0005-0000-0000-0000262D0000}"/>
    <cellStyle name="Normal 2 2 3 4 2 2 2" xfId="12427" xr:uid="{00000000-0005-0000-0000-0000272D0000}"/>
    <cellStyle name="Normal 2 2 3 4 2 3" xfId="12428" xr:uid="{00000000-0005-0000-0000-0000282D0000}"/>
    <cellStyle name="Normal 2 2 3 4 3" xfId="12429" xr:uid="{00000000-0005-0000-0000-0000292D0000}"/>
    <cellStyle name="Normal 2 2 3 4 3 2" xfId="12430" xr:uid="{00000000-0005-0000-0000-00002A2D0000}"/>
    <cellStyle name="Normal 2 2 3 4 4" xfId="12431" xr:uid="{00000000-0005-0000-0000-00002B2D0000}"/>
    <cellStyle name="Normal 2 2 3 5" xfId="12432" xr:uid="{00000000-0005-0000-0000-00002C2D0000}"/>
    <cellStyle name="Normal 2 2 3 5 2" xfId="12433" xr:uid="{00000000-0005-0000-0000-00002D2D0000}"/>
    <cellStyle name="Normal 2 2 3 5 2 2" xfId="12434" xr:uid="{00000000-0005-0000-0000-00002E2D0000}"/>
    <cellStyle name="Normal 2 2 3 5 2 2 2" xfId="12435" xr:uid="{00000000-0005-0000-0000-00002F2D0000}"/>
    <cellStyle name="Normal 2 2 3 5 2 3" xfId="12436" xr:uid="{00000000-0005-0000-0000-0000302D0000}"/>
    <cellStyle name="Normal 2 2 3 5 3" xfId="12437" xr:uid="{00000000-0005-0000-0000-0000312D0000}"/>
    <cellStyle name="Normal 2 2 3 5 3 2" xfId="12438" xr:uid="{00000000-0005-0000-0000-0000322D0000}"/>
    <cellStyle name="Normal 2 2 3 5 4" xfId="12439" xr:uid="{00000000-0005-0000-0000-0000332D0000}"/>
    <cellStyle name="Normal 2 2 3 6" xfId="12440" xr:uid="{00000000-0005-0000-0000-0000342D0000}"/>
    <cellStyle name="Normal 2 2 3 6 2" xfId="12441" xr:uid="{00000000-0005-0000-0000-0000352D0000}"/>
    <cellStyle name="Normal 2 2 3 6 2 2" xfId="12442" xr:uid="{00000000-0005-0000-0000-0000362D0000}"/>
    <cellStyle name="Normal 2 2 3 6 3" xfId="12443" xr:uid="{00000000-0005-0000-0000-0000372D0000}"/>
    <cellStyle name="Normal 2 2 3 7" xfId="12444" xr:uid="{00000000-0005-0000-0000-0000382D0000}"/>
    <cellStyle name="Normal 2 2 3 7 2" xfId="12445" xr:uid="{00000000-0005-0000-0000-0000392D0000}"/>
    <cellStyle name="Normal 2 2 4" xfId="4933" xr:uid="{00000000-0005-0000-0000-00003A2D0000}"/>
    <cellStyle name="Normal 2 2 4 2" xfId="12446" xr:uid="{00000000-0005-0000-0000-00003B2D0000}"/>
    <cellStyle name="Normal 2 2 4 2 2" xfId="12447" xr:uid="{00000000-0005-0000-0000-00003C2D0000}"/>
    <cellStyle name="Normal 2 2 4 2 2 2" xfId="12448" xr:uid="{00000000-0005-0000-0000-00003D2D0000}"/>
    <cellStyle name="Normal 2 2 4 2 2 2 2" xfId="12449" xr:uid="{00000000-0005-0000-0000-00003E2D0000}"/>
    <cellStyle name="Normal 2 2 4 2 2 2 2 2" xfId="12450" xr:uid="{00000000-0005-0000-0000-00003F2D0000}"/>
    <cellStyle name="Normal 2 2 4 2 2 2 2 2 2" xfId="12451" xr:uid="{00000000-0005-0000-0000-0000402D0000}"/>
    <cellStyle name="Normal 2 2 4 2 2 2 2 3" xfId="12452" xr:uid="{00000000-0005-0000-0000-0000412D0000}"/>
    <cellStyle name="Normal 2 2 4 2 2 2 3" xfId="12453" xr:uid="{00000000-0005-0000-0000-0000422D0000}"/>
    <cellStyle name="Normal 2 2 4 2 2 2 3 2" xfId="12454" xr:uid="{00000000-0005-0000-0000-0000432D0000}"/>
    <cellStyle name="Normal 2 2 4 2 2 2 4" xfId="12455" xr:uid="{00000000-0005-0000-0000-0000442D0000}"/>
    <cellStyle name="Normal 2 2 4 2 2 3" xfId="12456" xr:uid="{00000000-0005-0000-0000-0000452D0000}"/>
    <cellStyle name="Normal 2 2 4 2 2 3 2" xfId="12457" xr:uid="{00000000-0005-0000-0000-0000462D0000}"/>
    <cellStyle name="Normal 2 2 4 2 2 3 2 2" xfId="12458" xr:uid="{00000000-0005-0000-0000-0000472D0000}"/>
    <cellStyle name="Normal 2 2 4 2 2 3 2 2 2" xfId="12459" xr:uid="{00000000-0005-0000-0000-0000482D0000}"/>
    <cellStyle name="Normal 2 2 4 2 2 3 2 3" xfId="12460" xr:uid="{00000000-0005-0000-0000-0000492D0000}"/>
    <cellStyle name="Normal 2 2 4 2 2 3 3" xfId="12461" xr:uid="{00000000-0005-0000-0000-00004A2D0000}"/>
    <cellStyle name="Normal 2 2 4 2 2 3 3 2" xfId="12462" xr:uid="{00000000-0005-0000-0000-00004B2D0000}"/>
    <cellStyle name="Normal 2 2 4 2 2 3 4" xfId="12463" xr:uid="{00000000-0005-0000-0000-00004C2D0000}"/>
    <cellStyle name="Normal 2 2 4 2 2 4" xfId="12464" xr:uid="{00000000-0005-0000-0000-00004D2D0000}"/>
    <cellStyle name="Normal 2 2 4 2 2 4 2" xfId="12465" xr:uid="{00000000-0005-0000-0000-00004E2D0000}"/>
    <cellStyle name="Normal 2 2 4 2 2 4 2 2" xfId="12466" xr:uid="{00000000-0005-0000-0000-00004F2D0000}"/>
    <cellStyle name="Normal 2 2 4 2 2 4 3" xfId="12467" xr:uid="{00000000-0005-0000-0000-0000502D0000}"/>
    <cellStyle name="Normal 2 2 4 2 2 5" xfId="12468" xr:uid="{00000000-0005-0000-0000-0000512D0000}"/>
    <cellStyle name="Normal 2 2 4 2 2 5 2" xfId="12469" xr:uid="{00000000-0005-0000-0000-0000522D0000}"/>
    <cellStyle name="Normal 2 2 4 2 2 6" xfId="12470" xr:uid="{00000000-0005-0000-0000-0000532D0000}"/>
    <cellStyle name="Normal 2 2 4 2 3" xfId="12471" xr:uid="{00000000-0005-0000-0000-0000542D0000}"/>
    <cellStyle name="Normal 2 2 4 2 3 2" xfId="12472" xr:uid="{00000000-0005-0000-0000-0000552D0000}"/>
    <cellStyle name="Normal 2 2 4 2 3 2 2" xfId="12473" xr:uid="{00000000-0005-0000-0000-0000562D0000}"/>
    <cellStyle name="Normal 2 2 4 2 3 2 2 2" xfId="12474" xr:uid="{00000000-0005-0000-0000-0000572D0000}"/>
    <cellStyle name="Normal 2 2 4 2 3 2 3" xfId="12475" xr:uid="{00000000-0005-0000-0000-0000582D0000}"/>
    <cellStyle name="Normal 2 2 4 2 3 3" xfId="12476" xr:uid="{00000000-0005-0000-0000-0000592D0000}"/>
    <cellStyle name="Normal 2 2 4 2 3 3 2" xfId="12477" xr:uid="{00000000-0005-0000-0000-00005A2D0000}"/>
    <cellStyle name="Normal 2 2 4 2 3 4" xfId="12478" xr:uid="{00000000-0005-0000-0000-00005B2D0000}"/>
    <cellStyle name="Normal 2 2 4 2 4" xfId="12479" xr:uid="{00000000-0005-0000-0000-00005C2D0000}"/>
    <cellStyle name="Normal 2 2 4 2 4 2" xfId="12480" xr:uid="{00000000-0005-0000-0000-00005D2D0000}"/>
    <cellStyle name="Normal 2 2 4 2 4 2 2" xfId="12481" xr:uid="{00000000-0005-0000-0000-00005E2D0000}"/>
    <cellStyle name="Normal 2 2 4 2 4 2 2 2" xfId="12482" xr:uid="{00000000-0005-0000-0000-00005F2D0000}"/>
    <cellStyle name="Normal 2 2 4 2 4 2 3" xfId="12483" xr:uid="{00000000-0005-0000-0000-0000602D0000}"/>
    <cellStyle name="Normal 2 2 4 2 4 3" xfId="12484" xr:uid="{00000000-0005-0000-0000-0000612D0000}"/>
    <cellStyle name="Normal 2 2 4 2 4 3 2" xfId="12485" xr:uid="{00000000-0005-0000-0000-0000622D0000}"/>
    <cellStyle name="Normal 2 2 4 2 4 4" xfId="12486" xr:uid="{00000000-0005-0000-0000-0000632D0000}"/>
    <cellStyle name="Normal 2 2 4 2 5" xfId="12487" xr:uid="{00000000-0005-0000-0000-0000642D0000}"/>
    <cellStyle name="Normal 2 2 4 2 5 2" xfId="12488" xr:uid="{00000000-0005-0000-0000-0000652D0000}"/>
    <cellStyle name="Normal 2 2 4 2 5 2 2" xfId="12489" xr:uid="{00000000-0005-0000-0000-0000662D0000}"/>
    <cellStyle name="Normal 2 2 4 2 5 3" xfId="12490" xr:uid="{00000000-0005-0000-0000-0000672D0000}"/>
    <cellStyle name="Normal 2 2 4 2 6" xfId="12491" xr:uid="{00000000-0005-0000-0000-0000682D0000}"/>
    <cellStyle name="Normal 2 2 4 2 6 2" xfId="12492" xr:uid="{00000000-0005-0000-0000-0000692D0000}"/>
    <cellStyle name="Normal 2 2 4 2 7" xfId="12493" xr:uid="{00000000-0005-0000-0000-00006A2D0000}"/>
    <cellStyle name="Normal 2 2 4 3" xfId="12494" xr:uid="{00000000-0005-0000-0000-00006B2D0000}"/>
    <cellStyle name="Normal 2 2 4 3 2" xfId="12495" xr:uid="{00000000-0005-0000-0000-00006C2D0000}"/>
    <cellStyle name="Normal 2 2 4 3 2 2" xfId="12496" xr:uid="{00000000-0005-0000-0000-00006D2D0000}"/>
    <cellStyle name="Normal 2 2 4 3 2 2 2" xfId="12497" xr:uid="{00000000-0005-0000-0000-00006E2D0000}"/>
    <cellStyle name="Normal 2 2 4 3 2 2 2 2" xfId="12498" xr:uid="{00000000-0005-0000-0000-00006F2D0000}"/>
    <cellStyle name="Normal 2 2 4 3 2 2 3" xfId="12499" xr:uid="{00000000-0005-0000-0000-0000702D0000}"/>
    <cellStyle name="Normal 2 2 4 3 2 3" xfId="12500" xr:uid="{00000000-0005-0000-0000-0000712D0000}"/>
    <cellStyle name="Normal 2 2 4 3 2 3 2" xfId="12501" xr:uid="{00000000-0005-0000-0000-0000722D0000}"/>
    <cellStyle name="Normal 2 2 4 3 2 4" xfId="12502" xr:uid="{00000000-0005-0000-0000-0000732D0000}"/>
    <cellStyle name="Normal 2 2 4 3 3" xfId="12503" xr:uid="{00000000-0005-0000-0000-0000742D0000}"/>
    <cellStyle name="Normal 2 2 4 3 3 2" xfId="12504" xr:uid="{00000000-0005-0000-0000-0000752D0000}"/>
    <cellStyle name="Normal 2 2 4 3 3 2 2" xfId="12505" xr:uid="{00000000-0005-0000-0000-0000762D0000}"/>
    <cellStyle name="Normal 2 2 4 3 3 2 2 2" xfId="12506" xr:uid="{00000000-0005-0000-0000-0000772D0000}"/>
    <cellStyle name="Normal 2 2 4 3 3 2 3" xfId="12507" xr:uid="{00000000-0005-0000-0000-0000782D0000}"/>
    <cellStyle name="Normal 2 2 4 3 3 3" xfId="12508" xr:uid="{00000000-0005-0000-0000-0000792D0000}"/>
    <cellStyle name="Normal 2 2 4 3 3 3 2" xfId="12509" xr:uid="{00000000-0005-0000-0000-00007A2D0000}"/>
    <cellStyle name="Normal 2 2 4 3 3 4" xfId="12510" xr:uid="{00000000-0005-0000-0000-00007B2D0000}"/>
    <cellStyle name="Normal 2 2 4 3 4" xfId="12511" xr:uid="{00000000-0005-0000-0000-00007C2D0000}"/>
    <cellStyle name="Normal 2 2 4 3 4 2" xfId="12512" xr:uid="{00000000-0005-0000-0000-00007D2D0000}"/>
    <cellStyle name="Normal 2 2 4 3 4 2 2" xfId="12513" xr:uid="{00000000-0005-0000-0000-00007E2D0000}"/>
    <cellStyle name="Normal 2 2 4 3 4 3" xfId="12514" xr:uid="{00000000-0005-0000-0000-00007F2D0000}"/>
    <cellStyle name="Normal 2 2 4 3 5" xfId="12515" xr:uid="{00000000-0005-0000-0000-0000802D0000}"/>
    <cellStyle name="Normal 2 2 4 3 5 2" xfId="12516" xr:uid="{00000000-0005-0000-0000-0000812D0000}"/>
    <cellStyle name="Normal 2 2 4 3 6" xfId="12517" xr:uid="{00000000-0005-0000-0000-0000822D0000}"/>
    <cellStyle name="Normal 2 2 4 4" xfId="12518" xr:uid="{00000000-0005-0000-0000-0000832D0000}"/>
    <cellStyle name="Normal 2 2 4 4 2" xfId="12519" xr:uid="{00000000-0005-0000-0000-0000842D0000}"/>
    <cellStyle name="Normal 2 2 4 4 2 2" xfId="12520" xr:uid="{00000000-0005-0000-0000-0000852D0000}"/>
    <cellStyle name="Normal 2 2 4 4 2 2 2" xfId="12521" xr:uid="{00000000-0005-0000-0000-0000862D0000}"/>
    <cellStyle name="Normal 2 2 4 4 2 3" xfId="12522" xr:uid="{00000000-0005-0000-0000-0000872D0000}"/>
    <cellStyle name="Normal 2 2 4 4 3" xfId="12523" xr:uid="{00000000-0005-0000-0000-0000882D0000}"/>
    <cellStyle name="Normal 2 2 4 4 3 2" xfId="12524" xr:uid="{00000000-0005-0000-0000-0000892D0000}"/>
    <cellStyle name="Normal 2 2 4 4 4" xfId="12525" xr:uid="{00000000-0005-0000-0000-00008A2D0000}"/>
    <cellStyle name="Normal 2 2 4 5" xfId="12526" xr:uid="{00000000-0005-0000-0000-00008B2D0000}"/>
    <cellStyle name="Normal 2 2 4 5 2" xfId="12527" xr:uid="{00000000-0005-0000-0000-00008C2D0000}"/>
    <cellStyle name="Normal 2 2 4 5 2 2" xfId="12528" xr:uid="{00000000-0005-0000-0000-00008D2D0000}"/>
    <cellStyle name="Normal 2 2 4 5 2 2 2" xfId="12529" xr:uid="{00000000-0005-0000-0000-00008E2D0000}"/>
    <cellStyle name="Normal 2 2 4 5 2 3" xfId="12530" xr:uid="{00000000-0005-0000-0000-00008F2D0000}"/>
    <cellStyle name="Normal 2 2 4 5 3" xfId="12531" xr:uid="{00000000-0005-0000-0000-0000902D0000}"/>
    <cellStyle name="Normal 2 2 4 5 3 2" xfId="12532" xr:uid="{00000000-0005-0000-0000-0000912D0000}"/>
    <cellStyle name="Normal 2 2 4 5 4" xfId="12533" xr:uid="{00000000-0005-0000-0000-0000922D0000}"/>
    <cellStyle name="Normal 2 2 4 6" xfId="12534" xr:uid="{00000000-0005-0000-0000-0000932D0000}"/>
    <cellStyle name="Normal 2 2 4 6 2" xfId="12535" xr:uid="{00000000-0005-0000-0000-0000942D0000}"/>
    <cellStyle name="Normal 2 2 4 6 2 2" xfId="12536" xr:uid="{00000000-0005-0000-0000-0000952D0000}"/>
    <cellStyle name="Normal 2 2 4 6 3" xfId="12537" xr:uid="{00000000-0005-0000-0000-0000962D0000}"/>
    <cellStyle name="Normal 2 2 4 7" xfId="12538" xr:uid="{00000000-0005-0000-0000-0000972D0000}"/>
    <cellStyle name="Normal 2 2 4 7 2" xfId="12539" xr:uid="{00000000-0005-0000-0000-0000982D0000}"/>
    <cellStyle name="Normal 2 2 5" xfId="4934" xr:uid="{00000000-0005-0000-0000-0000992D0000}"/>
    <cellStyle name="Normal 2 2 5 2" xfId="12540" xr:uid="{00000000-0005-0000-0000-00009A2D0000}"/>
    <cellStyle name="Normal 2 2 5 2 2" xfId="12541" xr:uid="{00000000-0005-0000-0000-00009B2D0000}"/>
    <cellStyle name="Normal 2 2 5 2 2 2" xfId="12542" xr:uid="{00000000-0005-0000-0000-00009C2D0000}"/>
    <cellStyle name="Normal 2 2 5 2 2 2 2" xfId="12543" xr:uid="{00000000-0005-0000-0000-00009D2D0000}"/>
    <cellStyle name="Normal 2 2 5 2 2 2 2 2" xfId="12544" xr:uid="{00000000-0005-0000-0000-00009E2D0000}"/>
    <cellStyle name="Normal 2 2 5 2 2 2 2 2 2" xfId="12545" xr:uid="{00000000-0005-0000-0000-00009F2D0000}"/>
    <cellStyle name="Normal 2 2 5 2 2 2 2 3" xfId="12546" xr:uid="{00000000-0005-0000-0000-0000A02D0000}"/>
    <cellStyle name="Normal 2 2 5 2 2 2 3" xfId="12547" xr:uid="{00000000-0005-0000-0000-0000A12D0000}"/>
    <cellStyle name="Normal 2 2 5 2 2 2 3 2" xfId="12548" xr:uid="{00000000-0005-0000-0000-0000A22D0000}"/>
    <cellStyle name="Normal 2 2 5 2 2 2 4" xfId="12549" xr:uid="{00000000-0005-0000-0000-0000A32D0000}"/>
    <cellStyle name="Normal 2 2 5 2 2 3" xfId="12550" xr:uid="{00000000-0005-0000-0000-0000A42D0000}"/>
    <cellStyle name="Normal 2 2 5 2 2 3 2" xfId="12551" xr:uid="{00000000-0005-0000-0000-0000A52D0000}"/>
    <cellStyle name="Normal 2 2 5 2 2 3 2 2" xfId="12552" xr:uid="{00000000-0005-0000-0000-0000A62D0000}"/>
    <cellStyle name="Normal 2 2 5 2 2 3 2 2 2" xfId="12553" xr:uid="{00000000-0005-0000-0000-0000A72D0000}"/>
    <cellStyle name="Normal 2 2 5 2 2 3 2 3" xfId="12554" xr:uid="{00000000-0005-0000-0000-0000A82D0000}"/>
    <cellStyle name="Normal 2 2 5 2 2 3 3" xfId="12555" xr:uid="{00000000-0005-0000-0000-0000A92D0000}"/>
    <cellStyle name="Normal 2 2 5 2 2 3 3 2" xfId="12556" xr:uid="{00000000-0005-0000-0000-0000AA2D0000}"/>
    <cellStyle name="Normal 2 2 5 2 2 3 4" xfId="12557" xr:uid="{00000000-0005-0000-0000-0000AB2D0000}"/>
    <cellStyle name="Normal 2 2 5 2 2 4" xfId="12558" xr:uid="{00000000-0005-0000-0000-0000AC2D0000}"/>
    <cellStyle name="Normal 2 2 5 2 2 4 2" xfId="12559" xr:uid="{00000000-0005-0000-0000-0000AD2D0000}"/>
    <cellStyle name="Normal 2 2 5 2 2 4 2 2" xfId="12560" xr:uid="{00000000-0005-0000-0000-0000AE2D0000}"/>
    <cellStyle name="Normal 2 2 5 2 2 4 3" xfId="12561" xr:uid="{00000000-0005-0000-0000-0000AF2D0000}"/>
    <cellStyle name="Normal 2 2 5 2 2 5" xfId="12562" xr:uid="{00000000-0005-0000-0000-0000B02D0000}"/>
    <cellStyle name="Normal 2 2 5 2 2 5 2" xfId="12563" xr:uid="{00000000-0005-0000-0000-0000B12D0000}"/>
    <cellStyle name="Normal 2 2 5 2 2 6" xfId="12564" xr:uid="{00000000-0005-0000-0000-0000B22D0000}"/>
    <cellStyle name="Normal 2 2 5 2 3" xfId="12565" xr:uid="{00000000-0005-0000-0000-0000B32D0000}"/>
    <cellStyle name="Normal 2 2 5 2 3 2" xfId="12566" xr:uid="{00000000-0005-0000-0000-0000B42D0000}"/>
    <cellStyle name="Normal 2 2 5 2 3 2 2" xfId="12567" xr:uid="{00000000-0005-0000-0000-0000B52D0000}"/>
    <cellStyle name="Normal 2 2 5 2 3 2 2 2" xfId="12568" xr:uid="{00000000-0005-0000-0000-0000B62D0000}"/>
    <cellStyle name="Normal 2 2 5 2 3 2 3" xfId="12569" xr:uid="{00000000-0005-0000-0000-0000B72D0000}"/>
    <cellStyle name="Normal 2 2 5 2 3 3" xfId="12570" xr:uid="{00000000-0005-0000-0000-0000B82D0000}"/>
    <cellStyle name="Normal 2 2 5 2 3 3 2" xfId="12571" xr:uid="{00000000-0005-0000-0000-0000B92D0000}"/>
    <cellStyle name="Normal 2 2 5 2 3 4" xfId="12572" xr:uid="{00000000-0005-0000-0000-0000BA2D0000}"/>
    <cellStyle name="Normal 2 2 5 2 4" xfId="12573" xr:uid="{00000000-0005-0000-0000-0000BB2D0000}"/>
    <cellStyle name="Normal 2 2 5 2 4 2" xfId="12574" xr:uid="{00000000-0005-0000-0000-0000BC2D0000}"/>
    <cellStyle name="Normal 2 2 5 2 4 2 2" xfId="12575" xr:uid="{00000000-0005-0000-0000-0000BD2D0000}"/>
    <cellStyle name="Normal 2 2 5 2 4 2 2 2" xfId="12576" xr:uid="{00000000-0005-0000-0000-0000BE2D0000}"/>
    <cellStyle name="Normal 2 2 5 2 4 2 3" xfId="12577" xr:uid="{00000000-0005-0000-0000-0000BF2D0000}"/>
    <cellStyle name="Normal 2 2 5 2 4 3" xfId="12578" xr:uid="{00000000-0005-0000-0000-0000C02D0000}"/>
    <cellStyle name="Normal 2 2 5 2 4 3 2" xfId="12579" xr:uid="{00000000-0005-0000-0000-0000C12D0000}"/>
    <cellStyle name="Normal 2 2 5 2 4 4" xfId="12580" xr:uid="{00000000-0005-0000-0000-0000C22D0000}"/>
    <cellStyle name="Normal 2 2 5 2 5" xfId="12581" xr:uid="{00000000-0005-0000-0000-0000C32D0000}"/>
    <cellStyle name="Normal 2 2 5 2 5 2" xfId="12582" xr:uid="{00000000-0005-0000-0000-0000C42D0000}"/>
    <cellStyle name="Normal 2 2 5 2 5 2 2" xfId="12583" xr:uid="{00000000-0005-0000-0000-0000C52D0000}"/>
    <cellStyle name="Normal 2 2 5 2 5 3" xfId="12584" xr:uid="{00000000-0005-0000-0000-0000C62D0000}"/>
    <cellStyle name="Normal 2 2 5 2 6" xfId="12585" xr:uid="{00000000-0005-0000-0000-0000C72D0000}"/>
    <cellStyle name="Normal 2 2 5 2 6 2" xfId="12586" xr:uid="{00000000-0005-0000-0000-0000C82D0000}"/>
    <cellStyle name="Normal 2 2 5 2 7" xfId="12587" xr:uid="{00000000-0005-0000-0000-0000C92D0000}"/>
    <cellStyle name="Normal 2 2 5 3" xfId="12588" xr:uid="{00000000-0005-0000-0000-0000CA2D0000}"/>
    <cellStyle name="Normal 2 2 5 3 2" xfId="12589" xr:uid="{00000000-0005-0000-0000-0000CB2D0000}"/>
    <cellStyle name="Normal 2 2 5 3 2 2" xfId="12590" xr:uid="{00000000-0005-0000-0000-0000CC2D0000}"/>
    <cellStyle name="Normal 2 2 5 3 2 2 2" xfId="12591" xr:uid="{00000000-0005-0000-0000-0000CD2D0000}"/>
    <cellStyle name="Normal 2 2 5 3 2 2 2 2" xfId="12592" xr:uid="{00000000-0005-0000-0000-0000CE2D0000}"/>
    <cellStyle name="Normal 2 2 5 3 2 2 3" xfId="12593" xr:uid="{00000000-0005-0000-0000-0000CF2D0000}"/>
    <cellStyle name="Normal 2 2 5 3 2 3" xfId="12594" xr:uid="{00000000-0005-0000-0000-0000D02D0000}"/>
    <cellStyle name="Normal 2 2 5 3 2 3 2" xfId="12595" xr:uid="{00000000-0005-0000-0000-0000D12D0000}"/>
    <cellStyle name="Normal 2 2 5 3 2 4" xfId="12596" xr:uid="{00000000-0005-0000-0000-0000D22D0000}"/>
    <cellStyle name="Normal 2 2 5 3 3" xfId="12597" xr:uid="{00000000-0005-0000-0000-0000D32D0000}"/>
    <cellStyle name="Normal 2 2 5 3 3 2" xfId="12598" xr:uid="{00000000-0005-0000-0000-0000D42D0000}"/>
    <cellStyle name="Normal 2 2 5 3 3 2 2" xfId="12599" xr:uid="{00000000-0005-0000-0000-0000D52D0000}"/>
    <cellStyle name="Normal 2 2 5 3 3 2 2 2" xfId="12600" xr:uid="{00000000-0005-0000-0000-0000D62D0000}"/>
    <cellStyle name="Normal 2 2 5 3 3 2 3" xfId="12601" xr:uid="{00000000-0005-0000-0000-0000D72D0000}"/>
    <cellStyle name="Normal 2 2 5 3 3 3" xfId="12602" xr:uid="{00000000-0005-0000-0000-0000D82D0000}"/>
    <cellStyle name="Normal 2 2 5 3 3 3 2" xfId="12603" xr:uid="{00000000-0005-0000-0000-0000D92D0000}"/>
    <cellStyle name="Normal 2 2 5 3 3 4" xfId="12604" xr:uid="{00000000-0005-0000-0000-0000DA2D0000}"/>
    <cellStyle name="Normal 2 2 5 3 4" xfId="12605" xr:uid="{00000000-0005-0000-0000-0000DB2D0000}"/>
    <cellStyle name="Normal 2 2 5 3 4 2" xfId="12606" xr:uid="{00000000-0005-0000-0000-0000DC2D0000}"/>
    <cellStyle name="Normal 2 2 5 3 4 2 2" xfId="12607" xr:uid="{00000000-0005-0000-0000-0000DD2D0000}"/>
    <cellStyle name="Normal 2 2 5 3 4 3" xfId="12608" xr:uid="{00000000-0005-0000-0000-0000DE2D0000}"/>
    <cellStyle name="Normal 2 2 5 3 5" xfId="12609" xr:uid="{00000000-0005-0000-0000-0000DF2D0000}"/>
    <cellStyle name="Normal 2 2 5 3 5 2" xfId="12610" xr:uid="{00000000-0005-0000-0000-0000E02D0000}"/>
    <cellStyle name="Normal 2 2 5 3 6" xfId="12611" xr:uid="{00000000-0005-0000-0000-0000E12D0000}"/>
    <cellStyle name="Normal 2 2 5 4" xfId="12612" xr:uid="{00000000-0005-0000-0000-0000E22D0000}"/>
    <cellStyle name="Normal 2 2 5 4 2" xfId="12613" xr:uid="{00000000-0005-0000-0000-0000E32D0000}"/>
    <cellStyle name="Normal 2 2 5 4 2 2" xfId="12614" xr:uid="{00000000-0005-0000-0000-0000E42D0000}"/>
    <cellStyle name="Normal 2 2 5 4 2 2 2" xfId="12615" xr:uid="{00000000-0005-0000-0000-0000E52D0000}"/>
    <cellStyle name="Normal 2 2 5 4 2 3" xfId="12616" xr:uid="{00000000-0005-0000-0000-0000E62D0000}"/>
    <cellStyle name="Normal 2 2 5 4 3" xfId="12617" xr:uid="{00000000-0005-0000-0000-0000E72D0000}"/>
    <cellStyle name="Normal 2 2 5 4 3 2" xfId="12618" xr:uid="{00000000-0005-0000-0000-0000E82D0000}"/>
    <cellStyle name="Normal 2 2 5 4 4" xfId="12619" xr:uid="{00000000-0005-0000-0000-0000E92D0000}"/>
    <cellStyle name="Normal 2 2 5 5" xfId="12620" xr:uid="{00000000-0005-0000-0000-0000EA2D0000}"/>
    <cellStyle name="Normal 2 2 5 5 2" xfId="12621" xr:uid="{00000000-0005-0000-0000-0000EB2D0000}"/>
    <cellStyle name="Normal 2 2 5 5 2 2" xfId="12622" xr:uid="{00000000-0005-0000-0000-0000EC2D0000}"/>
    <cellStyle name="Normal 2 2 5 5 2 2 2" xfId="12623" xr:uid="{00000000-0005-0000-0000-0000ED2D0000}"/>
    <cellStyle name="Normal 2 2 5 5 2 3" xfId="12624" xr:uid="{00000000-0005-0000-0000-0000EE2D0000}"/>
    <cellStyle name="Normal 2 2 5 5 3" xfId="12625" xr:uid="{00000000-0005-0000-0000-0000EF2D0000}"/>
    <cellStyle name="Normal 2 2 5 5 3 2" xfId="12626" xr:uid="{00000000-0005-0000-0000-0000F02D0000}"/>
    <cellStyle name="Normal 2 2 5 5 4" xfId="12627" xr:uid="{00000000-0005-0000-0000-0000F12D0000}"/>
    <cellStyle name="Normal 2 2 5 6" xfId="12628" xr:uid="{00000000-0005-0000-0000-0000F22D0000}"/>
    <cellStyle name="Normal 2 2 5 6 2" xfId="12629" xr:uid="{00000000-0005-0000-0000-0000F32D0000}"/>
    <cellStyle name="Normal 2 2 5 6 2 2" xfId="12630" xr:uid="{00000000-0005-0000-0000-0000F42D0000}"/>
    <cellStyle name="Normal 2 2 5 6 3" xfId="12631" xr:uid="{00000000-0005-0000-0000-0000F52D0000}"/>
    <cellStyle name="Normal 2 2 5 7" xfId="12632" xr:uid="{00000000-0005-0000-0000-0000F62D0000}"/>
    <cellStyle name="Normal 2 2 5 7 2" xfId="12633" xr:uid="{00000000-0005-0000-0000-0000F72D0000}"/>
    <cellStyle name="Normal 2 2 6" xfId="4935" xr:uid="{00000000-0005-0000-0000-0000F82D0000}"/>
    <cellStyle name="Normal 2 2 6 2" xfId="12634" xr:uid="{00000000-0005-0000-0000-0000F92D0000}"/>
    <cellStyle name="Normal 2 2 6 2 2" xfId="12635" xr:uid="{00000000-0005-0000-0000-0000FA2D0000}"/>
    <cellStyle name="Normal 2 2 6 2 2 2" xfId="12636" xr:uid="{00000000-0005-0000-0000-0000FB2D0000}"/>
    <cellStyle name="Normal 2 2 6 2 2 2 2" xfId="12637" xr:uid="{00000000-0005-0000-0000-0000FC2D0000}"/>
    <cellStyle name="Normal 2 2 6 2 2 2 2 2" xfId="12638" xr:uid="{00000000-0005-0000-0000-0000FD2D0000}"/>
    <cellStyle name="Normal 2 2 6 2 2 2 2 2 2" xfId="12639" xr:uid="{00000000-0005-0000-0000-0000FE2D0000}"/>
    <cellStyle name="Normal 2 2 6 2 2 2 2 3" xfId="12640" xr:uid="{00000000-0005-0000-0000-0000FF2D0000}"/>
    <cellStyle name="Normal 2 2 6 2 2 2 3" xfId="12641" xr:uid="{00000000-0005-0000-0000-0000002E0000}"/>
    <cellStyle name="Normal 2 2 6 2 2 2 3 2" xfId="12642" xr:uid="{00000000-0005-0000-0000-0000012E0000}"/>
    <cellStyle name="Normal 2 2 6 2 2 2 4" xfId="12643" xr:uid="{00000000-0005-0000-0000-0000022E0000}"/>
    <cellStyle name="Normal 2 2 6 2 2 3" xfId="12644" xr:uid="{00000000-0005-0000-0000-0000032E0000}"/>
    <cellStyle name="Normal 2 2 6 2 2 3 2" xfId="12645" xr:uid="{00000000-0005-0000-0000-0000042E0000}"/>
    <cellStyle name="Normal 2 2 6 2 2 3 2 2" xfId="12646" xr:uid="{00000000-0005-0000-0000-0000052E0000}"/>
    <cellStyle name="Normal 2 2 6 2 2 3 2 2 2" xfId="12647" xr:uid="{00000000-0005-0000-0000-0000062E0000}"/>
    <cellStyle name="Normal 2 2 6 2 2 3 2 3" xfId="12648" xr:uid="{00000000-0005-0000-0000-0000072E0000}"/>
    <cellStyle name="Normal 2 2 6 2 2 3 3" xfId="12649" xr:uid="{00000000-0005-0000-0000-0000082E0000}"/>
    <cellStyle name="Normal 2 2 6 2 2 3 3 2" xfId="12650" xr:uid="{00000000-0005-0000-0000-0000092E0000}"/>
    <cellStyle name="Normal 2 2 6 2 2 3 4" xfId="12651" xr:uid="{00000000-0005-0000-0000-00000A2E0000}"/>
    <cellStyle name="Normal 2 2 6 2 2 4" xfId="12652" xr:uid="{00000000-0005-0000-0000-00000B2E0000}"/>
    <cellStyle name="Normal 2 2 6 2 2 4 2" xfId="12653" xr:uid="{00000000-0005-0000-0000-00000C2E0000}"/>
    <cellStyle name="Normal 2 2 6 2 2 4 2 2" xfId="12654" xr:uid="{00000000-0005-0000-0000-00000D2E0000}"/>
    <cellStyle name="Normal 2 2 6 2 2 4 3" xfId="12655" xr:uid="{00000000-0005-0000-0000-00000E2E0000}"/>
    <cellStyle name="Normal 2 2 6 2 2 5" xfId="12656" xr:uid="{00000000-0005-0000-0000-00000F2E0000}"/>
    <cellStyle name="Normal 2 2 6 2 2 5 2" xfId="12657" xr:uid="{00000000-0005-0000-0000-0000102E0000}"/>
    <cellStyle name="Normal 2 2 6 2 2 6" xfId="12658" xr:uid="{00000000-0005-0000-0000-0000112E0000}"/>
    <cellStyle name="Normal 2 2 6 2 3" xfId="12659" xr:uid="{00000000-0005-0000-0000-0000122E0000}"/>
    <cellStyle name="Normal 2 2 6 2 3 2" xfId="12660" xr:uid="{00000000-0005-0000-0000-0000132E0000}"/>
    <cellStyle name="Normal 2 2 6 2 3 2 2" xfId="12661" xr:uid="{00000000-0005-0000-0000-0000142E0000}"/>
    <cellStyle name="Normal 2 2 6 2 3 2 2 2" xfId="12662" xr:uid="{00000000-0005-0000-0000-0000152E0000}"/>
    <cellStyle name="Normal 2 2 6 2 3 2 3" xfId="12663" xr:uid="{00000000-0005-0000-0000-0000162E0000}"/>
    <cellStyle name="Normal 2 2 6 2 3 3" xfId="12664" xr:uid="{00000000-0005-0000-0000-0000172E0000}"/>
    <cellStyle name="Normal 2 2 6 2 3 3 2" xfId="12665" xr:uid="{00000000-0005-0000-0000-0000182E0000}"/>
    <cellStyle name="Normal 2 2 6 2 3 4" xfId="12666" xr:uid="{00000000-0005-0000-0000-0000192E0000}"/>
    <cellStyle name="Normal 2 2 6 2 4" xfId="12667" xr:uid="{00000000-0005-0000-0000-00001A2E0000}"/>
    <cellStyle name="Normal 2 2 6 2 4 2" xfId="12668" xr:uid="{00000000-0005-0000-0000-00001B2E0000}"/>
    <cellStyle name="Normal 2 2 6 2 4 2 2" xfId="12669" xr:uid="{00000000-0005-0000-0000-00001C2E0000}"/>
    <cellStyle name="Normal 2 2 6 2 4 2 2 2" xfId="12670" xr:uid="{00000000-0005-0000-0000-00001D2E0000}"/>
    <cellStyle name="Normal 2 2 6 2 4 2 3" xfId="12671" xr:uid="{00000000-0005-0000-0000-00001E2E0000}"/>
    <cellStyle name="Normal 2 2 6 2 4 3" xfId="12672" xr:uid="{00000000-0005-0000-0000-00001F2E0000}"/>
    <cellStyle name="Normal 2 2 6 2 4 3 2" xfId="12673" xr:uid="{00000000-0005-0000-0000-0000202E0000}"/>
    <cellStyle name="Normal 2 2 6 2 4 4" xfId="12674" xr:uid="{00000000-0005-0000-0000-0000212E0000}"/>
    <cellStyle name="Normal 2 2 6 2 5" xfId="12675" xr:uid="{00000000-0005-0000-0000-0000222E0000}"/>
    <cellStyle name="Normal 2 2 6 2 5 2" xfId="12676" xr:uid="{00000000-0005-0000-0000-0000232E0000}"/>
    <cellStyle name="Normal 2 2 6 2 5 2 2" xfId="12677" xr:uid="{00000000-0005-0000-0000-0000242E0000}"/>
    <cellStyle name="Normal 2 2 6 2 5 3" xfId="12678" xr:uid="{00000000-0005-0000-0000-0000252E0000}"/>
    <cellStyle name="Normal 2 2 6 2 6" xfId="12679" xr:uid="{00000000-0005-0000-0000-0000262E0000}"/>
    <cellStyle name="Normal 2 2 6 2 6 2" xfId="12680" xr:uid="{00000000-0005-0000-0000-0000272E0000}"/>
    <cellStyle name="Normal 2 2 6 2 7" xfId="12681" xr:uid="{00000000-0005-0000-0000-0000282E0000}"/>
    <cellStyle name="Normal 2 2 6 3" xfId="12682" xr:uid="{00000000-0005-0000-0000-0000292E0000}"/>
    <cellStyle name="Normal 2 2 6 3 2" xfId="12683" xr:uid="{00000000-0005-0000-0000-00002A2E0000}"/>
    <cellStyle name="Normal 2 2 6 3 2 2" xfId="12684" xr:uid="{00000000-0005-0000-0000-00002B2E0000}"/>
    <cellStyle name="Normal 2 2 6 3 2 2 2" xfId="12685" xr:uid="{00000000-0005-0000-0000-00002C2E0000}"/>
    <cellStyle name="Normal 2 2 6 3 2 2 2 2" xfId="12686" xr:uid="{00000000-0005-0000-0000-00002D2E0000}"/>
    <cellStyle name="Normal 2 2 6 3 2 2 3" xfId="12687" xr:uid="{00000000-0005-0000-0000-00002E2E0000}"/>
    <cellStyle name="Normal 2 2 6 3 2 3" xfId="12688" xr:uid="{00000000-0005-0000-0000-00002F2E0000}"/>
    <cellStyle name="Normal 2 2 6 3 2 3 2" xfId="12689" xr:uid="{00000000-0005-0000-0000-0000302E0000}"/>
    <cellStyle name="Normal 2 2 6 3 2 4" xfId="12690" xr:uid="{00000000-0005-0000-0000-0000312E0000}"/>
    <cellStyle name="Normal 2 2 6 3 3" xfId="12691" xr:uid="{00000000-0005-0000-0000-0000322E0000}"/>
    <cellStyle name="Normal 2 2 6 3 3 2" xfId="12692" xr:uid="{00000000-0005-0000-0000-0000332E0000}"/>
    <cellStyle name="Normal 2 2 6 3 3 2 2" xfId="12693" xr:uid="{00000000-0005-0000-0000-0000342E0000}"/>
    <cellStyle name="Normal 2 2 6 3 3 2 2 2" xfId="12694" xr:uid="{00000000-0005-0000-0000-0000352E0000}"/>
    <cellStyle name="Normal 2 2 6 3 3 2 3" xfId="12695" xr:uid="{00000000-0005-0000-0000-0000362E0000}"/>
    <cellStyle name="Normal 2 2 6 3 3 3" xfId="12696" xr:uid="{00000000-0005-0000-0000-0000372E0000}"/>
    <cellStyle name="Normal 2 2 6 3 3 3 2" xfId="12697" xr:uid="{00000000-0005-0000-0000-0000382E0000}"/>
    <cellStyle name="Normal 2 2 6 3 3 4" xfId="12698" xr:uid="{00000000-0005-0000-0000-0000392E0000}"/>
    <cellStyle name="Normal 2 2 6 3 4" xfId="12699" xr:uid="{00000000-0005-0000-0000-00003A2E0000}"/>
    <cellStyle name="Normal 2 2 6 3 4 2" xfId="12700" xr:uid="{00000000-0005-0000-0000-00003B2E0000}"/>
    <cellStyle name="Normal 2 2 6 3 4 2 2" xfId="12701" xr:uid="{00000000-0005-0000-0000-00003C2E0000}"/>
    <cellStyle name="Normal 2 2 6 3 4 3" xfId="12702" xr:uid="{00000000-0005-0000-0000-00003D2E0000}"/>
    <cellStyle name="Normal 2 2 6 3 5" xfId="12703" xr:uid="{00000000-0005-0000-0000-00003E2E0000}"/>
    <cellStyle name="Normal 2 2 6 3 5 2" xfId="12704" xr:uid="{00000000-0005-0000-0000-00003F2E0000}"/>
    <cellStyle name="Normal 2 2 6 3 6" xfId="12705" xr:uid="{00000000-0005-0000-0000-0000402E0000}"/>
    <cellStyle name="Normal 2 2 6 4" xfId="12706" xr:uid="{00000000-0005-0000-0000-0000412E0000}"/>
    <cellStyle name="Normal 2 2 6 4 2" xfId="12707" xr:uid="{00000000-0005-0000-0000-0000422E0000}"/>
    <cellStyle name="Normal 2 2 6 4 2 2" xfId="12708" xr:uid="{00000000-0005-0000-0000-0000432E0000}"/>
    <cellStyle name="Normal 2 2 6 4 2 2 2" xfId="12709" xr:uid="{00000000-0005-0000-0000-0000442E0000}"/>
    <cellStyle name="Normal 2 2 6 4 2 3" xfId="12710" xr:uid="{00000000-0005-0000-0000-0000452E0000}"/>
    <cellStyle name="Normal 2 2 6 4 3" xfId="12711" xr:uid="{00000000-0005-0000-0000-0000462E0000}"/>
    <cellStyle name="Normal 2 2 6 4 3 2" xfId="12712" xr:uid="{00000000-0005-0000-0000-0000472E0000}"/>
    <cellStyle name="Normal 2 2 6 4 4" xfId="12713" xr:uid="{00000000-0005-0000-0000-0000482E0000}"/>
    <cellStyle name="Normal 2 2 6 5" xfId="12714" xr:uid="{00000000-0005-0000-0000-0000492E0000}"/>
    <cellStyle name="Normal 2 2 6 5 2" xfId="12715" xr:uid="{00000000-0005-0000-0000-00004A2E0000}"/>
    <cellStyle name="Normal 2 2 6 5 2 2" xfId="12716" xr:uid="{00000000-0005-0000-0000-00004B2E0000}"/>
    <cellStyle name="Normal 2 2 6 5 2 2 2" xfId="12717" xr:uid="{00000000-0005-0000-0000-00004C2E0000}"/>
    <cellStyle name="Normal 2 2 6 5 2 3" xfId="12718" xr:uid="{00000000-0005-0000-0000-00004D2E0000}"/>
    <cellStyle name="Normal 2 2 6 5 3" xfId="12719" xr:uid="{00000000-0005-0000-0000-00004E2E0000}"/>
    <cellStyle name="Normal 2 2 6 5 3 2" xfId="12720" xr:uid="{00000000-0005-0000-0000-00004F2E0000}"/>
    <cellStyle name="Normal 2 2 6 5 4" xfId="12721" xr:uid="{00000000-0005-0000-0000-0000502E0000}"/>
    <cellStyle name="Normal 2 2 6 6" xfId="12722" xr:uid="{00000000-0005-0000-0000-0000512E0000}"/>
    <cellStyle name="Normal 2 2 6 6 2" xfId="12723" xr:uid="{00000000-0005-0000-0000-0000522E0000}"/>
    <cellStyle name="Normal 2 2 6 6 2 2" xfId="12724" xr:uid="{00000000-0005-0000-0000-0000532E0000}"/>
    <cellStyle name="Normal 2 2 6 6 3" xfId="12725" xr:uid="{00000000-0005-0000-0000-0000542E0000}"/>
    <cellStyle name="Normal 2 2 6 7" xfId="12726" xr:uid="{00000000-0005-0000-0000-0000552E0000}"/>
    <cellStyle name="Normal 2 2 6 7 2" xfId="12727" xr:uid="{00000000-0005-0000-0000-0000562E0000}"/>
    <cellStyle name="Normal 2 2 7" xfId="4936" xr:uid="{00000000-0005-0000-0000-0000572E0000}"/>
    <cellStyle name="Normal 2 2 7 2" xfId="12728" xr:uid="{00000000-0005-0000-0000-0000582E0000}"/>
    <cellStyle name="Normal 2 2 7 2 2" xfId="12729" xr:uid="{00000000-0005-0000-0000-0000592E0000}"/>
    <cellStyle name="Normal 2 2 7 2 2 2" xfId="12730" xr:uid="{00000000-0005-0000-0000-00005A2E0000}"/>
    <cellStyle name="Normal 2 2 7 2 2 2 2" xfId="12731" xr:uid="{00000000-0005-0000-0000-00005B2E0000}"/>
    <cellStyle name="Normal 2 2 7 2 2 2 2 2" xfId="12732" xr:uid="{00000000-0005-0000-0000-00005C2E0000}"/>
    <cellStyle name="Normal 2 2 7 2 2 2 3" xfId="12733" xr:uid="{00000000-0005-0000-0000-00005D2E0000}"/>
    <cellStyle name="Normal 2 2 7 2 2 3" xfId="12734" xr:uid="{00000000-0005-0000-0000-00005E2E0000}"/>
    <cellStyle name="Normal 2 2 7 2 2 3 2" xfId="12735" xr:uid="{00000000-0005-0000-0000-00005F2E0000}"/>
    <cellStyle name="Normal 2 2 7 2 2 4" xfId="12736" xr:uid="{00000000-0005-0000-0000-0000602E0000}"/>
    <cellStyle name="Normal 2 2 7 2 3" xfId="12737" xr:uid="{00000000-0005-0000-0000-0000612E0000}"/>
    <cellStyle name="Normal 2 2 7 2 3 2" xfId="12738" xr:uid="{00000000-0005-0000-0000-0000622E0000}"/>
    <cellStyle name="Normal 2 2 7 2 3 2 2" xfId="12739" xr:uid="{00000000-0005-0000-0000-0000632E0000}"/>
    <cellStyle name="Normal 2 2 7 2 3 2 2 2" xfId="12740" xr:uid="{00000000-0005-0000-0000-0000642E0000}"/>
    <cellStyle name="Normal 2 2 7 2 3 2 3" xfId="12741" xr:uid="{00000000-0005-0000-0000-0000652E0000}"/>
    <cellStyle name="Normal 2 2 7 2 3 3" xfId="12742" xr:uid="{00000000-0005-0000-0000-0000662E0000}"/>
    <cellStyle name="Normal 2 2 7 2 3 3 2" xfId="12743" xr:uid="{00000000-0005-0000-0000-0000672E0000}"/>
    <cellStyle name="Normal 2 2 7 2 3 4" xfId="12744" xr:uid="{00000000-0005-0000-0000-0000682E0000}"/>
    <cellStyle name="Normal 2 2 7 2 4" xfId="12745" xr:uid="{00000000-0005-0000-0000-0000692E0000}"/>
    <cellStyle name="Normal 2 2 7 2 4 2" xfId="12746" xr:uid="{00000000-0005-0000-0000-00006A2E0000}"/>
    <cellStyle name="Normal 2 2 7 2 4 2 2" xfId="12747" xr:uid="{00000000-0005-0000-0000-00006B2E0000}"/>
    <cellStyle name="Normal 2 2 7 2 4 3" xfId="12748" xr:uid="{00000000-0005-0000-0000-00006C2E0000}"/>
    <cellStyle name="Normal 2 2 7 2 5" xfId="12749" xr:uid="{00000000-0005-0000-0000-00006D2E0000}"/>
    <cellStyle name="Normal 2 2 7 2 5 2" xfId="12750" xr:uid="{00000000-0005-0000-0000-00006E2E0000}"/>
    <cellStyle name="Normal 2 2 7 2 6" xfId="12751" xr:uid="{00000000-0005-0000-0000-00006F2E0000}"/>
    <cellStyle name="Normal 2 2 7 3" xfId="12752" xr:uid="{00000000-0005-0000-0000-0000702E0000}"/>
    <cellStyle name="Normal 2 2 7 3 2" xfId="12753" xr:uid="{00000000-0005-0000-0000-0000712E0000}"/>
    <cellStyle name="Normal 2 2 7 3 2 2" xfId="12754" xr:uid="{00000000-0005-0000-0000-0000722E0000}"/>
    <cellStyle name="Normal 2 2 7 3 2 2 2" xfId="12755" xr:uid="{00000000-0005-0000-0000-0000732E0000}"/>
    <cellStyle name="Normal 2 2 7 3 2 3" xfId="12756" xr:uid="{00000000-0005-0000-0000-0000742E0000}"/>
    <cellStyle name="Normal 2 2 7 3 3" xfId="12757" xr:uid="{00000000-0005-0000-0000-0000752E0000}"/>
    <cellStyle name="Normal 2 2 7 3 3 2" xfId="12758" xr:uid="{00000000-0005-0000-0000-0000762E0000}"/>
    <cellStyle name="Normal 2 2 7 3 4" xfId="12759" xr:uid="{00000000-0005-0000-0000-0000772E0000}"/>
    <cellStyle name="Normal 2 2 7 4" xfId="12760" xr:uid="{00000000-0005-0000-0000-0000782E0000}"/>
    <cellStyle name="Normal 2 2 7 4 2" xfId="12761" xr:uid="{00000000-0005-0000-0000-0000792E0000}"/>
    <cellStyle name="Normal 2 2 7 4 2 2" xfId="12762" xr:uid="{00000000-0005-0000-0000-00007A2E0000}"/>
    <cellStyle name="Normal 2 2 7 4 2 2 2" xfId="12763" xr:uid="{00000000-0005-0000-0000-00007B2E0000}"/>
    <cellStyle name="Normal 2 2 7 4 2 3" xfId="12764" xr:uid="{00000000-0005-0000-0000-00007C2E0000}"/>
    <cellStyle name="Normal 2 2 7 4 3" xfId="12765" xr:uid="{00000000-0005-0000-0000-00007D2E0000}"/>
    <cellStyle name="Normal 2 2 7 4 3 2" xfId="12766" xr:uid="{00000000-0005-0000-0000-00007E2E0000}"/>
    <cellStyle name="Normal 2 2 7 4 4" xfId="12767" xr:uid="{00000000-0005-0000-0000-00007F2E0000}"/>
    <cellStyle name="Normal 2 2 7 5" xfId="12768" xr:uid="{00000000-0005-0000-0000-0000802E0000}"/>
    <cellStyle name="Normal 2 2 7 5 2" xfId="12769" xr:uid="{00000000-0005-0000-0000-0000812E0000}"/>
    <cellStyle name="Normal 2 2 7 5 2 2" xfId="12770" xr:uid="{00000000-0005-0000-0000-0000822E0000}"/>
    <cellStyle name="Normal 2 2 7 5 3" xfId="12771" xr:uid="{00000000-0005-0000-0000-0000832E0000}"/>
    <cellStyle name="Normal 2 2 7 6" xfId="12772" xr:uid="{00000000-0005-0000-0000-0000842E0000}"/>
    <cellStyle name="Normal 2 2 7 6 2" xfId="12773" xr:uid="{00000000-0005-0000-0000-0000852E0000}"/>
    <cellStyle name="Normal 2 2 8" xfId="4937" xr:uid="{00000000-0005-0000-0000-0000862E0000}"/>
    <cellStyle name="Normal 2 2 9" xfId="12774" xr:uid="{00000000-0005-0000-0000-0000872E0000}"/>
    <cellStyle name="Normal 2 2_Copy of Target Budget PGCL-DEC (26-11-09)" xfId="4938" xr:uid="{00000000-0005-0000-0000-0000882E0000}"/>
    <cellStyle name="Normal 2 20" xfId="7399" xr:uid="{00000000-0005-0000-0000-0000892E0000}"/>
    <cellStyle name="Normal 2 21" xfId="7400" xr:uid="{00000000-0005-0000-0000-00008A2E0000}"/>
    <cellStyle name="Normal 2 22" xfId="7401" xr:uid="{00000000-0005-0000-0000-00008B2E0000}"/>
    <cellStyle name="Normal 2 23" xfId="8066" xr:uid="{00000000-0005-0000-0000-00008C2E0000}"/>
    <cellStyle name="Normal 2 23 2" xfId="8067" xr:uid="{00000000-0005-0000-0000-00008D2E0000}"/>
    <cellStyle name="Normal 2 24" xfId="8068" xr:uid="{00000000-0005-0000-0000-00008E2E0000}"/>
    <cellStyle name="Normal 2 25" xfId="12775" xr:uid="{00000000-0005-0000-0000-00008F2E0000}"/>
    <cellStyle name="Normal 2 26" xfId="12776" xr:uid="{00000000-0005-0000-0000-0000902E0000}"/>
    <cellStyle name="Normal 2 27" xfId="12777" xr:uid="{00000000-0005-0000-0000-0000912E0000}"/>
    <cellStyle name="Normal 2 28" xfId="12778" xr:uid="{00000000-0005-0000-0000-0000922E0000}"/>
    <cellStyle name="Normal 2 29" xfId="12779" xr:uid="{00000000-0005-0000-0000-0000932E0000}"/>
    <cellStyle name="Normal 2 3" xfId="2490" xr:uid="{00000000-0005-0000-0000-0000942E0000}"/>
    <cellStyle name="Normal 2 3 10" xfId="12780" xr:uid="{00000000-0005-0000-0000-0000952E0000}"/>
    <cellStyle name="Normal 2 3 2" xfId="4939" xr:uid="{00000000-0005-0000-0000-0000962E0000}"/>
    <cellStyle name="Normal 2 3 2 2" xfId="7402" xr:uid="{00000000-0005-0000-0000-0000972E0000}"/>
    <cellStyle name="Normal 2 3 2 3" xfId="12781" xr:uid="{00000000-0005-0000-0000-0000982E0000}"/>
    <cellStyle name="Normal 2 3 2 4" xfId="12782" xr:uid="{00000000-0005-0000-0000-0000992E0000}"/>
    <cellStyle name="Normal 2 3 2 4 2" xfId="12783" xr:uid="{00000000-0005-0000-0000-00009A2E0000}"/>
    <cellStyle name="Normal 2 3 2 5" xfId="12784" xr:uid="{00000000-0005-0000-0000-00009B2E0000}"/>
    <cellStyle name="Normal 2 3 3" xfId="4940" xr:uid="{00000000-0005-0000-0000-00009C2E0000}"/>
    <cellStyle name="Normal 2 3 4" xfId="12785" xr:uid="{00000000-0005-0000-0000-00009D2E0000}"/>
    <cellStyle name="Normal 2 3 5" xfId="12786" xr:uid="{00000000-0005-0000-0000-00009E2E0000}"/>
    <cellStyle name="Normal 2 3 6" xfId="12787" xr:uid="{00000000-0005-0000-0000-00009F2E0000}"/>
    <cellStyle name="Normal 2 3 7" xfId="12788" xr:uid="{00000000-0005-0000-0000-0000A02E0000}"/>
    <cellStyle name="Normal 2 3 8" xfId="12789" xr:uid="{00000000-0005-0000-0000-0000A12E0000}"/>
    <cellStyle name="Normal 2 3 9" xfId="12790" xr:uid="{00000000-0005-0000-0000-0000A22E0000}"/>
    <cellStyle name="Normal 2 3 9 2" xfId="12791" xr:uid="{00000000-0005-0000-0000-0000A32E0000}"/>
    <cellStyle name="Normal 2 30" xfId="12792" xr:uid="{00000000-0005-0000-0000-0000A42E0000}"/>
    <cellStyle name="Normal 2 31" xfId="12793" xr:uid="{00000000-0005-0000-0000-0000A52E0000}"/>
    <cellStyle name="Normal 2 32" xfId="12794" xr:uid="{00000000-0005-0000-0000-0000A62E0000}"/>
    <cellStyle name="Normal 2 33" xfId="12795" xr:uid="{00000000-0005-0000-0000-0000A72E0000}"/>
    <cellStyle name="Normal 2 4" xfId="4941" xr:uid="{00000000-0005-0000-0000-0000A82E0000}"/>
    <cellStyle name="Normal 2 4 2" xfId="8175" xr:uid="{00000000-0005-0000-0000-0000A92E0000}"/>
    <cellStyle name="Normal 2 4 3" xfId="12796" xr:uid="{00000000-0005-0000-0000-0000AA2E0000}"/>
    <cellStyle name="Normal 2 5" xfId="4942" xr:uid="{00000000-0005-0000-0000-0000AB2E0000}"/>
    <cellStyle name="Normal 2 5 2" xfId="8069" xr:uid="{00000000-0005-0000-0000-0000AC2E0000}"/>
    <cellStyle name="Normal 2 5 2 2" xfId="8070" xr:uid="{00000000-0005-0000-0000-0000AD2E0000}"/>
    <cellStyle name="Normal 2 5 3" xfId="12797" xr:uid="{00000000-0005-0000-0000-0000AE2E0000}"/>
    <cellStyle name="Normal 2 5 4" xfId="12798" xr:uid="{00000000-0005-0000-0000-0000AF2E0000}"/>
    <cellStyle name="Normal 2 6" xfId="4943" xr:uid="{00000000-0005-0000-0000-0000B02E0000}"/>
    <cellStyle name="Normal 2 6 2" xfId="7403" xr:uid="{00000000-0005-0000-0000-0000B12E0000}"/>
    <cellStyle name="Normal 2 6 3" xfId="7404" xr:uid="{00000000-0005-0000-0000-0000B22E0000}"/>
    <cellStyle name="Normal 2 6 4" xfId="7405" xr:uid="{00000000-0005-0000-0000-0000B32E0000}"/>
    <cellStyle name="Normal 2 7" xfId="4944" xr:uid="{00000000-0005-0000-0000-0000B42E0000}"/>
    <cellStyle name="Normal 2 7 2" xfId="12799" xr:uid="{00000000-0005-0000-0000-0000B52E0000}"/>
    <cellStyle name="Normal 2 8" xfId="4945" xr:uid="{00000000-0005-0000-0000-0000B62E0000}"/>
    <cellStyle name="Normal 2 8 2" xfId="4946" xr:uid="{00000000-0005-0000-0000-0000B72E0000}"/>
    <cellStyle name="Normal 2 8 2 2" xfId="4947" xr:uid="{00000000-0005-0000-0000-0000B82E0000}"/>
    <cellStyle name="Normal 2 8 2 2 2" xfId="12800" xr:uid="{00000000-0005-0000-0000-0000B92E0000}"/>
    <cellStyle name="Normal 2 8 2 3" xfId="12801" xr:uid="{00000000-0005-0000-0000-0000BA2E0000}"/>
    <cellStyle name="Normal 2 8 3" xfId="4948" xr:uid="{00000000-0005-0000-0000-0000BB2E0000}"/>
    <cellStyle name="Normal 2 8 3 2" xfId="12802" xr:uid="{00000000-0005-0000-0000-0000BC2E0000}"/>
    <cellStyle name="Normal 2 8 4" xfId="4949" xr:uid="{00000000-0005-0000-0000-0000BD2E0000}"/>
    <cellStyle name="Normal 2 8 4 2" xfId="4950" xr:uid="{00000000-0005-0000-0000-0000BE2E0000}"/>
    <cellStyle name="Normal 2 8 4 2 10" xfId="12803" xr:uid="{00000000-0005-0000-0000-0000BF2E0000}"/>
    <cellStyle name="Normal 2 8 4 2 10 2" xfId="12804" xr:uid="{00000000-0005-0000-0000-0000C02E0000}"/>
    <cellStyle name="Normal 2 8 4 2 11" xfId="12805" xr:uid="{00000000-0005-0000-0000-0000C12E0000}"/>
    <cellStyle name="Normal 2 8 4 2 2" xfId="4951" xr:uid="{00000000-0005-0000-0000-0000C22E0000}"/>
    <cellStyle name="Normal 2 8 4 2 2 2" xfId="12806" xr:uid="{00000000-0005-0000-0000-0000C32E0000}"/>
    <cellStyle name="Normal 2 8 4 2 3" xfId="4952" xr:uid="{00000000-0005-0000-0000-0000C42E0000}"/>
    <cellStyle name="Normal 2 8 4 2 3 2" xfId="12807" xr:uid="{00000000-0005-0000-0000-0000C52E0000}"/>
    <cellStyle name="Normal 2 8 4 2 4" xfId="4953" xr:uid="{00000000-0005-0000-0000-0000C62E0000}"/>
    <cellStyle name="Normal 2 8 4 2 4 2" xfId="12808" xr:uid="{00000000-0005-0000-0000-0000C72E0000}"/>
    <cellStyle name="Normal 2 8 4 2 5" xfId="4954" xr:uid="{00000000-0005-0000-0000-0000C82E0000}"/>
    <cellStyle name="Normal 2 8 4 2 5 2" xfId="12809" xr:uid="{00000000-0005-0000-0000-0000C92E0000}"/>
    <cellStyle name="Normal 2 8 4 2 6" xfId="12810" xr:uid="{00000000-0005-0000-0000-0000CA2E0000}"/>
    <cellStyle name="Normal 2 8 4 2 6 2" xfId="12811" xr:uid="{00000000-0005-0000-0000-0000CB2E0000}"/>
    <cellStyle name="Normal 2 8 4 2 7" xfId="12812" xr:uid="{00000000-0005-0000-0000-0000CC2E0000}"/>
    <cellStyle name="Normal 2 8 4 2 7 2" xfId="12813" xr:uid="{00000000-0005-0000-0000-0000CD2E0000}"/>
    <cellStyle name="Normal 2 8 4 2 8" xfId="12814" xr:uid="{00000000-0005-0000-0000-0000CE2E0000}"/>
    <cellStyle name="Normal 2 8 4 2 8 2" xfId="12815" xr:uid="{00000000-0005-0000-0000-0000CF2E0000}"/>
    <cellStyle name="Normal 2 8 4 2 9" xfId="12816" xr:uid="{00000000-0005-0000-0000-0000D02E0000}"/>
    <cellStyle name="Normal 2 8 4 2 9 2" xfId="12817" xr:uid="{00000000-0005-0000-0000-0000D12E0000}"/>
    <cellStyle name="Normal 2 8 4 3" xfId="4955" xr:uid="{00000000-0005-0000-0000-0000D22E0000}"/>
    <cellStyle name="Normal 2 8 4 3 2" xfId="12818" xr:uid="{00000000-0005-0000-0000-0000D32E0000}"/>
    <cellStyle name="Normal 2 8 4 4" xfId="12819" xr:uid="{00000000-0005-0000-0000-0000D42E0000}"/>
    <cellStyle name="Normal 2 8 5" xfId="12820" xr:uid="{00000000-0005-0000-0000-0000D52E0000}"/>
    <cellStyle name="Normal 2 9" xfId="4956" xr:uid="{00000000-0005-0000-0000-0000D62E0000}"/>
    <cellStyle name="Normal 2 9 2" xfId="4957" xr:uid="{00000000-0005-0000-0000-0000D72E0000}"/>
    <cellStyle name="Normal 2 9 2 2" xfId="12821" xr:uid="{00000000-0005-0000-0000-0000D82E0000}"/>
    <cellStyle name="Normal 2 9 3" xfId="4958" xr:uid="{00000000-0005-0000-0000-0000D92E0000}"/>
    <cellStyle name="Normal 2 9 4" xfId="12822" xr:uid="{00000000-0005-0000-0000-0000DA2E0000}"/>
    <cellStyle name="Normal 2_April Build up Plan _April'10 (PGCL)" xfId="4959" xr:uid="{00000000-0005-0000-0000-0000DB2E0000}"/>
    <cellStyle name="Normal 20" xfId="2470" xr:uid="{00000000-0005-0000-0000-0000DC2E0000}"/>
    <cellStyle name="Normal 20 2" xfId="4960" xr:uid="{00000000-0005-0000-0000-0000DD2E0000}"/>
    <cellStyle name="Normal 20 2 2" xfId="12823" xr:uid="{00000000-0005-0000-0000-0000DE2E0000}"/>
    <cellStyle name="Normal 20 2 2 2" xfId="12824" xr:uid="{00000000-0005-0000-0000-0000DF2E0000}"/>
    <cellStyle name="Normal 20 2 2 2 2" xfId="12825" xr:uid="{00000000-0005-0000-0000-0000E02E0000}"/>
    <cellStyle name="Normal 20 2 2 2 2 2" xfId="12826" xr:uid="{00000000-0005-0000-0000-0000E12E0000}"/>
    <cellStyle name="Normal 20 2 2 2 2 2 2" xfId="12827" xr:uid="{00000000-0005-0000-0000-0000E22E0000}"/>
    <cellStyle name="Normal 20 2 2 2 2 3" xfId="12828" xr:uid="{00000000-0005-0000-0000-0000E32E0000}"/>
    <cellStyle name="Normal 20 2 2 2 3" xfId="12829" xr:uid="{00000000-0005-0000-0000-0000E42E0000}"/>
    <cellStyle name="Normal 20 2 2 2 3 2" xfId="12830" xr:uid="{00000000-0005-0000-0000-0000E52E0000}"/>
    <cellStyle name="Normal 20 2 2 2 4" xfId="12831" xr:uid="{00000000-0005-0000-0000-0000E62E0000}"/>
    <cellStyle name="Normal 20 2 2 3" xfId="12832" xr:uid="{00000000-0005-0000-0000-0000E72E0000}"/>
    <cellStyle name="Normal 20 2 2 3 2" xfId="12833" xr:uid="{00000000-0005-0000-0000-0000E82E0000}"/>
    <cellStyle name="Normal 20 2 2 3 2 2" xfId="12834" xr:uid="{00000000-0005-0000-0000-0000E92E0000}"/>
    <cellStyle name="Normal 20 2 2 3 2 2 2" xfId="12835" xr:uid="{00000000-0005-0000-0000-0000EA2E0000}"/>
    <cellStyle name="Normal 20 2 2 3 2 3" xfId="12836" xr:uid="{00000000-0005-0000-0000-0000EB2E0000}"/>
    <cellStyle name="Normal 20 2 2 3 3" xfId="12837" xr:uid="{00000000-0005-0000-0000-0000EC2E0000}"/>
    <cellStyle name="Normal 20 2 2 3 3 2" xfId="12838" xr:uid="{00000000-0005-0000-0000-0000ED2E0000}"/>
    <cellStyle name="Normal 20 2 2 3 4" xfId="12839" xr:uid="{00000000-0005-0000-0000-0000EE2E0000}"/>
    <cellStyle name="Normal 20 2 2 4" xfId="12840" xr:uid="{00000000-0005-0000-0000-0000EF2E0000}"/>
    <cellStyle name="Normal 20 2 2 4 2" xfId="12841" xr:uid="{00000000-0005-0000-0000-0000F02E0000}"/>
    <cellStyle name="Normal 20 2 2 4 2 2" xfId="12842" xr:uid="{00000000-0005-0000-0000-0000F12E0000}"/>
    <cellStyle name="Normal 20 2 2 4 3" xfId="12843" xr:uid="{00000000-0005-0000-0000-0000F22E0000}"/>
    <cellStyle name="Normal 20 2 2 5" xfId="12844" xr:uid="{00000000-0005-0000-0000-0000F32E0000}"/>
    <cellStyle name="Normal 20 2 2 5 2" xfId="12845" xr:uid="{00000000-0005-0000-0000-0000F42E0000}"/>
    <cellStyle name="Normal 20 2 3" xfId="12846" xr:uid="{00000000-0005-0000-0000-0000F52E0000}"/>
    <cellStyle name="Normal 20 2 3 2" xfId="12847" xr:uid="{00000000-0005-0000-0000-0000F62E0000}"/>
    <cellStyle name="Normal 20 2 3 2 2" xfId="12848" xr:uid="{00000000-0005-0000-0000-0000F72E0000}"/>
    <cellStyle name="Normal 20 2 3 2 2 2" xfId="12849" xr:uid="{00000000-0005-0000-0000-0000F82E0000}"/>
    <cellStyle name="Normal 20 2 3 2 3" xfId="12850" xr:uid="{00000000-0005-0000-0000-0000F92E0000}"/>
    <cellStyle name="Normal 20 2 3 3" xfId="12851" xr:uid="{00000000-0005-0000-0000-0000FA2E0000}"/>
    <cellStyle name="Normal 20 2 3 3 2" xfId="12852" xr:uid="{00000000-0005-0000-0000-0000FB2E0000}"/>
    <cellStyle name="Normal 20 2 4" xfId="12853" xr:uid="{00000000-0005-0000-0000-0000FC2E0000}"/>
    <cellStyle name="Normal 20 2 4 2" xfId="12854" xr:uid="{00000000-0005-0000-0000-0000FD2E0000}"/>
    <cellStyle name="Normal 20 2 4 2 2" xfId="12855" xr:uid="{00000000-0005-0000-0000-0000FE2E0000}"/>
    <cellStyle name="Normal 20 2 4 2 2 2" xfId="12856" xr:uid="{00000000-0005-0000-0000-0000FF2E0000}"/>
    <cellStyle name="Normal 20 2 4 2 3" xfId="12857" xr:uid="{00000000-0005-0000-0000-0000002F0000}"/>
    <cellStyle name="Normal 20 2 4 3" xfId="12858" xr:uid="{00000000-0005-0000-0000-0000012F0000}"/>
    <cellStyle name="Normal 20 2 4 3 2" xfId="12859" xr:uid="{00000000-0005-0000-0000-0000022F0000}"/>
    <cellStyle name="Normal 20 2 4 4" xfId="12860" xr:uid="{00000000-0005-0000-0000-0000032F0000}"/>
    <cellStyle name="Normal 20 2 5" xfId="12861" xr:uid="{00000000-0005-0000-0000-0000042F0000}"/>
    <cellStyle name="Normal 20 2 5 2" xfId="12862" xr:uid="{00000000-0005-0000-0000-0000052F0000}"/>
    <cellStyle name="Normal 20 2 5 2 2" xfId="12863" xr:uid="{00000000-0005-0000-0000-0000062F0000}"/>
    <cellStyle name="Normal 20 2 5 3" xfId="12864" xr:uid="{00000000-0005-0000-0000-0000072F0000}"/>
    <cellStyle name="Normal 20 2 6" xfId="12865" xr:uid="{00000000-0005-0000-0000-0000082F0000}"/>
    <cellStyle name="Normal 20 2 6 2" xfId="12866" xr:uid="{00000000-0005-0000-0000-0000092F0000}"/>
    <cellStyle name="Normal 20 3" xfId="12867" xr:uid="{00000000-0005-0000-0000-00000A2F0000}"/>
    <cellStyle name="Normal 20 3 2" xfId="12868" xr:uid="{00000000-0005-0000-0000-00000B2F0000}"/>
    <cellStyle name="Normal 20 3 2 2" xfId="12869" xr:uid="{00000000-0005-0000-0000-00000C2F0000}"/>
    <cellStyle name="Normal 20 3 2 2 2" xfId="12870" xr:uid="{00000000-0005-0000-0000-00000D2F0000}"/>
    <cellStyle name="Normal 20 3 2 2 2 2" xfId="12871" xr:uid="{00000000-0005-0000-0000-00000E2F0000}"/>
    <cellStyle name="Normal 20 3 2 2 2 2 2" xfId="12872" xr:uid="{00000000-0005-0000-0000-00000F2F0000}"/>
    <cellStyle name="Normal 20 3 2 2 2 3" xfId="12873" xr:uid="{00000000-0005-0000-0000-0000102F0000}"/>
    <cellStyle name="Normal 20 3 2 2 3" xfId="12874" xr:uid="{00000000-0005-0000-0000-0000112F0000}"/>
    <cellStyle name="Normal 20 3 2 2 3 2" xfId="12875" xr:uid="{00000000-0005-0000-0000-0000122F0000}"/>
    <cellStyle name="Normal 20 3 2 2 4" xfId="12876" xr:uid="{00000000-0005-0000-0000-0000132F0000}"/>
    <cellStyle name="Normal 20 3 2 3" xfId="12877" xr:uid="{00000000-0005-0000-0000-0000142F0000}"/>
    <cellStyle name="Normal 20 3 2 3 2" xfId="12878" xr:uid="{00000000-0005-0000-0000-0000152F0000}"/>
    <cellStyle name="Normal 20 3 2 3 2 2" xfId="12879" xr:uid="{00000000-0005-0000-0000-0000162F0000}"/>
    <cellStyle name="Normal 20 3 2 3 2 2 2" xfId="12880" xr:uid="{00000000-0005-0000-0000-0000172F0000}"/>
    <cellStyle name="Normal 20 3 2 3 2 3" xfId="12881" xr:uid="{00000000-0005-0000-0000-0000182F0000}"/>
    <cellStyle name="Normal 20 3 2 3 3" xfId="12882" xr:uid="{00000000-0005-0000-0000-0000192F0000}"/>
    <cellStyle name="Normal 20 3 2 3 3 2" xfId="12883" xr:uid="{00000000-0005-0000-0000-00001A2F0000}"/>
    <cellStyle name="Normal 20 3 2 3 4" xfId="12884" xr:uid="{00000000-0005-0000-0000-00001B2F0000}"/>
    <cellStyle name="Normal 20 3 2 4" xfId="12885" xr:uid="{00000000-0005-0000-0000-00001C2F0000}"/>
    <cellStyle name="Normal 20 3 2 4 2" xfId="12886" xr:uid="{00000000-0005-0000-0000-00001D2F0000}"/>
    <cellStyle name="Normal 20 3 2 4 2 2" xfId="12887" xr:uid="{00000000-0005-0000-0000-00001E2F0000}"/>
    <cellStyle name="Normal 20 3 2 4 3" xfId="12888" xr:uid="{00000000-0005-0000-0000-00001F2F0000}"/>
    <cellStyle name="Normal 20 3 2 5" xfId="12889" xr:uid="{00000000-0005-0000-0000-0000202F0000}"/>
    <cellStyle name="Normal 20 3 2 5 2" xfId="12890" xr:uid="{00000000-0005-0000-0000-0000212F0000}"/>
    <cellStyle name="Normal 20 3 2 6" xfId="12891" xr:uid="{00000000-0005-0000-0000-0000222F0000}"/>
    <cellStyle name="Normal 20 3 3" xfId="12892" xr:uid="{00000000-0005-0000-0000-0000232F0000}"/>
    <cellStyle name="Normal 20 3 3 2" xfId="12893" xr:uid="{00000000-0005-0000-0000-0000242F0000}"/>
    <cellStyle name="Normal 20 3 3 2 2" xfId="12894" xr:uid="{00000000-0005-0000-0000-0000252F0000}"/>
    <cellStyle name="Normal 20 3 3 2 2 2" xfId="12895" xr:uid="{00000000-0005-0000-0000-0000262F0000}"/>
    <cellStyle name="Normal 20 3 3 2 3" xfId="12896" xr:uid="{00000000-0005-0000-0000-0000272F0000}"/>
    <cellStyle name="Normal 20 3 3 3" xfId="12897" xr:uid="{00000000-0005-0000-0000-0000282F0000}"/>
    <cellStyle name="Normal 20 3 3 3 2" xfId="12898" xr:uid="{00000000-0005-0000-0000-0000292F0000}"/>
    <cellStyle name="Normal 20 3 3 4" xfId="12899" xr:uid="{00000000-0005-0000-0000-00002A2F0000}"/>
    <cellStyle name="Normal 20 3 4" xfId="12900" xr:uid="{00000000-0005-0000-0000-00002B2F0000}"/>
    <cellStyle name="Normal 20 3 4 2" xfId="12901" xr:uid="{00000000-0005-0000-0000-00002C2F0000}"/>
    <cellStyle name="Normal 20 3 4 2 2" xfId="12902" xr:uid="{00000000-0005-0000-0000-00002D2F0000}"/>
    <cellStyle name="Normal 20 3 4 2 2 2" xfId="12903" xr:uid="{00000000-0005-0000-0000-00002E2F0000}"/>
    <cellStyle name="Normal 20 3 4 2 3" xfId="12904" xr:uid="{00000000-0005-0000-0000-00002F2F0000}"/>
    <cellStyle name="Normal 20 3 4 3" xfId="12905" xr:uid="{00000000-0005-0000-0000-0000302F0000}"/>
    <cellStyle name="Normal 20 3 4 3 2" xfId="12906" xr:uid="{00000000-0005-0000-0000-0000312F0000}"/>
    <cellStyle name="Normal 20 3 4 4" xfId="12907" xr:uid="{00000000-0005-0000-0000-0000322F0000}"/>
    <cellStyle name="Normal 20 3 5" xfId="12908" xr:uid="{00000000-0005-0000-0000-0000332F0000}"/>
    <cellStyle name="Normal 20 3 5 2" xfId="12909" xr:uid="{00000000-0005-0000-0000-0000342F0000}"/>
    <cellStyle name="Normal 20 3 5 2 2" xfId="12910" xr:uid="{00000000-0005-0000-0000-0000352F0000}"/>
    <cellStyle name="Normal 20 3 5 3" xfId="12911" xr:uid="{00000000-0005-0000-0000-0000362F0000}"/>
    <cellStyle name="Normal 20 3 6" xfId="12912" xr:uid="{00000000-0005-0000-0000-0000372F0000}"/>
    <cellStyle name="Normal 20 3 6 2" xfId="12913" xr:uid="{00000000-0005-0000-0000-0000382F0000}"/>
    <cellStyle name="Normal 20 4" xfId="12914" xr:uid="{00000000-0005-0000-0000-0000392F0000}"/>
    <cellStyle name="Normal 20 5" xfId="12915" xr:uid="{00000000-0005-0000-0000-00003A2F0000}"/>
    <cellStyle name="Normal 20 5 2" xfId="12916" xr:uid="{00000000-0005-0000-0000-00003B2F0000}"/>
    <cellStyle name="Normal 20 5 2 2" xfId="12917" xr:uid="{00000000-0005-0000-0000-00003C2F0000}"/>
    <cellStyle name="Normal 20 5 2 2 2" xfId="12918" xr:uid="{00000000-0005-0000-0000-00003D2F0000}"/>
    <cellStyle name="Normal 20 5 2 2 2 2" xfId="12919" xr:uid="{00000000-0005-0000-0000-00003E2F0000}"/>
    <cellStyle name="Normal 20 5 2 2 3" xfId="12920" xr:uid="{00000000-0005-0000-0000-00003F2F0000}"/>
    <cellStyle name="Normal 20 5 2 3" xfId="12921" xr:uid="{00000000-0005-0000-0000-0000402F0000}"/>
    <cellStyle name="Normal 20 5 2 3 2" xfId="12922" xr:uid="{00000000-0005-0000-0000-0000412F0000}"/>
    <cellStyle name="Normal 20 5 2 4" xfId="12923" xr:uid="{00000000-0005-0000-0000-0000422F0000}"/>
    <cellStyle name="Normal 20 5 3" xfId="12924" xr:uid="{00000000-0005-0000-0000-0000432F0000}"/>
    <cellStyle name="Normal 20 5 3 2" xfId="12925" xr:uid="{00000000-0005-0000-0000-0000442F0000}"/>
    <cellStyle name="Normal 20 5 3 2 2" xfId="12926" xr:uid="{00000000-0005-0000-0000-0000452F0000}"/>
    <cellStyle name="Normal 20 5 3 2 2 2" xfId="12927" xr:uid="{00000000-0005-0000-0000-0000462F0000}"/>
    <cellStyle name="Normal 20 5 3 2 3" xfId="12928" xr:uid="{00000000-0005-0000-0000-0000472F0000}"/>
    <cellStyle name="Normal 20 5 3 3" xfId="12929" xr:uid="{00000000-0005-0000-0000-0000482F0000}"/>
    <cellStyle name="Normal 20 5 3 3 2" xfId="12930" xr:uid="{00000000-0005-0000-0000-0000492F0000}"/>
    <cellStyle name="Normal 20 5 3 4" xfId="12931" xr:uid="{00000000-0005-0000-0000-00004A2F0000}"/>
    <cellStyle name="Normal 20 5 4" xfId="12932" xr:uid="{00000000-0005-0000-0000-00004B2F0000}"/>
    <cellStyle name="Normal 20 5 4 2" xfId="12933" xr:uid="{00000000-0005-0000-0000-00004C2F0000}"/>
    <cellStyle name="Normal 20 5 4 2 2" xfId="12934" xr:uid="{00000000-0005-0000-0000-00004D2F0000}"/>
    <cellStyle name="Normal 20 5 4 3" xfId="12935" xr:uid="{00000000-0005-0000-0000-00004E2F0000}"/>
    <cellStyle name="Normal 20 5 5" xfId="12936" xr:uid="{00000000-0005-0000-0000-00004F2F0000}"/>
    <cellStyle name="Normal 20 5 5 2" xfId="12937" xr:uid="{00000000-0005-0000-0000-0000502F0000}"/>
    <cellStyle name="Normal 20 5 6" xfId="12938" xr:uid="{00000000-0005-0000-0000-0000512F0000}"/>
    <cellStyle name="Normal 20 6" xfId="12939" xr:uid="{00000000-0005-0000-0000-0000522F0000}"/>
    <cellStyle name="Normal 20 6 2" xfId="12940" xr:uid="{00000000-0005-0000-0000-0000532F0000}"/>
    <cellStyle name="Normal 20 6 2 2" xfId="12941" xr:uid="{00000000-0005-0000-0000-0000542F0000}"/>
    <cellStyle name="Normal 20 6 2 2 2" xfId="12942" xr:uid="{00000000-0005-0000-0000-0000552F0000}"/>
    <cellStyle name="Normal 20 6 2 3" xfId="12943" xr:uid="{00000000-0005-0000-0000-0000562F0000}"/>
    <cellStyle name="Normal 20 6 3" xfId="12944" xr:uid="{00000000-0005-0000-0000-0000572F0000}"/>
    <cellStyle name="Normal 20 6 3 2" xfId="12945" xr:uid="{00000000-0005-0000-0000-0000582F0000}"/>
    <cellStyle name="Normal 20 6 4" xfId="12946" xr:uid="{00000000-0005-0000-0000-0000592F0000}"/>
    <cellStyle name="Normal 20 7" xfId="12947" xr:uid="{00000000-0005-0000-0000-00005A2F0000}"/>
    <cellStyle name="Normal 20 7 2" xfId="12948" xr:uid="{00000000-0005-0000-0000-00005B2F0000}"/>
    <cellStyle name="Normal 20 7 2 2" xfId="12949" xr:uid="{00000000-0005-0000-0000-00005C2F0000}"/>
    <cellStyle name="Normal 20 7 2 2 2" xfId="12950" xr:uid="{00000000-0005-0000-0000-00005D2F0000}"/>
    <cellStyle name="Normal 20 7 2 3" xfId="12951" xr:uid="{00000000-0005-0000-0000-00005E2F0000}"/>
    <cellStyle name="Normal 20 7 3" xfId="12952" xr:uid="{00000000-0005-0000-0000-00005F2F0000}"/>
    <cellStyle name="Normal 20 7 3 2" xfId="12953" xr:uid="{00000000-0005-0000-0000-0000602F0000}"/>
    <cellStyle name="Normal 20 7 4" xfId="12954" xr:uid="{00000000-0005-0000-0000-0000612F0000}"/>
    <cellStyle name="Normal 20 8" xfId="12955" xr:uid="{00000000-0005-0000-0000-0000622F0000}"/>
    <cellStyle name="Normal 20 8 2" xfId="12956" xr:uid="{00000000-0005-0000-0000-0000632F0000}"/>
    <cellStyle name="Normal 20 8 2 2" xfId="12957" xr:uid="{00000000-0005-0000-0000-0000642F0000}"/>
    <cellStyle name="Normal 20 8 3" xfId="12958" xr:uid="{00000000-0005-0000-0000-0000652F0000}"/>
    <cellStyle name="Normal 20 9" xfId="12959" xr:uid="{00000000-0005-0000-0000-0000662F0000}"/>
    <cellStyle name="Normal 20 9 2" xfId="12960" xr:uid="{00000000-0005-0000-0000-0000672F0000}"/>
    <cellStyle name="Normal 200" xfId="4961" xr:uid="{00000000-0005-0000-0000-0000682F0000}"/>
    <cellStyle name="Normal 201" xfId="4962" xr:uid="{00000000-0005-0000-0000-0000692F0000}"/>
    <cellStyle name="Normal 202" xfId="4963" xr:uid="{00000000-0005-0000-0000-00006A2F0000}"/>
    <cellStyle name="Normal 203" xfId="4964" xr:uid="{00000000-0005-0000-0000-00006B2F0000}"/>
    <cellStyle name="Normal 204" xfId="4965" xr:uid="{00000000-0005-0000-0000-00006C2F0000}"/>
    <cellStyle name="Normal 205" xfId="4966" xr:uid="{00000000-0005-0000-0000-00006D2F0000}"/>
    <cellStyle name="Normal 206" xfId="4967" xr:uid="{00000000-0005-0000-0000-00006E2F0000}"/>
    <cellStyle name="Normal 207" xfId="4968" xr:uid="{00000000-0005-0000-0000-00006F2F0000}"/>
    <cellStyle name="Normal 208" xfId="4969" xr:uid="{00000000-0005-0000-0000-0000702F0000}"/>
    <cellStyle name="Normal 209" xfId="4970" xr:uid="{00000000-0005-0000-0000-0000712F0000}"/>
    <cellStyle name="Normal 21" xfId="2474" xr:uid="{00000000-0005-0000-0000-0000722F0000}"/>
    <cellStyle name="Normal 21 10" xfId="19452" xr:uid="{00000000-0005-0000-0000-0000732F0000}"/>
    <cellStyle name="Normal 21 2" xfId="4971" xr:uid="{00000000-0005-0000-0000-0000742F0000}"/>
    <cellStyle name="Normal 21 2 2" xfId="12961" xr:uid="{00000000-0005-0000-0000-0000752F0000}"/>
    <cellStyle name="Normal 21 2 2 2" xfId="12962" xr:uid="{00000000-0005-0000-0000-0000762F0000}"/>
    <cellStyle name="Normal 21 2 2 2 2" xfId="12963" xr:uid="{00000000-0005-0000-0000-0000772F0000}"/>
    <cellStyle name="Normal 21 2 2 2 2 2" xfId="12964" xr:uid="{00000000-0005-0000-0000-0000782F0000}"/>
    <cellStyle name="Normal 21 2 2 2 2 2 2" xfId="12965" xr:uid="{00000000-0005-0000-0000-0000792F0000}"/>
    <cellStyle name="Normal 21 2 2 2 2 3" xfId="12966" xr:uid="{00000000-0005-0000-0000-00007A2F0000}"/>
    <cellStyle name="Normal 21 2 2 2 3" xfId="12967" xr:uid="{00000000-0005-0000-0000-00007B2F0000}"/>
    <cellStyle name="Normal 21 2 2 2 3 2" xfId="12968" xr:uid="{00000000-0005-0000-0000-00007C2F0000}"/>
    <cellStyle name="Normal 21 2 2 2 4" xfId="12969" xr:uid="{00000000-0005-0000-0000-00007D2F0000}"/>
    <cellStyle name="Normal 21 2 2 3" xfId="12970" xr:uid="{00000000-0005-0000-0000-00007E2F0000}"/>
    <cellStyle name="Normal 21 2 2 3 2" xfId="12971" xr:uid="{00000000-0005-0000-0000-00007F2F0000}"/>
    <cellStyle name="Normal 21 2 2 3 2 2" xfId="12972" xr:uid="{00000000-0005-0000-0000-0000802F0000}"/>
    <cellStyle name="Normal 21 2 2 3 2 2 2" xfId="12973" xr:uid="{00000000-0005-0000-0000-0000812F0000}"/>
    <cellStyle name="Normal 21 2 2 3 2 3" xfId="12974" xr:uid="{00000000-0005-0000-0000-0000822F0000}"/>
    <cellStyle name="Normal 21 2 2 3 3" xfId="12975" xr:uid="{00000000-0005-0000-0000-0000832F0000}"/>
    <cellStyle name="Normal 21 2 2 3 3 2" xfId="12976" xr:uid="{00000000-0005-0000-0000-0000842F0000}"/>
    <cellStyle name="Normal 21 2 2 3 4" xfId="12977" xr:uid="{00000000-0005-0000-0000-0000852F0000}"/>
    <cellStyle name="Normal 21 2 2 4" xfId="12978" xr:uid="{00000000-0005-0000-0000-0000862F0000}"/>
    <cellStyle name="Normal 21 2 2 4 2" xfId="12979" xr:uid="{00000000-0005-0000-0000-0000872F0000}"/>
    <cellStyle name="Normal 21 2 2 4 2 2" xfId="12980" xr:uid="{00000000-0005-0000-0000-0000882F0000}"/>
    <cellStyle name="Normal 21 2 2 4 3" xfId="12981" xr:uid="{00000000-0005-0000-0000-0000892F0000}"/>
    <cellStyle name="Normal 21 2 2 5" xfId="12982" xr:uid="{00000000-0005-0000-0000-00008A2F0000}"/>
    <cellStyle name="Normal 21 2 2 5 2" xfId="12983" xr:uid="{00000000-0005-0000-0000-00008B2F0000}"/>
    <cellStyle name="Normal 21 2 2 6" xfId="12984" xr:uid="{00000000-0005-0000-0000-00008C2F0000}"/>
    <cellStyle name="Normal 21 2 3" xfId="12985" xr:uid="{00000000-0005-0000-0000-00008D2F0000}"/>
    <cellStyle name="Normal 21 2 3 2" xfId="12986" xr:uid="{00000000-0005-0000-0000-00008E2F0000}"/>
    <cellStyle name="Normal 21 2 3 2 2" xfId="12987" xr:uid="{00000000-0005-0000-0000-00008F2F0000}"/>
    <cellStyle name="Normal 21 2 3 2 2 2" xfId="12988" xr:uid="{00000000-0005-0000-0000-0000902F0000}"/>
    <cellStyle name="Normal 21 2 3 2 3" xfId="12989" xr:uid="{00000000-0005-0000-0000-0000912F0000}"/>
    <cellStyle name="Normal 21 2 3 3" xfId="12990" xr:uid="{00000000-0005-0000-0000-0000922F0000}"/>
    <cellStyle name="Normal 21 2 3 3 2" xfId="12991" xr:uid="{00000000-0005-0000-0000-0000932F0000}"/>
    <cellStyle name="Normal 21 2 3 4" xfId="12992" xr:uid="{00000000-0005-0000-0000-0000942F0000}"/>
    <cellStyle name="Normal 21 2 4" xfId="12993" xr:uid="{00000000-0005-0000-0000-0000952F0000}"/>
    <cellStyle name="Normal 21 2 4 2" xfId="12994" xr:uid="{00000000-0005-0000-0000-0000962F0000}"/>
    <cellStyle name="Normal 21 2 4 2 2" xfId="12995" xr:uid="{00000000-0005-0000-0000-0000972F0000}"/>
    <cellStyle name="Normal 21 2 4 2 2 2" xfId="12996" xr:uid="{00000000-0005-0000-0000-0000982F0000}"/>
    <cellStyle name="Normal 21 2 4 2 3" xfId="12997" xr:uid="{00000000-0005-0000-0000-0000992F0000}"/>
    <cellStyle name="Normal 21 2 4 3" xfId="12998" xr:uid="{00000000-0005-0000-0000-00009A2F0000}"/>
    <cellStyle name="Normal 21 2 4 3 2" xfId="12999" xr:uid="{00000000-0005-0000-0000-00009B2F0000}"/>
    <cellStyle name="Normal 21 2 4 4" xfId="13000" xr:uid="{00000000-0005-0000-0000-00009C2F0000}"/>
    <cellStyle name="Normal 21 2 5" xfId="13001" xr:uid="{00000000-0005-0000-0000-00009D2F0000}"/>
    <cellStyle name="Normal 21 2 5 2" xfId="13002" xr:uid="{00000000-0005-0000-0000-00009E2F0000}"/>
    <cellStyle name="Normal 21 2 5 2 2" xfId="13003" xr:uid="{00000000-0005-0000-0000-00009F2F0000}"/>
    <cellStyle name="Normal 21 2 5 3" xfId="13004" xr:uid="{00000000-0005-0000-0000-0000A02F0000}"/>
    <cellStyle name="Normal 21 2 6" xfId="13005" xr:uid="{00000000-0005-0000-0000-0000A12F0000}"/>
    <cellStyle name="Normal 21 2 6 2" xfId="13006" xr:uid="{00000000-0005-0000-0000-0000A22F0000}"/>
    <cellStyle name="Normal 21 3" xfId="13007" xr:uid="{00000000-0005-0000-0000-0000A32F0000}"/>
    <cellStyle name="Normal 21 3 2" xfId="13008" xr:uid="{00000000-0005-0000-0000-0000A42F0000}"/>
    <cellStyle name="Normal 21 3 2 2" xfId="13009" xr:uid="{00000000-0005-0000-0000-0000A52F0000}"/>
    <cellStyle name="Normal 21 3 2 2 2" xfId="13010" xr:uid="{00000000-0005-0000-0000-0000A62F0000}"/>
    <cellStyle name="Normal 21 3 2 2 2 2" xfId="13011" xr:uid="{00000000-0005-0000-0000-0000A72F0000}"/>
    <cellStyle name="Normal 21 3 2 2 2 2 2" xfId="13012" xr:uid="{00000000-0005-0000-0000-0000A82F0000}"/>
    <cellStyle name="Normal 21 3 2 2 2 3" xfId="13013" xr:uid="{00000000-0005-0000-0000-0000A92F0000}"/>
    <cellStyle name="Normal 21 3 2 2 3" xfId="13014" xr:uid="{00000000-0005-0000-0000-0000AA2F0000}"/>
    <cellStyle name="Normal 21 3 2 2 3 2" xfId="13015" xr:uid="{00000000-0005-0000-0000-0000AB2F0000}"/>
    <cellStyle name="Normal 21 3 2 2 4" xfId="13016" xr:uid="{00000000-0005-0000-0000-0000AC2F0000}"/>
    <cellStyle name="Normal 21 3 2 3" xfId="13017" xr:uid="{00000000-0005-0000-0000-0000AD2F0000}"/>
    <cellStyle name="Normal 21 3 2 3 2" xfId="13018" xr:uid="{00000000-0005-0000-0000-0000AE2F0000}"/>
    <cellStyle name="Normal 21 3 2 3 2 2" xfId="13019" xr:uid="{00000000-0005-0000-0000-0000AF2F0000}"/>
    <cellStyle name="Normal 21 3 2 3 2 2 2" xfId="13020" xr:uid="{00000000-0005-0000-0000-0000B02F0000}"/>
    <cellStyle name="Normal 21 3 2 3 2 3" xfId="13021" xr:uid="{00000000-0005-0000-0000-0000B12F0000}"/>
    <cellStyle name="Normal 21 3 2 3 3" xfId="13022" xr:uid="{00000000-0005-0000-0000-0000B22F0000}"/>
    <cellStyle name="Normal 21 3 2 3 3 2" xfId="13023" xr:uid="{00000000-0005-0000-0000-0000B32F0000}"/>
    <cellStyle name="Normal 21 3 2 3 4" xfId="13024" xr:uid="{00000000-0005-0000-0000-0000B42F0000}"/>
    <cellStyle name="Normal 21 3 2 4" xfId="13025" xr:uid="{00000000-0005-0000-0000-0000B52F0000}"/>
    <cellStyle name="Normal 21 3 2 4 2" xfId="13026" xr:uid="{00000000-0005-0000-0000-0000B62F0000}"/>
    <cellStyle name="Normal 21 3 2 4 2 2" xfId="13027" xr:uid="{00000000-0005-0000-0000-0000B72F0000}"/>
    <cellStyle name="Normal 21 3 2 4 3" xfId="13028" xr:uid="{00000000-0005-0000-0000-0000B82F0000}"/>
    <cellStyle name="Normal 21 3 2 5" xfId="13029" xr:uid="{00000000-0005-0000-0000-0000B92F0000}"/>
    <cellStyle name="Normal 21 3 2 5 2" xfId="13030" xr:uid="{00000000-0005-0000-0000-0000BA2F0000}"/>
    <cellStyle name="Normal 21 3 3" xfId="13031" xr:uid="{00000000-0005-0000-0000-0000BB2F0000}"/>
    <cellStyle name="Normal 21 3 3 2" xfId="13032" xr:uid="{00000000-0005-0000-0000-0000BC2F0000}"/>
    <cellStyle name="Normal 21 3 3 2 2" xfId="13033" xr:uid="{00000000-0005-0000-0000-0000BD2F0000}"/>
    <cellStyle name="Normal 21 3 3 2 2 2" xfId="13034" xr:uid="{00000000-0005-0000-0000-0000BE2F0000}"/>
    <cellStyle name="Normal 21 3 3 2 3" xfId="13035" xr:uid="{00000000-0005-0000-0000-0000BF2F0000}"/>
    <cellStyle name="Normal 21 3 3 3" xfId="13036" xr:uid="{00000000-0005-0000-0000-0000C02F0000}"/>
    <cellStyle name="Normal 21 3 3 3 2" xfId="13037" xr:uid="{00000000-0005-0000-0000-0000C12F0000}"/>
    <cellStyle name="Normal 21 3 3 4" xfId="13038" xr:uid="{00000000-0005-0000-0000-0000C22F0000}"/>
    <cellStyle name="Normal 21 3 4" xfId="13039" xr:uid="{00000000-0005-0000-0000-0000C32F0000}"/>
    <cellStyle name="Normal 21 3 4 2" xfId="13040" xr:uid="{00000000-0005-0000-0000-0000C42F0000}"/>
    <cellStyle name="Normal 21 3 4 2 2" xfId="13041" xr:uid="{00000000-0005-0000-0000-0000C52F0000}"/>
    <cellStyle name="Normal 21 3 4 2 2 2" xfId="13042" xr:uid="{00000000-0005-0000-0000-0000C62F0000}"/>
    <cellStyle name="Normal 21 3 4 2 3" xfId="13043" xr:uid="{00000000-0005-0000-0000-0000C72F0000}"/>
    <cellStyle name="Normal 21 3 4 3" xfId="13044" xr:uid="{00000000-0005-0000-0000-0000C82F0000}"/>
    <cellStyle name="Normal 21 3 4 3 2" xfId="13045" xr:uid="{00000000-0005-0000-0000-0000C92F0000}"/>
    <cellStyle name="Normal 21 3 4 4" xfId="13046" xr:uid="{00000000-0005-0000-0000-0000CA2F0000}"/>
    <cellStyle name="Normal 21 3 5" xfId="13047" xr:uid="{00000000-0005-0000-0000-0000CB2F0000}"/>
    <cellStyle name="Normal 21 3 5 2" xfId="13048" xr:uid="{00000000-0005-0000-0000-0000CC2F0000}"/>
    <cellStyle name="Normal 21 3 5 2 2" xfId="13049" xr:uid="{00000000-0005-0000-0000-0000CD2F0000}"/>
    <cellStyle name="Normal 21 3 5 3" xfId="13050" xr:uid="{00000000-0005-0000-0000-0000CE2F0000}"/>
    <cellStyle name="Normal 21 3 6" xfId="13051" xr:uid="{00000000-0005-0000-0000-0000CF2F0000}"/>
    <cellStyle name="Normal 21 3 6 2" xfId="13052" xr:uid="{00000000-0005-0000-0000-0000D02F0000}"/>
    <cellStyle name="Normal 21 4" xfId="13053" xr:uid="{00000000-0005-0000-0000-0000D12F0000}"/>
    <cellStyle name="Normal 21 5" xfId="13054" xr:uid="{00000000-0005-0000-0000-0000D22F0000}"/>
    <cellStyle name="Normal 21 5 2" xfId="13055" xr:uid="{00000000-0005-0000-0000-0000D32F0000}"/>
    <cellStyle name="Normal 21 5 2 2" xfId="13056" xr:uid="{00000000-0005-0000-0000-0000D42F0000}"/>
    <cellStyle name="Normal 21 5 2 2 2" xfId="13057" xr:uid="{00000000-0005-0000-0000-0000D52F0000}"/>
    <cellStyle name="Normal 21 5 2 2 2 2" xfId="13058" xr:uid="{00000000-0005-0000-0000-0000D62F0000}"/>
    <cellStyle name="Normal 21 5 2 2 3" xfId="13059" xr:uid="{00000000-0005-0000-0000-0000D72F0000}"/>
    <cellStyle name="Normal 21 5 2 3" xfId="13060" xr:uid="{00000000-0005-0000-0000-0000D82F0000}"/>
    <cellStyle name="Normal 21 5 2 3 2" xfId="13061" xr:uid="{00000000-0005-0000-0000-0000D92F0000}"/>
    <cellStyle name="Normal 21 5 2 4" xfId="13062" xr:uid="{00000000-0005-0000-0000-0000DA2F0000}"/>
    <cellStyle name="Normal 21 5 3" xfId="13063" xr:uid="{00000000-0005-0000-0000-0000DB2F0000}"/>
    <cellStyle name="Normal 21 5 3 2" xfId="13064" xr:uid="{00000000-0005-0000-0000-0000DC2F0000}"/>
    <cellStyle name="Normal 21 5 3 2 2" xfId="13065" xr:uid="{00000000-0005-0000-0000-0000DD2F0000}"/>
    <cellStyle name="Normal 21 5 3 2 2 2" xfId="13066" xr:uid="{00000000-0005-0000-0000-0000DE2F0000}"/>
    <cellStyle name="Normal 21 5 3 2 3" xfId="13067" xr:uid="{00000000-0005-0000-0000-0000DF2F0000}"/>
    <cellStyle name="Normal 21 5 3 3" xfId="13068" xr:uid="{00000000-0005-0000-0000-0000E02F0000}"/>
    <cellStyle name="Normal 21 5 3 3 2" xfId="13069" xr:uid="{00000000-0005-0000-0000-0000E12F0000}"/>
    <cellStyle name="Normal 21 5 3 4" xfId="13070" xr:uid="{00000000-0005-0000-0000-0000E22F0000}"/>
    <cellStyle name="Normal 21 5 4" xfId="13071" xr:uid="{00000000-0005-0000-0000-0000E32F0000}"/>
    <cellStyle name="Normal 21 5 4 2" xfId="13072" xr:uid="{00000000-0005-0000-0000-0000E42F0000}"/>
    <cellStyle name="Normal 21 5 4 2 2" xfId="13073" xr:uid="{00000000-0005-0000-0000-0000E52F0000}"/>
    <cellStyle name="Normal 21 5 4 3" xfId="13074" xr:uid="{00000000-0005-0000-0000-0000E62F0000}"/>
    <cellStyle name="Normal 21 5 5" xfId="13075" xr:uid="{00000000-0005-0000-0000-0000E72F0000}"/>
    <cellStyle name="Normal 21 5 5 2" xfId="13076" xr:uid="{00000000-0005-0000-0000-0000E82F0000}"/>
    <cellStyle name="Normal 21 6" xfId="13077" xr:uid="{00000000-0005-0000-0000-0000E92F0000}"/>
    <cellStyle name="Normal 21 6 2" xfId="13078" xr:uid="{00000000-0005-0000-0000-0000EA2F0000}"/>
    <cellStyle name="Normal 21 6 2 2" xfId="13079" xr:uid="{00000000-0005-0000-0000-0000EB2F0000}"/>
    <cellStyle name="Normal 21 6 2 2 2" xfId="13080" xr:uid="{00000000-0005-0000-0000-0000EC2F0000}"/>
    <cellStyle name="Normal 21 6 2 3" xfId="13081" xr:uid="{00000000-0005-0000-0000-0000ED2F0000}"/>
    <cellStyle name="Normal 21 6 3" xfId="13082" xr:uid="{00000000-0005-0000-0000-0000EE2F0000}"/>
    <cellStyle name="Normal 21 6 3 2" xfId="13083" xr:uid="{00000000-0005-0000-0000-0000EF2F0000}"/>
    <cellStyle name="Normal 21 6 4" xfId="13084" xr:uid="{00000000-0005-0000-0000-0000F02F0000}"/>
    <cellStyle name="Normal 21 7" xfId="13085" xr:uid="{00000000-0005-0000-0000-0000F12F0000}"/>
    <cellStyle name="Normal 21 7 2" xfId="13086" xr:uid="{00000000-0005-0000-0000-0000F22F0000}"/>
    <cellStyle name="Normal 21 7 2 2" xfId="13087" xr:uid="{00000000-0005-0000-0000-0000F32F0000}"/>
    <cellStyle name="Normal 21 7 2 2 2" xfId="13088" xr:uid="{00000000-0005-0000-0000-0000F42F0000}"/>
    <cellStyle name="Normal 21 7 2 3" xfId="13089" xr:uid="{00000000-0005-0000-0000-0000F52F0000}"/>
    <cellStyle name="Normal 21 7 3" xfId="13090" xr:uid="{00000000-0005-0000-0000-0000F62F0000}"/>
    <cellStyle name="Normal 21 7 3 2" xfId="13091" xr:uid="{00000000-0005-0000-0000-0000F72F0000}"/>
    <cellStyle name="Normal 21 7 4" xfId="13092" xr:uid="{00000000-0005-0000-0000-0000F82F0000}"/>
    <cellStyle name="Normal 21 8" xfId="13093" xr:uid="{00000000-0005-0000-0000-0000F92F0000}"/>
    <cellStyle name="Normal 21 8 2" xfId="13094" xr:uid="{00000000-0005-0000-0000-0000FA2F0000}"/>
    <cellStyle name="Normal 21 8 2 2" xfId="13095" xr:uid="{00000000-0005-0000-0000-0000FB2F0000}"/>
    <cellStyle name="Normal 21 8 3" xfId="13096" xr:uid="{00000000-0005-0000-0000-0000FC2F0000}"/>
    <cellStyle name="Normal 21 9" xfId="13097" xr:uid="{00000000-0005-0000-0000-0000FD2F0000}"/>
    <cellStyle name="Normal 21 9 2" xfId="13098" xr:uid="{00000000-0005-0000-0000-0000FE2F0000}"/>
    <cellStyle name="Normal 210" xfId="4972" xr:uid="{00000000-0005-0000-0000-0000FF2F0000}"/>
    <cellStyle name="Normal 211" xfId="4973" xr:uid="{00000000-0005-0000-0000-000000300000}"/>
    <cellStyle name="Normal 212" xfId="4974" xr:uid="{00000000-0005-0000-0000-000001300000}"/>
    <cellStyle name="Normal 213" xfId="4975" xr:uid="{00000000-0005-0000-0000-000002300000}"/>
    <cellStyle name="Normal 214" xfId="4976" xr:uid="{00000000-0005-0000-0000-000003300000}"/>
    <cellStyle name="Normal 215" xfId="4977" xr:uid="{00000000-0005-0000-0000-000004300000}"/>
    <cellStyle name="Normal 216" xfId="4978" xr:uid="{00000000-0005-0000-0000-000005300000}"/>
    <cellStyle name="Normal 217" xfId="4979" xr:uid="{00000000-0005-0000-0000-000006300000}"/>
    <cellStyle name="Normal 218" xfId="4980" xr:uid="{00000000-0005-0000-0000-000007300000}"/>
    <cellStyle name="Normal 219" xfId="4981" xr:uid="{00000000-0005-0000-0000-000008300000}"/>
    <cellStyle name="Normal 22" xfId="2475" xr:uid="{00000000-0005-0000-0000-000009300000}"/>
    <cellStyle name="Normal 22 2" xfId="4982" xr:uid="{00000000-0005-0000-0000-00000A300000}"/>
    <cellStyle name="Normal 22 2 2" xfId="13099" xr:uid="{00000000-0005-0000-0000-00000B300000}"/>
    <cellStyle name="Normal 22 2 3" xfId="13100" xr:uid="{00000000-0005-0000-0000-00000C300000}"/>
    <cellStyle name="Normal 22 2 3 2" xfId="13101" xr:uid="{00000000-0005-0000-0000-00000D300000}"/>
    <cellStyle name="Normal 22 3" xfId="13102" xr:uid="{00000000-0005-0000-0000-00000E300000}"/>
    <cellStyle name="Normal 22 4" xfId="13103" xr:uid="{00000000-0005-0000-0000-00000F300000}"/>
    <cellStyle name="Normal 22 5" xfId="13104" xr:uid="{00000000-0005-0000-0000-000010300000}"/>
    <cellStyle name="Normal 22 5 2" xfId="13105" xr:uid="{00000000-0005-0000-0000-000011300000}"/>
    <cellStyle name="Normal 220" xfId="4983" xr:uid="{00000000-0005-0000-0000-000012300000}"/>
    <cellStyle name="Normal 221" xfId="4984" xr:uid="{00000000-0005-0000-0000-000013300000}"/>
    <cellStyle name="Normal 222" xfId="4985" xr:uid="{00000000-0005-0000-0000-000014300000}"/>
    <cellStyle name="Normal 223" xfId="4986" xr:uid="{00000000-0005-0000-0000-000015300000}"/>
    <cellStyle name="Normal 224" xfId="4987" xr:uid="{00000000-0005-0000-0000-000016300000}"/>
    <cellStyle name="Normal 225" xfId="4988" xr:uid="{00000000-0005-0000-0000-000017300000}"/>
    <cellStyle name="Normal 226" xfId="4989" xr:uid="{00000000-0005-0000-0000-000018300000}"/>
    <cellStyle name="Normal 227" xfId="4990" xr:uid="{00000000-0005-0000-0000-000019300000}"/>
    <cellStyle name="Normal 228" xfId="4991" xr:uid="{00000000-0005-0000-0000-00001A300000}"/>
    <cellStyle name="Normal 229" xfId="4992" xr:uid="{00000000-0005-0000-0000-00001B300000}"/>
    <cellStyle name="Normal 23" xfId="2476" xr:uid="{00000000-0005-0000-0000-00001C300000}"/>
    <cellStyle name="Normal 23 2" xfId="7406" xr:uid="{00000000-0005-0000-0000-00001D300000}"/>
    <cellStyle name="Normal 23 2 2" xfId="13106" xr:uid="{00000000-0005-0000-0000-00001E300000}"/>
    <cellStyle name="Normal 23 3" xfId="13107" xr:uid="{00000000-0005-0000-0000-00001F300000}"/>
    <cellStyle name="Normal 23 4" xfId="13108" xr:uid="{00000000-0005-0000-0000-000020300000}"/>
    <cellStyle name="Normal 23 5" xfId="19456" xr:uid="{00000000-0005-0000-0000-000021300000}"/>
    <cellStyle name="Normal 230" xfId="4993" xr:uid="{00000000-0005-0000-0000-000022300000}"/>
    <cellStyle name="Normal 231" xfId="4994" xr:uid="{00000000-0005-0000-0000-000023300000}"/>
    <cellStyle name="Normal 232" xfId="4995" xr:uid="{00000000-0005-0000-0000-000024300000}"/>
    <cellStyle name="Normal 233" xfId="4996" xr:uid="{00000000-0005-0000-0000-000025300000}"/>
    <cellStyle name="Normal 234" xfId="4997" xr:uid="{00000000-0005-0000-0000-000026300000}"/>
    <cellStyle name="Normal 235" xfId="4998" xr:uid="{00000000-0005-0000-0000-000027300000}"/>
    <cellStyle name="Normal 236" xfId="4999" xr:uid="{00000000-0005-0000-0000-000028300000}"/>
    <cellStyle name="Normal 237" xfId="5000" xr:uid="{00000000-0005-0000-0000-000029300000}"/>
    <cellStyle name="Normal 238" xfId="5001" xr:uid="{00000000-0005-0000-0000-00002A300000}"/>
    <cellStyle name="Normal 239" xfId="5002" xr:uid="{00000000-0005-0000-0000-00002B300000}"/>
    <cellStyle name="Normal 24" xfId="2494" xr:uid="{00000000-0005-0000-0000-00002C300000}"/>
    <cellStyle name="Normal 24 2" xfId="5003" xr:uid="{00000000-0005-0000-0000-00002D300000}"/>
    <cellStyle name="Normal 24 3" xfId="7407" xr:uid="{00000000-0005-0000-0000-00002E300000}"/>
    <cellStyle name="Normal 24 4" xfId="13109" xr:uid="{00000000-0005-0000-0000-00002F300000}"/>
    <cellStyle name="Normal 240" xfId="5004" xr:uid="{00000000-0005-0000-0000-000030300000}"/>
    <cellStyle name="Normal 241" xfId="5005" xr:uid="{00000000-0005-0000-0000-000031300000}"/>
    <cellStyle name="Normal 242" xfId="5006" xr:uid="{00000000-0005-0000-0000-000032300000}"/>
    <cellStyle name="Normal 243" xfId="5007" xr:uid="{00000000-0005-0000-0000-000033300000}"/>
    <cellStyle name="Normal 244" xfId="5008" xr:uid="{00000000-0005-0000-0000-000034300000}"/>
    <cellStyle name="Normal 245" xfId="5009" xr:uid="{00000000-0005-0000-0000-000035300000}"/>
    <cellStyle name="Normal 246" xfId="5010" xr:uid="{00000000-0005-0000-0000-000036300000}"/>
    <cellStyle name="Normal 247" xfId="5011" xr:uid="{00000000-0005-0000-0000-000037300000}"/>
    <cellStyle name="Normal 248" xfId="5012" xr:uid="{00000000-0005-0000-0000-000038300000}"/>
    <cellStyle name="Normal 249" xfId="5013" xr:uid="{00000000-0005-0000-0000-000039300000}"/>
    <cellStyle name="Normal 25" xfId="2495" xr:uid="{00000000-0005-0000-0000-00003A300000}"/>
    <cellStyle name="Normal 25 2" xfId="5014" xr:uid="{00000000-0005-0000-0000-00003B300000}"/>
    <cellStyle name="Normal 25 2 2" xfId="13110" xr:uid="{00000000-0005-0000-0000-00003C300000}"/>
    <cellStyle name="Normal 25 2 2 2" xfId="13111" xr:uid="{00000000-0005-0000-0000-00003D300000}"/>
    <cellStyle name="Normal 25 2 2 2 2" xfId="13112" xr:uid="{00000000-0005-0000-0000-00003E300000}"/>
    <cellStyle name="Normal 25 2 2 2 2 2" xfId="13113" xr:uid="{00000000-0005-0000-0000-00003F300000}"/>
    <cellStyle name="Normal 25 2 2 2 2 2 2" xfId="13114" xr:uid="{00000000-0005-0000-0000-000040300000}"/>
    <cellStyle name="Normal 25 2 2 2 2 3" xfId="13115" xr:uid="{00000000-0005-0000-0000-000041300000}"/>
    <cellStyle name="Normal 25 2 2 2 3" xfId="13116" xr:uid="{00000000-0005-0000-0000-000042300000}"/>
    <cellStyle name="Normal 25 2 2 2 3 2" xfId="13117" xr:uid="{00000000-0005-0000-0000-000043300000}"/>
    <cellStyle name="Normal 25 2 2 2 4" xfId="13118" xr:uid="{00000000-0005-0000-0000-000044300000}"/>
    <cellStyle name="Normal 25 2 2 3" xfId="13119" xr:uid="{00000000-0005-0000-0000-000045300000}"/>
    <cellStyle name="Normal 25 2 2 3 2" xfId="13120" xr:uid="{00000000-0005-0000-0000-000046300000}"/>
    <cellStyle name="Normal 25 2 2 3 2 2" xfId="13121" xr:uid="{00000000-0005-0000-0000-000047300000}"/>
    <cellStyle name="Normal 25 2 2 3 2 2 2" xfId="13122" xr:uid="{00000000-0005-0000-0000-000048300000}"/>
    <cellStyle name="Normal 25 2 2 3 2 3" xfId="13123" xr:uid="{00000000-0005-0000-0000-000049300000}"/>
    <cellStyle name="Normal 25 2 2 3 3" xfId="13124" xr:uid="{00000000-0005-0000-0000-00004A300000}"/>
    <cellStyle name="Normal 25 2 2 3 3 2" xfId="13125" xr:uid="{00000000-0005-0000-0000-00004B300000}"/>
    <cellStyle name="Normal 25 2 2 3 4" xfId="13126" xr:uid="{00000000-0005-0000-0000-00004C300000}"/>
    <cellStyle name="Normal 25 2 2 4" xfId="13127" xr:uid="{00000000-0005-0000-0000-00004D300000}"/>
    <cellStyle name="Normal 25 2 2 4 2" xfId="13128" xr:uid="{00000000-0005-0000-0000-00004E300000}"/>
    <cellStyle name="Normal 25 2 2 4 2 2" xfId="13129" xr:uid="{00000000-0005-0000-0000-00004F300000}"/>
    <cellStyle name="Normal 25 2 2 4 3" xfId="13130" xr:uid="{00000000-0005-0000-0000-000050300000}"/>
    <cellStyle name="Normal 25 2 2 5" xfId="13131" xr:uid="{00000000-0005-0000-0000-000051300000}"/>
    <cellStyle name="Normal 25 2 2 5 2" xfId="13132" xr:uid="{00000000-0005-0000-0000-000052300000}"/>
    <cellStyle name="Normal 25 2 2 6" xfId="13133" xr:uid="{00000000-0005-0000-0000-000053300000}"/>
    <cellStyle name="Normal 25 2 3" xfId="13134" xr:uid="{00000000-0005-0000-0000-000054300000}"/>
    <cellStyle name="Normal 25 2 3 2" xfId="13135" xr:uid="{00000000-0005-0000-0000-000055300000}"/>
    <cellStyle name="Normal 25 2 3 2 2" xfId="13136" xr:uid="{00000000-0005-0000-0000-000056300000}"/>
    <cellStyle name="Normal 25 2 3 2 2 2" xfId="13137" xr:uid="{00000000-0005-0000-0000-000057300000}"/>
    <cellStyle name="Normal 25 2 3 2 3" xfId="13138" xr:uid="{00000000-0005-0000-0000-000058300000}"/>
    <cellStyle name="Normal 25 2 3 3" xfId="13139" xr:uid="{00000000-0005-0000-0000-000059300000}"/>
    <cellStyle name="Normal 25 2 3 3 2" xfId="13140" xr:uid="{00000000-0005-0000-0000-00005A300000}"/>
    <cellStyle name="Normal 25 2 3 4" xfId="13141" xr:uid="{00000000-0005-0000-0000-00005B300000}"/>
    <cellStyle name="Normal 25 2 4" xfId="13142" xr:uid="{00000000-0005-0000-0000-00005C300000}"/>
    <cellStyle name="Normal 25 2 4 2" xfId="13143" xr:uid="{00000000-0005-0000-0000-00005D300000}"/>
    <cellStyle name="Normal 25 2 4 2 2" xfId="13144" xr:uid="{00000000-0005-0000-0000-00005E300000}"/>
    <cellStyle name="Normal 25 2 4 2 2 2" xfId="13145" xr:uid="{00000000-0005-0000-0000-00005F300000}"/>
    <cellStyle name="Normal 25 2 4 2 3" xfId="13146" xr:uid="{00000000-0005-0000-0000-000060300000}"/>
    <cellStyle name="Normal 25 2 4 3" xfId="13147" xr:uid="{00000000-0005-0000-0000-000061300000}"/>
    <cellStyle name="Normal 25 2 4 3 2" xfId="13148" xr:uid="{00000000-0005-0000-0000-000062300000}"/>
    <cellStyle name="Normal 25 2 4 4" xfId="13149" xr:uid="{00000000-0005-0000-0000-000063300000}"/>
    <cellStyle name="Normal 25 2 5" xfId="13150" xr:uid="{00000000-0005-0000-0000-000064300000}"/>
    <cellStyle name="Normal 25 2 5 2" xfId="13151" xr:uid="{00000000-0005-0000-0000-000065300000}"/>
    <cellStyle name="Normal 25 2 5 2 2" xfId="13152" xr:uid="{00000000-0005-0000-0000-000066300000}"/>
    <cellStyle name="Normal 25 2 5 3" xfId="13153" xr:uid="{00000000-0005-0000-0000-000067300000}"/>
    <cellStyle name="Normal 25 2 6" xfId="13154" xr:uid="{00000000-0005-0000-0000-000068300000}"/>
    <cellStyle name="Normal 25 2 6 2" xfId="13155" xr:uid="{00000000-0005-0000-0000-000069300000}"/>
    <cellStyle name="Normal 25 3" xfId="7408" xr:uid="{00000000-0005-0000-0000-00006A300000}"/>
    <cellStyle name="Normal 25 3 2" xfId="13156" xr:uid="{00000000-0005-0000-0000-00006B300000}"/>
    <cellStyle name="Normal 25 3 2 2" xfId="13157" xr:uid="{00000000-0005-0000-0000-00006C300000}"/>
    <cellStyle name="Normal 25 3 2 2 2" xfId="13158" xr:uid="{00000000-0005-0000-0000-00006D300000}"/>
    <cellStyle name="Normal 25 3 2 2 2 2" xfId="13159" xr:uid="{00000000-0005-0000-0000-00006E300000}"/>
    <cellStyle name="Normal 25 3 2 2 2 2 2" xfId="13160" xr:uid="{00000000-0005-0000-0000-00006F300000}"/>
    <cellStyle name="Normal 25 3 2 2 2 3" xfId="13161" xr:uid="{00000000-0005-0000-0000-000070300000}"/>
    <cellStyle name="Normal 25 3 2 2 3" xfId="13162" xr:uid="{00000000-0005-0000-0000-000071300000}"/>
    <cellStyle name="Normal 25 3 2 2 3 2" xfId="13163" xr:uid="{00000000-0005-0000-0000-000072300000}"/>
    <cellStyle name="Normal 25 3 2 2 4" xfId="13164" xr:uid="{00000000-0005-0000-0000-000073300000}"/>
    <cellStyle name="Normal 25 3 2 3" xfId="13165" xr:uid="{00000000-0005-0000-0000-000074300000}"/>
    <cellStyle name="Normal 25 3 2 3 2" xfId="13166" xr:uid="{00000000-0005-0000-0000-000075300000}"/>
    <cellStyle name="Normal 25 3 2 3 2 2" xfId="13167" xr:uid="{00000000-0005-0000-0000-000076300000}"/>
    <cellStyle name="Normal 25 3 2 3 2 2 2" xfId="13168" xr:uid="{00000000-0005-0000-0000-000077300000}"/>
    <cellStyle name="Normal 25 3 2 3 2 3" xfId="13169" xr:uid="{00000000-0005-0000-0000-000078300000}"/>
    <cellStyle name="Normal 25 3 2 3 3" xfId="13170" xr:uid="{00000000-0005-0000-0000-000079300000}"/>
    <cellStyle name="Normal 25 3 2 3 3 2" xfId="13171" xr:uid="{00000000-0005-0000-0000-00007A300000}"/>
    <cellStyle name="Normal 25 3 2 3 4" xfId="13172" xr:uid="{00000000-0005-0000-0000-00007B300000}"/>
    <cellStyle name="Normal 25 3 2 4" xfId="13173" xr:uid="{00000000-0005-0000-0000-00007C300000}"/>
    <cellStyle name="Normal 25 3 2 4 2" xfId="13174" xr:uid="{00000000-0005-0000-0000-00007D300000}"/>
    <cellStyle name="Normal 25 3 2 4 2 2" xfId="13175" xr:uid="{00000000-0005-0000-0000-00007E300000}"/>
    <cellStyle name="Normal 25 3 2 4 3" xfId="13176" xr:uid="{00000000-0005-0000-0000-00007F300000}"/>
    <cellStyle name="Normal 25 3 2 5" xfId="13177" xr:uid="{00000000-0005-0000-0000-000080300000}"/>
    <cellStyle name="Normal 25 3 2 5 2" xfId="13178" xr:uid="{00000000-0005-0000-0000-000081300000}"/>
    <cellStyle name="Normal 25 3 2 6" xfId="13179" xr:uid="{00000000-0005-0000-0000-000082300000}"/>
    <cellStyle name="Normal 25 3 3" xfId="13180" xr:uid="{00000000-0005-0000-0000-000083300000}"/>
    <cellStyle name="Normal 25 3 3 2" xfId="13181" xr:uid="{00000000-0005-0000-0000-000084300000}"/>
    <cellStyle name="Normal 25 3 3 2 2" xfId="13182" xr:uid="{00000000-0005-0000-0000-000085300000}"/>
    <cellStyle name="Normal 25 3 3 2 2 2" xfId="13183" xr:uid="{00000000-0005-0000-0000-000086300000}"/>
    <cellStyle name="Normal 25 3 3 2 3" xfId="13184" xr:uid="{00000000-0005-0000-0000-000087300000}"/>
    <cellStyle name="Normal 25 3 3 3" xfId="13185" xr:uid="{00000000-0005-0000-0000-000088300000}"/>
    <cellStyle name="Normal 25 3 3 3 2" xfId="13186" xr:uid="{00000000-0005-0000-0000-000089300000}"/>
    <cellStyle name="Normal 25 3 3 4" xfId="13187" xr:uid="{00000000-0005-0000-0000-00008A300000}"/>
    <cellStyle name="Normal 25 3 4" xfId="13188" xr:uid="{00000000-0005-0000-0000-00008B300000}"/>
    <cellStyle name="Normal 25 3 4 2" xfId="13189" xr:uid="{00000000-0005-0000-0000-00008C300000}"/>
    <cellStyle name="Normal 25 3 4 2 2" xfId="13190" xr:uid="{00000000-0005-0000-0000-00008D300000}"/>
    <cellStyle name="Normal 25 3 4 2 2 2" xfId="13191" xr:uid="{00000000-0005-0000-0000-00008E300000}"/>
    <cellStyle name="Normal 25 3 4 2 3" xfId="13192" xr:uid="{00000000-0005-0000-0000-00008F300000}"/>
    <cellStyle name="Normal 25 3 4 3" xfId="13193" xr:uid="{00000000-0005-0000-0000-000090300000}"/>
    <cellStyle name="Normal 25 3 4 3 2" xfId="13194" xr:uid="{00000000-0005-0000-0000-000091300000}"/>
    <cellStyle name="Normal 25 3 4 4" xfId="13195" xr:uid="{00000000-0005-0000-0000-000092300000}"/>
    <cellStyle name="Normal 25 3 5" xfId="13196" xr:uid="{00000000-0005-0000-0000-000093300000}"/>
    <cellStyle name="Normal 25 3 5 2" xfId="13197" xr:uid="{00000000-0005-0000-0000-000094300000}"/>
    <cellStyle name="Normal 25 3 5 2 2" xfId="13198" xr:uid="{00000000-0005-0000-0000-000095300000}"/>
    <cellStyle name="Normal 25 3 5 3" xfId="13199" xr:uid="{00000000-0005-0000-0000-000096300000}"/>
    <cellStyle name="Normal 25 3 6" xfId="13200" xr:uid="{00000000-0005-0000-0000-000097300000}"/>
    <cellStyle name="Normal 25 3 6 2" xfId="13201" xr:uid="{00000000-0005-0000-0000-000098300000}"/>
    <cellStyle name="Normal 25 4" xfId="7409" xr:uid="{00000000-0005-0000-0000-000099300000}"/>
    <cellStyle name="Normal 25 4 2" xfId="13202" xr:uid="{00000000-0005-0000-0000-00009A300000}"/>
    <cellStyle name="Normal 25 4 2 2" xfId="13203" xr:uid="{00000000-0005-0000-0000-00009B300000}"/>
    <cellStyle name="Normal 25 4 2 2 2" xfId="13204" xr:uid="{00000000-0005-0000-0000-00009C300000}"/>
    <cellStyle name="Normal 25 4 2 2 2 2" xfId="13205" xr:uid="{00000000-0005-0000-0000-00009D300000}"/>
    <cellStyle name="Normal 25 4 2 2 2 2 2" xfId="13206" xr:uid="{00000000-0005-0000-0000-00009E300000}"/>
    <cellStyle name="Normal 25 4 2 2 2 3" xfId="13207" xr:uid="{00000000-0005-0000-0000-00009F300000}"/>
    <cellStyle name="Normal 25 4 2 2 3" xfId="13208" xr:uid="{00000000-0005-0000-0000-0000A0300000}"/>
    <cellStyle name="Normal 25 4 2 2 3 2" xfId="13209" xr:uid="{00000000-0005-0000-0000-0000A1300000}"/>
    <cellStyle name="Normal 25 4 2 2 4" xfId="13210" xr:uid="{00000000-0005-0000-0000-0000A2300000}"/>
    <cellStyle name="Normal 25 4 2 3" xfId="13211" xr:uid="{00000000-0005-0000-0000-0000A3300000}"/>
    <cellStyle name="Normal 25 4 2 3 2" xfId="13212" xr:uid="{00000000-0005-0000-0000-0000A4300000}"/>
    <cellStyle name="Normal 25 4 2 3 2 2" xfId="13213" xr:uid="{00000000-0005-0000-0000-0000A5300000}"/>
    <cellStyle name="Normal 25 4 2 3 2 2 2" xfId="13214" xr:uid="{00000000-0005-0000-0000-0000A6300000}"/>
    <cellStyle name="Normal 25 4 2 3 2 3" xfId="13215" xr:uid="{00000000-0005-0000-0000-0000A7300000}"/>
    <cellStyle name="Normal 25 4 2 3 3" xfId="13216" xr:uid="{00000000-0005-0000-0000-0000A8300000}"/>
    <cellStyle name="Normal 25 4 2 3 3 2" xfId="13217" xr:uid="{00000000-0005-0000-0000-0000A9300000}"/>
    <cellStyle name="Normal 25 4 2 3 4" xfId="13218" xr:uid="{00000000-0005-0000-0000-0000AA300000}"/>
    <cellStyle name="Normal 25 4 2 4" xfId="13219" xr:uid="{00000000-0005-0000-0000-0000AB300000}"/>
    <cellStyle name="Normal 25 4 2 4 2" xfId="13220" xr:uid="{00000000-0005-0000-0000-0000AC300000}"/>
    <cellStyle name="Normal 25 4 2 4 2 2" xfId="13221" xr:uid="{00000000-0005-0000-0000-0000AD300000}"/>
    <cellStyle name="Normal 25 4 2 4 3" xfId="13222" xr:uid="{00000000-0005-0000-0000-0000AE300000}"/>
    <cellStyle name="Normal 25 4 2 5" xfId="13223" xr:uid="{00000000-0005-0000-0000-0000AF300000}"/>
    <cellStyle name="Normal 25 4 2 5 2" xfId="13224" xr:uid="{00000000-0005-0000-0000-0000B0300000}"/>
    <cellStyle name="Normal 25 4 2 6" xfId="13225" xr:uid="{00000000-0005-0000-0000-0000B1300000}"/>
    <cellStyle name="Normal 25 4 3" xfId="13226" xr:uid="{00000000-0005-0000-0000-0000B2300000}"/>
    <cellStyle name="Normal 25 4 3 2" xfId="13227" xr:uid="{00000000-0005-0000-0000-0000B3300000}"/>
    <cellStyle name="Normal 25 4 3 2 2" xfId="13228" xr:uid="{00000000-0005-0000-0000-0000B4300000}"/>
    <cellStyle name="Normal 25 4 3 2 2 2" xfId="13229" xr:uid="{00000000-0005-0000-0000-0000B5300000}"/>
    <cellStyle name="Normal 25 4 3 2 3" xfId="13230" xr:uid="{00000000-0005-0000-0000-0000B6300000}"/>
    <cellStyle name="Normal 25 4 3 3" xfId="13231" xr:uid="{00000000-0005-0000-0000-0000B7300000}"/>
    <cellStyle name="Normal 25 4 3 3 2" xfId="13232" xr:uid="{00000000-0005-0000-0000-0000B8300000}"/>
    <cellStyle name="Normal 25 4 3 4" xfId="13233" xr:uid="{00000000-0005-0000-0000-0000B9300000}"/>
    <cellStyle name="Normal 25 4 4" xfId="13234" xr:uid="{00000000-0005-0000-0000-0000BA300000}"/>
    <cellStyle name="Normal 25 4 4 2" xfId="13235" xr:uid="{00000000-0005-0000-0000-0000BB300000}"/>
    <cellStyle name="Normal 25 4 4 2 2" xfId="13236" xr:uid="{00000000-0005-0000-0000-0000BC300000}"/>
    <cellStyle name="Normal 25 4 4 2 2 2" xfId="13237" xr:uid="{00000000-0005-0000-0000-0000BD300000}"/>
    <cellStyle name="Normal 25 4 4 2 3" xfId="13238" xr:uid="{00000000-0005-0000-0000-0000BE300000}"/>
    <cellStyle name="Normal 25 4 4 3" xfId="13239" xr:uid="{00000000-0005-0000-0000-0000BF300000}"/>
    <cellStyle name="Normal 25 4 4 3 2" xfId="13240" xr:uid="{00000000-0005-0000-0000-0000C0300000}"/>
    <cellStyle name="Normal 25 4 4 4" xfId="13241" xr:uid="{00000000-0005-0000-0000-0000C1300000}"/>
    <cellStyle name="Normal 25 4 5" xfId="13242" xr:uid="{00000000-0005-0000-0000-0000C2300000}"/>
    <cellStyle name="Normal 25 4 5 2" xfId="13243" xr:uid="{00000000-0005-0000-0000-0000C3300000}"/>
    <cellStyle name="Normal 25 4 5 2 2" xfId="13244" xr:uid="{00000000-0005-0000-0000-0000C4300000}"/>
    <cellStyle name="Normal 25 4 5 3" xfId="13245" xr:uid="{00000000-0005-0000-0000-0000C5300000}"/>
    <cellStyle name="Normal 25 4 6" xfId="13246" xr:uid="{00000000-0005-0000-0000-0000C6300000}"/>
    <cellStyle name="Normal 25 4 6 2" xfId="13247" xr:uid="{00000000-0005-0000-0000-0000C7300000}"/>
    <cellStyle name="Normal 25 5" xfId="7410" xr:uid="{00000000-0005-0000-0000-0000C8300000}"/>
    <cellStyle name="Normal 25 5 2" xfId="13248" xr:uid="{00000000-0005-0000-0000-0000C9300000}"/>
    <cellStyle name="Normal 25 5 2 2" xfId="13249" xr:uid="{00000000-0005-0000-0000-0000CA300000}"/>
    <cellStyle name="Normal 25 5 2 2 2" xfId="13250" xr:uid="{00000000-0005-0000-0000-0000CB300000}"/>
    <cellStyle name="Normal 25 5 2 2 2 2" xfId="13251" xr:uid="{00000000-0005-0000-0000-0000CC300000}"/>
    <cellStyle name="Normal 25 5 2 2 3" xfId="13252" xr:uid="{00000000-0005-0000-0000-0000CD300000}"/>
    <cellStyle name="Normal 25 5 2 3" xfId="13253" xr:uid="{00000000-0005-0000-0000-0000CE300000}"/>
    <cellStyle name="Normal 25 5 2 3 2" xfId="13254" xr:uid="{00000000-0005-0000-0000-0000CF300000}"/>
    <cellStyle name="Normal 25 5 2 4" xfId="13255" xr:uid="{00000000-0005-0000-0000-0000D0300000}"/>
    <cellStyle name="Normal 25 5 3" xfId="13256" xr:uid="{00000000-0005-0000-0000-0000D1300000}"/>
    <cellStyle name="Normal 25 5 3 2" xfId="13257" xr:uid="{00000000-0005-0000-0000-0000D2300000}"/>
    <cellStyle name="Normal 25 5 3 2 2" xfId="13258" xr:uid="{00000000-0005-0000-0000-0000D3300000}"/>
    <cellStyle name="Normal 25 5 3 2 2 2" xfId="13259" xr:uid="{00000000-0005-0000-0000-0000D4300000}"/>
    <cellStyle name="Normal 25 5 3 2 3" xfId="13260" xr:uid="{00000000-0005-0000-0000-0000D5300000}"/>
    <cellStyle name="Normal 25 5 3 3" xfId="13261" xr:uid="{00000000-0005-0000-0000-0000D6300000}"/>
    <cellStyle name="Normal 25 5 3 3 2" xfId="13262" xr:uid="{00000000-0005-0000-0000-0000D7300000}"/>
    <cellStyle name="Normal 25 5 3 4" xfId="13263" xr:uid="{00000000-0005-0000-0000-0000D8300000}"/>
    <cellStyle name="Normal 25 5 4" xfId="13264" xr:uid="{00000000-0005-0000-0000-0000D9300000}"/>
    <cellStyle name="Normal 25 5 4 2" xfId="13265" xr:uid="{00000000-0005-0000-0000-0000DA300000}"/>
    <cellStyle name="Normal 25 5 4 2 2" xfId="13266" xr:uid="{00000000-0005-0000-0000-0000DB300000}"/>
    <cellStyle name="Normal 25 5 4 3" xfId="13267" xr:uid="{00000000-0005-0000-0000-0000DC300000}"/>
    <cellStyle name="Normal 25 5 5" xfId="13268" xr:uid="{00000000-0005-0000-0000-0000DD300000}"/>
    <cellStyle name="Normal 25 5 5 2" xfId="13269" xr:uid="{00000000-0005-0000-0000-0000DE300000}"/>
    <cellStyle name="Normal 25 6" xfId="7411" xr:uid="{00000000-0005-0000-0000-0000DF300000}"/>
    <cellStyle name="Normal 25 6 2" xfId="13270" xr:uid="{00000000-0005-0000-0000-0000E0300000}"/>
    <cellStyle name="Normal 25 6 2 2" xfId="13271" xr:uid="{00000000-0005-0000-0000-0000E1300000}"/>
    <cellStyle name="Normal 25 6 2 2 2" xfId="13272" xr:uid="{00000000-0005-0000-0000-0000E2300000}"/>
    <cellStyle name="Normal 25 6 2 3" xfId="13273" xr:uid="{00000000-0005-0000-0000-0000E3300000}"/>
    <cellStyle name="Normal 25 6 3" xfId="13274" xr:uid="{00000000-0005-0000-0000-0000E4300000}"/>
    <cellStyle name="Normal 25 6 3 2" xfId="13275" xr:uid="{00000000-0005-0000-0000-0000E5300000}"/>
    <cellStyle name="Normal 25 7" xfId="7412" xr:uid="{00000000-0005-0000-0000-0000E6300000}"/>
    <cellStyle name="Normal 25 7 2" xfId="13276" xr:uid="{00000000-0005-0000-0000-0000E7300000}"/>
    <cellStyle name="Normal 25 7 2 2" xfId="13277" xr:uid="{00000000-0005-0000-0000-0000E8300000}"/>
    <cellStyle name="Normal 25 7 2 2 2" xfId="13278" xr:uid="{00000000-0005-0000-0000-0000E9300000}"/>
    <cellStyle name="Normal 25 7 2 3" xfId="13279" xr:uid="{00000000-0005-0000-0000-0000EA300000}"/>
    <cellStyle name="Normal 25 7 3" xfId="13280" xr:uid="{00000000-0005-0000-0000-0000EB300000}"/>
    <cellStyle name="Normal 25 7 3 2" xfId="13281" xr:uid="{00000000-0005-0000-0000-0000EC300000}"/>
    <cellStyle name="Normal 25 7 4" xfId="13282" xr:uid="{00000000-0005-0000-0000-0000ED300000}"/>
    <cellStyle name="Normal 25 8" xfId="8071" xr:uid="{00000000-0005-0000-0000-0000EE300000}"/>
    <cellStyle name="Normal 25 8 2" xfId="13283" xr:uid="{00000000-0005-0000-0000-0000EF300000}"/>
    <cellStyle name="Normal 25 8 2 2" xfId="13284" xr:uid="{00000000-0005-0000-0000-0000F0300000}"/>
    <cellStyle name="Normal 25 8 3" xfId="13285" xr:uid="{00000000-0005-0000-0000-0000F1300000}"/>
    <cellStyle name="Normal 25 9" xfId="13286" xr:uid="{00000000-0005-0000-0000-0000F2300000}"/>
    <cellStyle name="Normal 25 9 2" xfId="13287" xr:uid="{00000000-0005-0000-0000-0000F3300000}"/>
    <cellStyle name="Normal 250" xfId="5015" xr:uid="{00000000-0005-0000-0000-0000F4300000}"/>
    <cellStyle name="Normal 251" xfId="5016" xr:uid="{00000000-0005-0000-0000-0000F5300000}"/>
    <cellStyle name="Normal 252" xfId="5017" xr:uid="{00000000-0005-0000-0000-0000F6300000}"/>
    <cellStyle name="Normal 253" xfId="5018" xr:uid="{00000000-0005-0000-0000-0000F7300000}"/>
    <cellStyle name="Normal 254" xfId="5019" xr:uid="{00000000-0005-0000-0000-0000F8300000}"/>
    <cellStyle name="Normal 255" xfId="5020" xr:uid="{00000000-0005-0000-0000-0000F9300000}"/>
    <cellStyle name="Normal 256" xfId="5021" xr:uid="{00000000-0005-0000-0000-0000FA300000}"/>
    <cellStyle name="Normal 257" xfId="5022" xr:uid="{00000000-0005-0000-0000-0000FB300000}"/>
    <cellStyle name="Normal 258" xfId="5023" xr:uid="{00000000-0005-0000-0000-0000FC300000}"/>
    <cellStyle name="Normal 259" xfId="5024" xr:uid="{00000000-0005-0000-0000-0000FD300000}"/>
    <cellStyle name="Normal 26" xfId="5025" xr:uid="{00000000-0005-0000-0000-0000FE300000}"/>
    <cellStyle name="Normal 26 2" xfId="5026" xr:uid="{00000000-0005-0000-0000-0000FF300000}"/>
    <cellStyle name="Normal 26 2 2" xfId="13288" xr:uid="{00000000-0005-0000-0000-000000310000}"/>
    <cellStyle name="Normal 26 2 2 2" xfId="13289" xr:uid="{00000000-0005-0000-0000-000001310000}"/>
    <cellStyle name="Normal 26 2 2 2 2" xfId="13290" xr:uid="{00000000-0005-0000-0000-000002310000}"/>
    <cellStyle name="Normal 26 2 2 2 2 2" xfId="13291" xr:uid="{00000000-0005-0000-0000-000003310000}"/>
    <cellStyle name="Normal 26 2 2 2 2 2 2" xfId="13292" xr:uid="{00000000-0005-0000-0000-000004310000}"/>
    <cellStyle name="Normal 26 2 2 2 2 3" xfId="13293" xr:uid="{00000000-0005-0000-0000-000005310000}"/>
    <cellStyle name="Normal 26 2 2 2 3" xfId="13294" xr:uid="{00000000-0005-0000-0000-000006310000}"/>
    <cellStyle name="Normal 26 2 2 2 3 2" xfId="13295" xr:uid="{00000000-0005-0000-0000-000007310000}"/>
    <cellStyle name="Normal 26 2 2 2 4" xfId="13296" xr:uid="{00000000-0005-0000-0000-000008310000}"/>
    <cellStyle name="Normal 26 2 2 3" xfId="13297" xr:uid="{00000000-0005-0000-0000-000009310000}"/>
    <cellStyle name="Normal 26 2 2 3 2" xfId="13298" xr:uid="{00000000-0005-0000-0000-00000A310000}"/>
    <cellStyle name="Normal 26 2 2 3 2 2" xfId="13299" xr:uid="{00000000-0005-0000-0000-00000B310000}"/>
    <cellStyle name="Normal 26 2 2 3 2 2 2" xfId="13300" xr:uid="{00000000-0005-0000-0000-00000C310000}"/>
    <cellStyle name="Normal 26 2 2 3 2 3" xfId="13301" xr:uid="{00000000-0005-0000-0000-00000D310000}"/>
    <cellStyle name="Normal 26 2 2 3 3" xfId="13302" xr:uid="{00000000-0005-0000-0000-00000E310000}"/>
    <cellStyle name="Normal 26 2 2 3 3 2" xfId="13303" xr:uid="{00000000-0005-0000-0000-00000F310000}"/>
    <cellStyle name="Normal 26 2 2 3 4" xfId="13304" xr:uid="{00000000-0005-0000-0000-000010310000}"/>
    <cellStyle name="Normal 26 2 2 4" xfId="13305" xr:uid="{00000000-0005-0000-0000-000011310000}"/>
    <cellStyle name="Normal 26 2 2 4 2" xfId="13306" xr:uid="{00000000-0005-0000-0000-000012310000}"/>
    <cellStyle name="Normal 26 2 2 4 2 2" xfId="13307" xr:uid="{00000000-0005-0000-0000-000013310000}"/>
    <cellStyle name="Normal 26 2 2 4 3" xfId="13308" xr:uid="{00000000-0005-0000-0000-000014310000}"/>
    <cellStyle name="Normal 26 2 2 5" xfId="13309" xr:uid="{00000000-0005-0000-0000-000015310000}"/>
    <cellStyle name="Normal 26 2 2 5 2" xfId="13310" xr:uid="{00000000-0005-0000-0000-000016310000}"/>
    <cellStyle name="Normal 26 2 2 6" xfId="13311" xr:uid="{00000000-0005-0000-0000-000017310000}"/>
    <cellStyle name="Normal 26 2 3" xfId="13312" xr:uid="{00000000-0005-0000-0000-000018310000}"/>
    <cellStyle name="Normal 26 2 3 2" xfId="13313" xr:uid="{00000000-0005-0000-0000-000019310000}"/>
    <cellStyle name="Normal 26 2 3 2 2" xfId="13314" xr:uid="{00000000-0005-0000-0000-00001A310000}"/>
    <cellStyle name="Normal 26 2 3 2 2 2" xfId="13315" xr:uid="{00000000-0005-0000-0000-00001B310000}"/>
    <cellStyle name="Normal 26 2 3 2 3" xfId="13316" xr:uid="{00000000-0005-0000-0000-00001C310000}"/>
    <cellStyle name="Normal 26 2 3 3" xfId="13317" xr:uid="{00000000-0005-0000-0000-00001D310000}"/>
    <cellStyle name="Normal 26 2 3 3 2" xfId="13318" xr:uid="{00000000-0005-0000-0000-00001E310000}"/>
    <cellStyle name="Normal 26 2 3 4" xfId="13319" xr:uid="{00000000-0005-0000-0000-00001F310000}"/>
    <cellStyle name="Normal 26 2 4" xfId="13320" xr:uid="{00000000-0005-0000-0000-000020310000}"/>
    <cellStyle name="Normal 26 2 4 2" xfId="13321" xr:uid="{00000000-0005-0000-0000-000021310000}"/>
    <cellStyle name="Normal 26 2 4 2 2" xfId="13322" xr:uid="{00000000-0005-0000-0000-000022310000}"/>
    <cellStyle name="Normal 26 2 4 2 2 2" xfId="13323" xr:uid="{00000000-0005-0000-0000-000023310000}"/>
    <cellStyle name="Normal 26 2 4 2 3" xfId="13324" xr:uid="{00000000-0005-0000-0000-000024310000}"/>
    <cellStyle name="Normal 26 2 4 3" xfId="13325" xr:uid="{00000000-0005-0000-0000-000025310000}"/>
    <cellStyle name="Normal 26 2 4 3 2" xfId="13326" xr:uid="{00000000-0005-0000-0000-000026310000}"/>
    <cellStyle name="Normal 26 2 4 4" xfId="13327" xr:uid="{00000000-0005-0000-0000-000027310000}"/>
    <cellStyle name="Normal 26 2 5" xfId="13328" xr:uid="{00000000-0005-0000-0000-000028310000}"/>
    <cellStyle name="Normal 26 2 5 2" xfId="13329" xr:uid="{00000000-0005-0000-0000-000029310000}"/>
    <cellStyle name="Normal 26 2 5 2 2" xfId="13330" xr:uid="{00000000-0005-0000-0000-00002A310000}"/>
    <cellStyle name="Normal 26 2 5 3" xfId="13331" xr:uid="{00000000-0005-0000-0000-00002B310000}"/>
    <cellStyle name="Normal 26 2 6" xfId="13332" xr:uid="{00000000-0005-0000-0000-00002C310000}"/>
    <cellStyle name="Normal 26 2 6 2" xfId="13333" xr:uid="{00000000-0005-0000-0000-00002D310000}"/>
    <cellStyle name="Normal 26 3" xfId="7413" xr:uid="{00000000-0005-0000-0000-00002E310000}"/>
    <cellStyle name="Normal 26 3 2" xfId="13334" xr:uid="{00000000-0005-0000-0000-00002F310000}"/>
    <cellStyle name="Normal 26 3 2 2" xfId="13335" xr:uid="{00000000-0005-0000-0000-000030310000}"/>
    <cellStyle name="Normal 26 3 2 2 2" xfId="13336" xr:uid="{00000000-0005-0000-0000-000031310000}"/>
    <cellStyle name="Normal 26 3 2 2 2 2" xfId="13337" xr:uid="{00000000-0005-0000-0000-000032310000}"/>
    <cellStyle name="Normal 26 3 2 2 2 2 2" xfId="13338" xr:uid="{00000000-0005-0000-0000-000033310000}"/>
    <cellStyle name="Normal 26 3 2 2 2 3" xfId="13339" xr:uid="{00000000-0005-0000-0000-000034310000}"/>
    <cellStyle name="Normal 26 3 2 2 3" xfId="13340" xr:uid="{00000000-0005-0000-0000-000035310000}"/>
    <cellStyle name="Normal 26 3 2 2 3 2" xfId="13341" xr:uid="{00000000-0005-0000-0000-000036310000}"/>
    <cellStyle name="Normal 26 3 2 2 4" xfId="13342" xr:uid="{00000000-0005-0000-0000-000037310000}"/>
    <cellStyle name="Normal 26 3 2 3" xfId="13343" xr:uid="{00000000-0005-0000-0000-000038310000}"/>
    <cellStyle name="Normal 26 3 2 3 2" xfId="13344" xr:uid="{00000000-0005-0000-0000-000039310000}"/>
    <cellStyle name="Normal 26 3 2 3 2 2" xfId="13345" xr:uid="{00000000-0005-0000-0000-00003A310000}"/>
    <cellStyle name="Normal 26 3 2 3 2 2 2" xfId="13346" xr:uid="{00000000-0005-0000-0000-00003B310000}"/>
    <cellStyle name="Normal 26 3 2 3 2 3" xfId="13347" xr:uid="{00000000-0005-0000-0000-00003C310000}"/>
    <cellStyle name="Normal 26 3 2 3 3" xfId="13348" xr:uid="{00000000-0005-0000-0000-00003D310000}"/>
    <cellStyle name="Normal 26 3 2 3 3 2" xfId="13349" xr:uid="{00000000-0005-0000-0000-00003E310000}"/>
    <cellStyle name="Normal 26 3 2 3 4" xfId="13350" xr:uid="{00000000-0005-0000-0000-00003F310000}"/>
    <cellStyle name="Normal 26 3 2 4" xfId="13351" xr:uid="{00000000-0005-0000-0000-000040310000}"/>
    <cellStyle name="Normal 26 3 2 4 2" xfId="13352" xr:uid="{00000000-0005-0000-0000-000041310000}"/>
    <cellStyle name="Normal 26 3 2 4 2 2" xfId="13353" xr:uid="{00000000-0005-0000-0000-000042310000}"/>
    <cellStyle name="Normal 26 3 2 4 3" xfId="13354" xr:uid="{00000000-0005-0000-0000-000043310000}"/>
    <cellStyle name="Normal 26 3 2 5" xfId="13355" xr:uid="{00000000-0005-0000-0000-000044310000}"/>
    <cellStyle name="Normal 26 3 2 5 2" xfId="13356" xr:uid="{00000000-0005-0000-0000-000045310000}"/>
    <cellStyle name="Normal 26 3 2 6" xfId="13357" xr:uid="{00000000-0005-0000-0000-000046310000}"/>
    <cellStyle name="Normal 26 3 3" xfId="13358" xr:uid="{00000000-0005-0000-0000-000047310000}"/>
    <cellStyle name="Normal 26 3 3 2" xfId="13359" xr:uid="{00000000-0005-0000-0000-000048310000}"/>
    <cellStyle name="Normal 26 3 3 2 2" xfId="13360" xr:uid="{00000000-0005-0000-0000-000049310000}"/>
    <cellStyle name="Normal 26 3 3 2 2 2" xfId="13361" xr:uid="{00000000-0005-0000-0000-00004A310000}"/>
    <cellStyle name="Normal 26 3 3 2 3" xfId="13362" xr:uid="{00000000-0005-0000-0000-00004B310000}"/>
    <cellStyle name="Normal 26 3 3 3" xfId="13363" xr:uid="{00000000-0005-0000-0000-00004C310000}"/>
    <cellStyle name="Normal 26 3 3 3 2" xfId="13364" xr:uid="{00000000-0005-0000-0000-00004D310000}"/>
    <cellStyle name="Normal 26 3 3 4" xfId="13365" xr:uid="{00000000-0005-0000-0000-00004E310000}"/>
    <cellStyle name="Normal 26 3 4" xfId="13366" xr:uid="{00000000-0005-0000-0000-00004F310000}"/>
    <cellStyle name="Normal 26 3 4 2" xfId="13367" xr:uid="{00000000-0005-0000-0000-000050310000}"/>
    <cellStyle name="Normal 26 3 4 2 2" xfId="13368" xr:uid="{00000000-0005-0000-0000-000051310000}"/>
    <cellStyle name="Normal 26 3 4 2 2 2" xfId="13369" xr:uid="{00000000-0005-0000-0000-000052310000}"/>
    <cellStyle name="Normal 26 3 4 2 3" xfId="13370" xr:uid="{00000000-0005-0000-0000-000053310000}"/>
    <cellStyle name="Normal 26 3 4 3" xfId="13371" xr:uid="{00000000-0005-0000-0000-000054310000}"/>
    <cellStyle name="Normal 26 3 4 3 2" xfId="13372" xr:uid="{00000000-0005-0000-0000-000055310000}"/>
    <cellStyle name="Normal 26 3 4 4" xfId="13373" xr:uid="{00000000-0005-0000-0000-000056310000}"/>
    <cellStyle name="Normal 26 3 5" xfId="13374" xr:uid="{00000000-0005-0000-0000-000057310000}"/>
    <cellStyle name="Normal 26 3 5 2" xfId="13375" xr:uid="{00000000-0005-0000-0000-000058310000}"/>
    <cellStyle name="Normal 26 3 5 2 2" xfId="13376" xr:uid="{00000000-0005-0000-0000-000059310000}"/>
    <cellStyle name="Normal 26 3 5 3" xfId="13377" xr:uid="{00000000-0005-0000-0000-00005A310000}"/>
    <cellStyle name="Normal 26 3 6" xfId="13378" xr:uid="{00000000-0005-0000-0000-00005B310000}"/>
    <cellStyle name="Normal 26 3 6 2" xfId="13379" xr:uid="{00000000-0005-0000-0000-00005C310000}"/>
    <cellStyle name="Normal 26 4" xfId="7414" xr:uid="{00000000-0005-0000-0000-00005D310000}"/>
    <cellStyle name="Normal 26 5" xfId="8072" xr:uid="{00000000-0005-0000-0000-00005E310000}"/>
    <cellStyle name="Normal 26 5 2" xfId="13380" xr:uid="{00000000-0005-0000-0000-00005F310000}"/>
    <cellStyle name="Normal 26 5 2 2" xfId="13381" xr:uid="{00000000-0005-0000-0000-000060310000}"/>
    <cellStyle name="Normal 26 5 2 2 2" xfId="13382" xr:uid="{00000000-0005-0000-0000-000061310000}"/>
    <cellStyle name="Normal 26 5 2 2 2 2" xfId="13383" xr:uid="{00000000-0005-0000-0000-000062310000}"/>
    <cellStyle name="Normal 26 5 2 2 3" xfId="13384" xr:uid="{00000000-0005-0000-0000-000063310000}"/>
    <cellStyle name="Normal 26 5 2 3" xfId="13385" xr:uid="{00000000-0005-0000-0000-000064310000}"/>
    <cellStyle name="Normal 26 5 2 3 2" xfId="13386" xr:uid="{00000000-0005-0000-0000-000065310000}"/>
    <cellStyle name="Normal 26 5 2 4" xfId="13387" xr:uid="{00000000-0005-0000-0000-000066310000}"/>
    <cellStyle name="Normal 26 5 3" xfId="13388" xr:uid="{00000000-0005-0000-0000-000067310000}"/>
    <cellStyle name="Normal 26 5 3 2" xfId="13389" xr:uid="{00000000-0005-0000-0000-000068310000}"/>
    <cellStyle name="Normal 26 5 3 2 2" xfId="13390" xr:uid="{00000000-0005-0000-0000-000069310000}"/>
    <cellStyle name="Normal 26 5 3 2 2 2" xfId="13391" xr:uid="{00000000-0005-0000-0000-00006A310000}"/>
    <cellStyle name="Normal 26 5 3 2 3" xfId="13392" xr:uid="{00000000-0005-0000-0000-00006B310000}"/>
    <cellStyle name="Normal 26 5 3 3" xfId="13393" xr:uid="{00000000-0005-0000-0000-00006C310000}"/>
    <cellStyle name="Normal 26 5 3 3 2" xfId="13394" xr:uid="{00000000-0005-0000-0000-00006D310000}"/>
    <cellStyle name="Normal 26 5 3 4" xfId="13395" xr:uid="{00000000-0005-0000-0000-00006E310000}"/>
    <cellStyle name="Normal 26 5 4" xfId="13396" xr:uid="{00000000-0005-0000-0000-00006F310000}"/>
    <cellStyle name="Normal 26 5 4 2" xfId="13397" xr:uid="{00000000-0005-0000-0000-000070310000}"/>
    <cellStyle name="Normal 26 5 4 2 2" xfId="13398" xr:uid="{00000000-0005-0000-0000-000071310000}"/>
    <cellStyle name="Normal 26 5 4 3" xfId="13399" xr:uid="{00000000-0005-0000-0000-000072310000}"/>
    <cellStyle name="Normal 26 5 5" xfId="13400" xr:uid="{00000000-0005-0000-0000-000073310000}"/>
    <cellStyle name="Normal 26 5 5 2" xfId="13401" xr:uid="{00000000-0005-0000-0000-000074310000}"/>
    <cellStyle name="Normal 26 5 6" xfId="13402" xr:uid="{00000000-0005-0000-0000-000075310000}"/>
    <cellStyle name="Normal 26 6" xfId="13403" xr:uid="{00000000-0005-0000-0000-000076310000}"/>
    <cellStyle name="Normal 26 6 2" xfId="13404" xr:uid="{00000000-0005-0000-0000-000077310000}"/>
    <cellStyle name="Normal 26 6 2 2" xfId="13405" xr:uid="{00000000-0005-0000-0000-000078310000}"/>
    <cellStyle name="Normal 26 6 2 2 2" xfId="13406" xr:uid="{00000000-0005-0000-0000-000079310000}"/>
    <cellStyle name="Normal 26 6 2 3" xfId="13407" xr:uid="{00000000-0005-0000-0000-00007A310000}"/>
    <cellStyle name="Normal 26 6 3" xfId="13408" xr:uid="{00000000-0005-0000-0000-00007B310000}"/>
    <cellStyle name="Normal 26 6 3 2" xfId="13409" xr:uid="{00000000-0005-0000-0000-00007C310000}"/>
    <cellStyle name="Normal 26 6 4" xfId="13410" xr:uid="{00000000-0005-0000-0000-00007D310000}"/>
    <cellStyle name="Normal 26 7" xfId="13411" xr:uid="{00000000-0005-0000-0000-00007E310000}"/>
    <cellStyle name="Normal 26 7 2" xfId="13412" xr:uid="{00000000-0005-0000-0000-00007F310000}"/>
    <cellStyle name="Normal 26 7 2 2" xfId="13413" xr:uid="{00000000-0005-0000-0000-000080310000}"/>
    <cellStyle name="Normal 26 7 2 2 2" xfId="13414" xr:uid="{00000000-0005-0000-0000-000081310000}"/>
    <cellStyle name="Normal 26 7 2 3" xfId="13415" xr:uid="{00000000-0005-0000-0000-000082310000}"/>
    <cellStyle name="Normal 26 7 3" xfId="13416" xr:uid="{00000000-0005-0000-0000-000083310000}"/>
    <cellStyle name="Normal 26 7 3 2" xfId="13417" xr:uid="{00000000-0005-0000-0000-000084310000}"/>
    <cellStyle name="Normal 26 7 4" xfId="13418" xr:uid="{00000000-0005-0000-0000-000085310000}"/>
    <cellStyle name="Normal 26 8" xfId="13419" xr:uid="{00000000-0005-0000-0000-000086310000}"/>
    <cellStyle name="Normal 26 8 2" xfId="13420" xr:uid="{00000000-0005-0000-0000-000087310000}"/>
    <cellStyle name="Normal 26 8 2 2" xfId="13421" xr:uid="{00000000-0005-0000-0000-000088310000}"/>
    <cellStyle name="Normal 26 8 3" xfId="13422" xr:uid="{00000000-0005-0000-0000-000089310000}"/>
    <cellStyle name="Normal 26 9" xfId="13423" xr:uid="{00000000-0005-0000-0000-00008A310000}"/>
    <cellStyle name="Normal 26 9 2" xfId="13424" xr:uid="{00000000-0005-0000-0000-00008B310000}"/>
    <cellStyle name="Normal 260" xfId="5027" xr:uid="{00000000-0005-0000-0000-00008C310000}"/>
    <cellStyle name="Normal 261" xfId="5028" xr:uid="{00000000-0005-0000-0000-00008D310000}"/>
    <cellStyle name="Normal 262" xfId="5029" xr:uid="{00000000-0005-0000-0000-00008E310000}"/>
    <cellStyle name="Normal 263" xfId="5030" xr:uid="{00000000-0005-0000-0000-00008F310000}"/>
    <cellStyle name="Normal 264" xfId="5031" xr:uid="{00000000-0005-0000-0000-000090310000}"/>
    <cellStyle name="Normal 265" xfId="5032" xr:uid="{00000000-0005-0000-0000-000091310000}"/>
    <cellStyle name="Normal 266" xfId="5033" xr:uid="{00000000-0005-0000-0000-000092310000}"/>
    <cellStyle name="Normal 267" xfId="5034" xr:uid="{00000000-0005-0000-0000-000093310000}"/>
    <cellStyle name="Normal 268" xfId="5035" xr:uid="{00000000-0005-0000-0000-000094310000}"/>
    <cellStyle name="Normal 269" xfId="5036" xr:uid="{00000000-0005-0000-0000-000095310000}"/>
    <cellStyle name="Normal 27" xfId="5037" xr:uid="{00000000-0005-0000-0000-000096310000}"/>
    <cellStyle name="Normal 27 2" xfId="5038" xr:uid="{00000000-0005-0000-0000-000097310000}"/>
    <cellStyle name="Normal 27 2 2" xfId="13425" xr:uid="{00000000-0005-0000-0000-000098310000}"/>
    <cellStyle name="Normal 27 2 3" xfId="13426" xr:uid="{00000000-0005-0000-0000-000099310000}"/>
    <cellStyle name="Normal 27 2 3 2" xfId="13427" xr:uid="{00000000-0005-0000-0000-00009A310000}"/>
    <cellStyle name="Normal 27 3" xfId="8073" xr:uid="{00000000-0005-0000-0000-00009B310000}"/>
    <cellStyle name="Normal 27 4" xfId="8074" xr:uid="{00000000-0005-0000-0000-00009C310000}"/>
    <cellStyle name="Normal 27 5" xfId="8075" xr:uid="{00000000-0005-0000-0000-00009D310000}"/>
    <cellStyle name="Normal 27 5 2" xfId="13428" xr:uid="{00000000-0005-0000-0000-00009E310000}"/>
    <cellStyle name="Normal 270" xfId="5039" xr:uid="{00000000-0005-0000-0000-00009F310000}"/>
    <cellStyle name="Normal 271" xfId="5040" xr:uid="{00000000-0005-0000-0000-0000A0310000}"/>
    <cellStyle name="Normal 272" xfId="5041" xr:uid="{00000000-0005-0000-0000-0000A1310000}"/>
    <cellStyle name="Normal 273" xfId="5042" xr:uid="{00000000-0005-0000-0000-0000A2310000}"/>
    <cellStyle name="Normal 274" xfId="5043" xr:uid="{00000000-0005-0000-0000-0000A3310000}"/>
    <cellStyle name="Normal 275" xfId="5044" xr:uid="{00000000-0005-0000-0000-0000A4310000}"/>
    <cellStyle name="Normal 276" xfId="5045" xr:uid="{00000000-0005-0000-0000-0000A5310000}"/>
    <cellStyle name="Normal 277" xfId="5046" xr:uid="{00000000-0005-0000-0000-0000A6310000}"/>
    <cellStyle name="Normal 278" xfId="5047" xr:uid="{00000000-0005-0000-0000-0000A7310000}"/>
    <cellStyle name="Normal 279" xfId="5048" xr:uid="{00000000-0005-0000-0000-0000A8310000}"/>
    <cellStyle name="Normal 28" xfId="5049" xr:uid="{00000000-0005-0000-0000-0000A9310000}"/>
    <cellStyle name="Normal 28 2" xfId="5050" xr:uid="{00000000-0005-0000-0000-0000AA310000}"/>
    <cellStyle name="Normal 28 2 2" xfId="13429" xr:uid="{00000000-0005-0000-0000-0000AB310000}"/>
    <cellStyle name="Normal 28 2 2 2" xfId="13430" xr:uid="{00000000-0005-0000-0000-0000AC310000}"/>
    <cellStyle name="Normal 28 2 2 2 2" xfId="13431" xr:uid="{00000000-0005-0000-0000-0000AD310000}"/>
    <cellStyle name="Normal 28 2 2 2 2 2" xfId="13432" xr:uid="{00000000-0005-0000-0000-0000AE310000}"/>
    <cellStyle name="Normal 28 2 2 2 2 2 2" xfId="13433" xr:uid="{00000000-0005-0000-0000-0000AF310000}"/>
    <cellStyle name="Normal 28 2 2 2 2 3" xfId="13434" xr:uid="{00000000-0005-0000-0000-0000B0310000}"/>
    <cellStyle name="Normal 28 2 2 2 3" xfId="13435" xr:uid="{00000000-0005-0000-0000-0000B1310000}"/>
    <cellStyle name="Normal 28 2 2 2 3 2" xfId="13436" xr:uid="{00000000-0005-0000-0000-0000B2310000}"/>
    <cellStyle name="Normal 28 2 2 2 4" xfId="13437" xr:uid="{00000000-0005-0000-0000-0000B3310000}"/>
    <cellStyle name="Normal 28 2 2 3" xfId="13438" xr:uid="{00000000-0005-0000-0000-0000B4310000}"/>
    <cellStyle name="Normal 28 2 2 3 2" xfId="13439" xr:uid="{00000000-0005-0000-0000-0000B5310000}"/>
    <cellStyle name="Normal 28 2 2 3 2 2" xfId="13440" xr:uid="{00000000-0005-0000-0000-0000B6310000}"/>
    <cellStyle name="Normal 28 2 2 3 2 2 2" xfId="13441" xr:uid="{00000000-0005-0000-0000-0000B7310000}"/>
    <cellStyle name="Normal 28 2 2 3 2 3" xfId="13442" xr:uid="{00000000-0005-0000-0000-0000B8310000}"/>
    <cellStyle name="Normal 28 2 2 3 3" xfId="13443" xr:uid="{00000000-0005-0000-0000-0000B9310000}"/>
    <cellStyle name="Normal 28 2 2 3 3 2" xfId="13444" xr:uid="{00000000-0005-0000-0000-0000BA310000}"/>
    <cellStyle name="Normal 28 2 2 3 4" xfId="13445" xr:uid="{00000000-0005-0000-0000-0000BB310000}"/>
    <cellStyle name="Normal 28 2 2 4" xfId="13446" xr:uid="{00000000-0005-0000-0000-0000BC310000}"/>
    <cellStyle name="Normal 28 2 2 4 2" xfId="13447" xr:uid="{00000000-0005-0000-0000-0000BD310000}"/>
    <cellStyle name="Normal 28 2 2 4 2 2" xfId="13448" xr:uid="{00000000-0005-0000-0000-0000BE310000}"/>
    <cellStyle name="Normal 28 2 2 4 3" xfId="13449" xr:uid="{00000000-0005-0000-0000-0000BF310000}"/>
    <cellStyle name="Normal 28 2 2 5" xfId="13450" xr:uid="{00000000-0005-0000-0000-0000C0310000}"/>
    <cellStyle name="Normal 28 2 2 5 2" xfId="13451" xr:uid="{00000000-0005-0000-0000-0000C1310000}"/>
    <cellStyle name="Normal 28 2 2 6" xfId="13452" xr:uid="{00000000-0005-0000-0000-0000C2310000}"/>
    <cellStyle name="Normal 28 2 3" xfId="13453" xr:uid="{00000000-0005-0000-0000-0000C3310000}"/>
    <cellStyle name="Normal 28 2 3 2" xfId="13454" xr:uid="{00000000-0005-0000-0000-0000C4310000}"/>
    <cellStyle name="Normal 28 2 3 2 2" xfId="13455" xr:uid="{00000000-0005-0000-0000-0000C5310000}"/>
    <cellStyle name="Normal 28 2 3 2 2 2" xfId="13456" xr:uid="{00000000-0005-0000-0000-0000C6310000}"/>
    <cellStyle name="Normal 28 2 3 2 3" xfId="13457" xr:uid="{00000000-0005-0000-0000-0000C7310000}"/>
    <cellStyle name="Normal 28 2 3 3" xfId="13458" xr:uid="{00000000-0005-0000-0000-0000C8310000}"/>
    <cellStyle name="Normal 28 2 3 3 2" xfId="13459" xr:uid="{00000000-0005-0000-0000-0000C9310000}"/>
    <cellStyle name="Normal 28 2 3 4" xfId="13460" xr:uid="{00000000-0005-0000-0000-0000CA310000}"/>
    <cellStyle name="Normal 28 2 4" xfId="13461" xr:uid="{00000000-0005-0000-0000-0000CB310000}"/>
    <cellStyle name="Normal 28 2 4 2" xfId="13462" xr:uid="{00000000-0005-0000-0000-0000CC310000}"/>
    <cellStyle name="Normal 28 2 4 2 2" xfId="13463" xr:uid="{00000000-0005-0000-0000-0000CD310000}"/>
    <cellStyle name="Normal 28 2 4 2 2 2" xfId="13464" xr:uid="{00000000-0005-0000-0000-0000CE310000}"/>
    <cellStyle name="Normal 28 2 4 2 3" xfId="13465" xr:uid="{00000000-0005-0000-0000-0000CF310000}"/>
    <cellStyle name="Normal 28 2 4 3" xfId="13466" xr:uid="{00000000-0005-0000-0000-0000D0310000}"/>
    <cellStyle name="Normal 28 2 4 3 2" xfId="13467" xr:uid="{00000000-0005-0000-0000-0000D1310000}"/>
    <cellStyle name="Normal 28 2 4 4" xfId="13468" xr:uid="{00000000-0005-0000-0000-0000D2310000}"/>
    <cellStyle name="Normal 28 2 5" xfId="13469" xr:uid="{00000000-0005-0000-0000-0000D3310000}"/>
    <cellStyle name="Normal 28 2 5 2" xfId="13470" xr:uid="{00000000-0005-0000-0000-0000D4310000}"/>
    <cellStyle name="Normal 28 2 5 2 2" xfId="13471" xr:uid="{00000000-0005-0000-0000-0000D5310000}"/>
    <cellStyle name="Normal 28 2 5 3" xfId="13472" xr:uid="{00000000-0005-0000-0000-0000D6310000}"/>
    <cellStyle name="Normal 28 2 6" xfId="13473" xr:uid="{00000000-0005-0000-0000-0000D7310000}"/>
    <cellStyle name="Normal 28 2 6 2" xfId="13474" xr:uid="{00000000-0005-0000-0000-0000D8310000}"/>
    <cellStyle name="Normal 28 3" xfId="13475" xr:uid="{00000000-0005-0000-0000-0000D9310000}"/>
    <cellStyle name="Normal 28 3 2" xfId="13476" xr:uid="{00000000-0005-0000-0000-0000DA310000}"/>
    <cellStyle name="Normal 28 3 2 2" xfId="13477" xr:uid="{00000000-0005-0000-0000-0000DB310000}"/>
    <cellStyle name="Normal 28 3 2 2 2" xfId="13478" xr:uid="{00000000-0005-0000-0000-0000DC310000}"/>
    <cellStyle name="Normal 28 3 2 2 2 2" xfId="13479" xr:uid="{00000000-0005-0000-0000-0000DD310000}"/>
    <cellStyle name="Normal 28 3 2 2 2 2 2" xfId="13480" xr:uid="{00000000-0005-0000-0000-0000DE310000}"/>
    <cellStyle name="Normal 28 3 2 2 2 3" xfId="13481" xr:uid="{00000000-0005-0000-0000-0000DF310000}"/>
    <cellStyle name="Normal 28 3 2 2 3" xfId="13482" xr:uid="{00000000-0005-0000-0000-0000E0310000}"/>
    <cellStyle name="Normal 28 3 2 2 3 2" xfId="13483" xr:uid="{00000000-0005-0000-0000-0000E1310000}"/>
    <cellStyle name="Normal 28 3 2 2 4" xfId="13484" xr:uid="{00000000-0005-0000-0000-0000E2310000}"/>
    <cellStyle name="Normal 28 3 2 3" xfId="13485" xr:uid="{00000000-0005-0000-0000-0000E3310000}"/>
    <cellStyle name="Normal 28 3 2 3 2" xfId="13486" xr:uid="{00000000-0005-0000-0000-0000E4310000}"/>
    <cellStyle name="Normal 28 3 2 3 2 2" xfId="13487" xr:uid="{00000000-0005-0000-0000-0000E5310000}"/>
    <cellStyle name="Normal 28 3 2 3 2 2 2" xfId="13488" xr:uid="{00000000-0005-0000-0000-0000E6310000}"/>
    <cellStyle name="Normal 28 3 2 3 2 3" xfId="13489" xr:uid="{00000000-0005-0000-0000-0000E7310000}"/>
    <cellStyle name="Normal 28 3 2 3 3" xfId="13490" xr:uid="{00000000-0005-0000-0000-0000E8310000}"/>
    <cellStyle name="Normal 28 3 2 3 3 2" xfId="13491" xr:uid="{00000000-0005-0000-0000-0000E9310000}"/>
    <cellStyle name="Normal 28 3 2 3 4" xfId="13492" xr:uid="{00000000-0005-0000-0000-0000EA310000}"/>
    <cellStyle name="Normal 28 3 2 4" xfId="13493" xr:uid="{00000000-0005-0000-0000-0000EB310000}"/>
    <cellStyle name="Normal 28 3 2 4 2" xfId="13494" xr:uid="{00000000-0005-0000-0000-0000EC310000}"/>
    <cellStyle name="Normal 28 3 2 4 2 2" xfId="13495" xr:uid="{00000000-0005-0000-0000-0000ED310000}"/>
    <cellStyle name="Normal 28 3 2 4 3" xfId="13496" xr:uid="{00000000-0005-0000-0000-0000EE310000}"/>
    <cellStyle name="Normal 28 3 2 5" xfId="13497" xr:uid="{00000000-0005-0000-0000-0000EF310000}"/>
    <cellStyle name="Normal 28 3 2 5 2" xfId="13498" xr:uid="{00000000-0005-0000-0000-0000F0310000}"/>
    <cellStyle name="Normal 28 3 2 6" xfId="13499" xr:uid="{00000000-0005-0000-0000-0000F1310000}"/>
    <cellStyle name="Normal 28 3 3" xfId="13500" xr:uid="{00000000-0005-0000-0000-0000F2310000}"/>
    <cellStyle name="Normal 28 3 3 2" xfId="13501" xr:uid="{00000000-0005-0000-0000-0000F3310000}"/>
    <cellStyle name="Normal 28 3 3 2 2" xfId="13502" xr:uid="{00000000-0005-0000-0000-0000F4310000}"/>
    <cellStyle name="Normal 28 3 3 2 2 2" xfId="13503" xr:uid="{00000000-0005-0000-0000-0000F5310000}"/>
    <cellStyle name="Normal 28 3 3 2 3" xfId="13504" xr:uid="{00000000-0005-0000-0000-0000F6310000}"/>
    <cellStyle name="Normal 28 3 3 3" xfId="13505" xr:uid="{00000000-0005-0000-0000-0000F7310000}"/>
    <cellStyle name="Normal 28 3 3 3 2" xfId="13506" xr:uid="{00000000-0005-0000-0000-0000F8310000}"/>
    <cellStyle name="Normal 28 3 3 4" xfId="13507" xr:uid="{00000000-0005-0000-0000-0000F9310000}"/>
    <cellStyle name="Normal 28 3 4" xfId="13508" xr:uid="{00000000-0005-0000-0000-0000FA310000}"/>
    <cellStyle name="Normal 28 3 4 2" xfId="13509" xr:uid="{00000000-0005-0000-0000-0000FB310000}"/>
    <cellStyle name="Normal 28 3 4 2 2" xfId="13510" xr:uid="{00000000-0005-0000-0000-0000FC310000}"/>
    <cellStyle name="Normal 28 3 4 2 2 2" xfId="13511" xr:uid="{00000000-0005-0000-0000-0000FD310000}"/>
    <cellStyle name="Normal 28 3 4 2 3" xfId="13512" xr:uid="{00000000-0005-0000-0000-0000FE310000}"/>
    <cellStyle name="Normal 28 3 4 3" xfId="13513" xr:uid="{00000000-0005-0000-0000-0000FF310000}"/>
    <cellStyle name="Normal 28 3 4 3 2" xfId="13514" xr:uid="{00000000-0005-0000-0000-000000320000}"/>
    <cellStyle name="Normal 28 3 4 4" xfId="13515" xr:uid="{00000000-0005-0000-0000-000001320000}"/>
    <cellStyle name="Normal 28 3 5" xfId="13516" xr:uid="{00000000-0005-0000-0000-000002320000}"/>
    <cellStyle name="Normal 28 3 5 2" xfId="13517" xr:uid="{00000000-0005-0000-0000-000003320000}"/>
    <cellStyle name="Normal 28 3 5 2 2" xfId="13518" xr:uid="{00000000-0005-0000-0000-000004320000}"/>
    <cellStyle name="Normal 28 3 5 3" xfId="13519" xr:uid="{00000000-0005-0000-0000-000005320000}"/>
    <cellStyle name="Normal 28 3 6" xfId="13520" xr:uid="{00000000-0005-0000-0000-000006320000}"/>
    <cellStyle name="Normal 28 3 6 2" xfId="13521" xr:uid="{00000000-0005-0000-0000-000007320000}"/>
    <cellStyle name="Normal 28 4" xfId="13522" xr:uid="{00000000-0005-0000-0000-000008320000}"/>
    <cellStyle name="Normal 28 5" xfId="13523" xr:uid="{00000000-0005-0000-0000-000009320000}"/>
    <cellStyle name="Normal 28 5 2" xfId="13524" xr:uid="{00000000-0005-0000-0000-00000A320000}"/>
    <cellStyle name="Normal 28 5 2 2" xfId="13525" xr:uid="{00000000-0005-0000-0000-00000B320000}"/>
    <cellStyle name="Normal 28 5 2 2 2" xfId="13526" xr:uid="{00000000-0005-0000-0000-00000C320000}"/>
    <cellStyle name="Normal 28 5 2 2 2 2" xfId="13527" xr:uid="{00000000-0005-0000-0000-00000D320000}"/>
    <cellStyle name="Normal 28 5 2 2 3" xfId="13528" xr:uid="{00000000-0005-0000-0000-00000E320000}"/>
    <cellStyle name="Normal 28 5 2 3" xfId="13529" xr:uid="{00000000-0005-0000-0000-00000F320000}"/>
    <cellStyle name="Normal 28 5 2 3 2" xfId="13530" xr:uid="{00000000-0005-0000-0000-000010320000}"/>
    <cellStyle name="Normal 28 5 2 4" xfId="13531" xr:uid="{00000000-0005-0000-0000-000011320000}"/>
    <cellStyle name="Normal 28 5 3" xfId="13532" xr:uid="{00000000-0005-0000-0000-000012320000}"/>
    <cellStyle name="Normal 28 5 3 2" xfId="13533" xr:uid="{00000000-0005-0000-0000-000013320000}"/>
    <cellStyle name="Normal 28 5 3 2 2" xfId="13534" xr:uid="{00000000-0005-0000-0000-000014320000}"/>
    <cellStyle name="Normal 28 5 3 2 2 2" xfId="13535" xr:uid="{00000000-0005-0000-0000-000015320000}"/>
    <cellStyle name="Normal 28 5 3 2 3" xfId="13536" xr:uid="{00000000-0005-0000-0000-000016320000}"/>
    <cellStyle name="Normal 28 5 3 3" xfId="13537" xr:uid="{00000000-0005-0000-0000-000017320000}"/>
    <cellStyle name="Normal 28 5 3 3 2" xfId="13538" xr:uid="{00000000-0005-0000-0000-000018320000}"/>
    <cellStyle name="Normal 28 5 3 4" xfId="13539" xr:uid="{00000000-0005-0000-0000-000019320000}"/>
    <cellStyle name="Normal 28 5 4" xfId="13540" xr:uid="{00000000-0005-0000-0000-00001A320000}"/>
    <cellStyle name="Normal 28 5 4 2" xfId="13541" xr:uid="{00000000-0005-0000-0000-00001B320000}"/>
    <cellStyle name="Normal 28 5 4 2 2" xfId="13542" xr:uid="{00000000-0005-0000-0000-00001C320000}"/>
    <cellStyle name="Normal 28 5 4 3" xfId="13543" xr:uid="{00000000-0005-0000-0000-00001D320000}"/>
    <cellStyle name="Normal 28 5 5" xfId="13544" xr:uid="{00000000-0005-0000-0000-00001E320000}"/>
    <cellStyle name="Normal 28 5 5 2" xfId="13545" xr:uid="{00000000-0005-0000-0000-00001F320000}"/>
    <cellStyle name="Normal 28 5 6" xfId="13546" xr:uid="{00000000-0005-0000-0000-000020320000}"/>
    <cellStyle name="Normal 28 6" xfId="13547" xr:uid="{00000000-0005-0000-0000-000021320000}"/>
    <cellStyle name="Normal 28 6 2" xfId="13548" xr:uid="{00000000-0005-0000-0000-000022320000}"/>
    <cellStyle name="Normal 28 6 2 2" xfId="13549" xr:uid="{00000000-0005-0000-0000-000023320000}"/>
    <cellStyle name="Normal 28 6 2 2 2" xfId="13550" xr:uid="{00000000-0005-0000-0000-000024320000}"/>
    <cellStyle name="Normal 28 6 2 3" xfId="13551" xr:uid="{00000000-0005-0000-0000-000025320000}"/>
    <cellStyle name="Normal 28 6 3" xfId="13552" xr:uid="{00000000-0005-0000-0000-000026320000}"/>
    <cellStyle name="Normal 28 6 3 2" xfId="13553" xr:uid="{00000000-0005-0000-0000-000027320000}"/>
    <cellStyle name="Normal 28 6 4" xfId="13554" xr:uid="{00000000-0005-0000-0000-000028320000}"/>
    <cellStyle name="Normal 28 7" xfId="13555" xr:uid="{00000000-0005-0000-0000-000029320000}"/>
    <cellStyle name="Normal 28 7 2" xfId="13556" xr:uid="{00000000-0005-0000-0000-00002A320000}"/>
    <cellStyle name="Normal 28 7 2 2" xfId="13557" xr:uid="{00000000-0005-0000-0000-00002B320000}"/>
    <cellStyle name="Normal 28 7 2 2 2" xfId="13558" xr:uid="{00000000-0005-0000-0000-00002C320000}"/>
    <cellStyle name="Normal 28 7 2 3" xfId="13559" xr:uid="{00000000-0005-0000-0000-00002D320000}"/>
    <cellStyle name="Normal 28 7 3" xfId="13560" xr:uid="{00000000-0005-0000-0000-00002E320000}"/>
    <cellStyle name="Normal 28 7 3 2" xfId="13561" xr:uid="{00000000-0005-0000-0000-00002F320000}"/>
    <cellStyle name="Normal 28 7 4" xfId="13562" xr:uid="{00000000-0005-0000-0000-000030320000}"/>
    <cellStyle name="Normal 28 8" xfId="13563" xr:uid="{00000000-0005-0000-0000-000031320000}"/>
    <cellStyle name="Normal 28 8 2" xfId="13564" xr:uid="{00000000-0005-0000-0000-000032320000}"/>
    <cellStyle name="Normal 28 8 2 2" xfId="13565" xr:uid="{00000000-0005-0000-0000-000033320000}"/>
    <cellStyle name="Normal 28 8 3" xfId="13566" xr:uid="{00000000-0005-0000-0000-000034320000}"/>
    <cellStyle name="Normal 28 9" xfId="13567" xr:uid="{00000000-0005-0000-0000-000035320000}"/>
    <cellStyle name="Normal 28 9 2" xfId="13568" xr:uid="{00000000-0005-0000-0000-000036320000}"/>
    <cellStyle name="Normal 280" xfId="5051" xr:uid="{00000000-0005-0000-0000-000037320000}"/>
    <cellStyle name="Normal 281" xfId="5052" xr:uid="{00000000-0005-0000-0000-000038320000}"/>
    <cellStyle name="Normal 282" xfId="5053" xr:uid="{00000000-0005-0000-0000-000039320000}"/>
    <cellStyle name="Normal 283" xfId="5054" xr:uid="{00000000-0005-0000-0000-00003A320000}"/>
    <cellStyle name="Normal 284" xfId="5055" xr:uid="{00000000-0005-0000-0000-00003B320000}"/>
    <cellStyle name="Normal 285" xfId="5056" xr:uid="{00000000-0005-0000-0000-00003C320000}"/>
    <cellStyle name="Normal 286" xfId="5057" xr:uid="{00000000-0005-0000-0000-00003D320000}"/>
    <cellStyle name="Normal 287" xfId="5058" xr:uid="{00000000-0005-0000-0000-00003E320000}"/>
    <cellStyle name="Normal 288" xfId="5059" xr:uid="{00000000-0005-0000-0000-00003F320000}"/>
    <cellStyle name="Normal 289" xfId="5060" xr:uid="{00000000-0005-0000-0000-000040320000}"/>
    <cellStyle name="Normal 29" xfId="5061" xr:uid="{00000000-0005-0000-0000-000041320000}"/>
    <cellStyle name="Normal 29 2" xfId="5062" xr:uid="{00000000-0005-0000-0000-000042320000}"/>
    <cellStyle name="Normal 29 2 2" xfId="13569" xr:uid="{00000000-0005-0000-0000-000043320000}"/>
    <cellStyle name="Normal 29 2 2 2" xfId="13570" xr:uid="{00000000-0005-0000-0000-000044320000}"/>
    <cellStyle name="Normal 29 2 2 2 2" xfId="13571" xr:uid="{00000000-0005-0000-0000-000045320000}"/>
    <cellStyle name="Normal 29 2 2 2 2 2" xfId="13572" xr:uid="{00000000-0005-0000-0000-000046320000}"/>
    <cellStyle name="Normal 29 2 2 2 2 2 2" xfId="13573" xr:uid="{00000000-0005-0000-0000-000047320000}"/>
    <cellStyle name="Normal 29 2 2 2 2 3" xfId="13574" xr:uid="{00000000-0005-0000-0000-000048320000}"/>
    <cellStyle name="Normal 29 2 2 2 3" xfId="13575" xr:uid="{00000000-0005-0000-0000-000049320000}"/>
    <cellStyle name="Normal 29 2 2 2 3 2" xfId="13576" xr:uid="{00000000-0005-0000-0000-00004A320000}"/>
    <cellStyle name="Normal 29 2 2 2 4" xfId="13577" xr:uid="{00000000-0005-0000-0000-00004B320000}"/>
    <cellStyle name="Normal 29 2 2 3" xfId="13578" xr:uid="{00000000-0005-0000-0000-00004C320000}"/>
    <cellStyle name="Normal 29 2 2 3 2" xfId="13579" xr:uid="{00000000-0005-0000-0000-00004D320000}"/>
    <cellStyle name="Normal 29 2 2 3 2 2" xfId="13580" xr:uid="{00000000-0005-0000-0000-00004E320000}"/>
    <cellStyle name="Normal 29 2 2 3 2 2 2" xfId="13581" xr:uid="{00000000-0005-0000-0000-00004F320000}"/>
    <cellStyle name="Normal 29 2 2 3 2 3" xfId="13582" xr:uid="{00000000-0005-0000-0000-000050320000}"/>
    <cellStyle name="Normal 29 2 2 3 3" xfId="13583" xr:uid="{00000000-0005-0000-0000-000051320000}"/>
    <cellStyle name="Normal 29 2 2 3 3 2" xfId="13584" xr:uid="{00000000-0005-0000-0000-000052320000}"/>
    <cellStyle name="Normal 29 2 2 3 4" xfId="13585" xr:uid="{00000000-0005-0000-0000-000053320000}"/>
    <cellStyle name="Normal 29 2 2 4" xfId="13586" xr:uid="{00000000-0005-0000-0000-000054320000}"/>
    <cellStyle name="Normal 29 2 2 4 2" xfId="13587" xr:uid="{00000000-0005-0000-0000-000055320000}"/>
    <cellStyle name="Normal 29 2 2 4 2 2" xfId="13588" xr:uid="{00000000-0005-0000-0000-000056320000}"/>
    <cellStyle name="Normal 29 2 2 4 3" xfId="13589" xr:uid="{00000000-0005-0000-0000-000057320000}"/>
    <cellStyle name="Normal 29 2 2 5" xfId="13590" xr:uid="{00000000-0005-0000-0000-000058320000}"/>
    <cellStyle name="Normal 29 2 2 5 2" xfId="13591" xr:uid="{00000000-0005-0000-0000-000059320000}"/>
    <cellStyle name="Normal 29 2 2 6" xfId="13592" xr:uid="{00000000-0005-0000-0000-00005A320000}"/>
    <cellStyle name="Normal 29 2 3" xfId="13593" xr:uid="{00000000-0005-0000-0000-00005B320000}"/>
    <cellStyle name="Normal 29 2 3 2" xfId="13594" xr:uid="{00000000-0005-0000-0000-00005C320000}"/>
    <cellStyle name="Normal 29 2 3 2 2" xfId="13595" xr:uid="{00000000-0005-0000-0000-00005D320000}"/>
    <cellStyle name="Normal 29 2 3 2 2 2" xfId="13596" xr:uid="{00000000-0005-0000-0000-00005E320000}"/>
    <cellStyle name="Normal 29 2 3 2 3" xfId="13597" xr:uid="{00000000-0005-0000-0000-00005F320000}"/>
    <cellStyle name="Normal 29 2 3 3" xfId="13598" xr:uid="{00000000-0005-0000-0000-000060320000}"/>
    <cellStyle name="Normal 29 2 3 3 2" xfId="13599" xr:uid="{00000000-0005-0000-0000-000061320000}"/>
    <cellStyle name="Normal 29 2 3 4" xfId="13600" xr:uid="{00000000-0005-0000-0000-000062320000}"/>
    <cellStyle name="Normal 29 2 4" xfId="13601" xr:uid="{00000000-0005-0000-0000-000063320000}"/>
    <cellStyle name="Normal 29 2 4 2" xfId="13602" xr:uid="{00000000-0005-0000-0000-000064320000}"/>
    <cellStyle name="Normal 29 2 4 2 2" xfId="13603" xr:uid="{00000000-0005-0000-0000-000065320000}"/>
    <cellStyle name="Normal 29 2 4 2 2 2" xfId="13604" xr:uid="{00000000-0005-0000-0000-000066320000}"/>
    <cellStyle name="Normal 29 2 4 2 3" xfId="13605" xr:uid="{00000000-0005-0000-0000-000067320000}"/>
    <cellStyle name="Normal 29 2 4 3" xfId="13606" xr:uid="{00000000-0005-0000-0000-000068320000}"/>
    <cellStyle name="Normal 29 2 4 3 2" xfId="13607" xr:uid="{00000000-0005-0000-0000-000069320000}"/>
    <cellStyle name="Normal 29 2 4 4" xfId="13608" xr:uid="{00000000-0005-0000-0000-00006A320000}"/>
    <cellStyle name="Normal 29 2 5" xfId="13609" xr:uid="{00000000-0005-0000-0000-00006B320000}"/>
    <cellStyle name="Normal 29 2 5 2" xfId="13610" xr:uid="{00000000-0005-0000-0000-00006C320000}"/>
    <cellStyle name="Normal 29 2 5 2 2" xfId="13611" xr:uid="{00000000-0005-0000-0000-00006D320000}"/>
    <cellStyle name="Normal 29 2 5 3" xfId="13612" xr:uid="{00000000-0005-0000-0000-00006E320000}"/>
    <cellStyle name="Normal 29 2 6" xfId="13613" xr:uid="{00000000-0005-0000-0000-00006F320000}"/>
    <cellStyle name="Normal 29 2 6 2" xfId="13614" xr:uid="{00000000-0005-0000-0000-000070320000}"/>
    <cellStyle name="Normal 29 2 7" xfId="13615" xr:uid="{00000000-0005-0000-0000-000071320000}"/>
    <cellStyle name="Normal 29 3" xfId="13616" xr:uid="{00000000-0005-0000-0000-000072320000}"/>
    <cellStyle name="Normal 29 3 2" xfId="19445" xr:uid="{00000000-0005-0000-0000-000073320000}"/>
    <cellStyle name="Normal 29 4" xfId="13617" xr:uid="{00000000-0005-0000-0000-000074320000}"/>
    <cellStyle name="Normal 29 4 2" xfId="13618" xr:uid="{00000000-0005-0000-0000-000075320000}"/>
    <cellStyle name="Normal 290" xfId="5063" xr:uid="{00000000-0005-0000-0000-000076320000}"/>
    <cellStyle name="Normal 291" xfId="5064" xr:uid="{00000000-0005-0000-0000-000077320000}"/>
    <cellStyle name="Normal 292" xfId="5065" xr:uid="{00000000-0005-0000-0000-000078320000}"/>
    <cellStyle name="Normal 293" xfId="5066" xr:uid="{00000000-0005-0000-0000-000079320000}"/>
    <cellStyle name="Normal 294" xfId="5067" xr:uid="{00000000-0005-0000-0000-00007A320000}"/>
    <cellStyle name="Normal 295" xfId="5068" xr:uid="{00000000-0005-0000-0000-00007B320000}"/>
    <cellStyle name="Normal 296" xfId="5069" xr:uid="{00000000-0005-0000-0000-00007C320000}"/>
    <cellStyle name="Normal 297" xfId="5070" xr:uid="{00000000-0005-0000-0000-00007D320000}"/>
    <cellStyle name="Normal 298" xfId="5071" xr:uid="{00000000-0005-0000-0000-00007E320000}"/>
    <cellStyle name="Normal 299" xfId="5072" xr:uid="{00000000-0005-0000-0000-00007F320000}"/>
    <cellStyle name="Normal 299 2" xfId="13619" xr:uid="{00000000-0005-0000-0000-000080320000}"/>
    <cellStyle name="Normal 3" xfId="2426" xr:uid="{00000000-0005-0000-0000-000081320000}"/>
    <cellStyle name="Normal 3 10" xfId="7415" xr:uid="{00000000-0005-0000-0000-000082320000}"/>
    <cellStyle name="Normal 3 10 2" xfId="13620" xr:uid="{00000000-0005-0000-0000-000083320000}"/>
    <cellStyle name="Normal 3 10 2 2" xfId="13621" xr:uid="{00000000-0005-0000-0000-000084320000}"/>
    <cellStyle name="Normal 3 10 3" xfId="13622" xr:uid="{00000000-0005-0000-0000-000085320000}"/>
    <cellStyle name="Normal 3 11" xfId="7416" xr:uid="{00000000-0005-0000-0000-000086320000}"/>
    <cellStyle name="Normal 3 11 2" xfId="13623" xr:uid="{00000000-0005-0000-0000-000087320000}"/>
    <cellStyle name="Normal 3 11 2 2" xfId="13624" xr:uid="{00000000-0005-0000-0000-000088320000}"/>
    <cellStyle name="Normal 3 11 3" xfId="13625" xr:uid="{00000000-0005-0000-0000-000089320000}"/>
    <cellStyle name="Normal 3 12" xfId="8076" xr:uid="{00000000-0005-0000-0000-00008A320000}"/>
    <cellStyle name="Normal 3 12 2" xfId="13626" xr:uid="{00000000-0005-0000-0000-00008B320000}"/>
    <cellStyle name="Normal 3 12 2 2" xfId="13627" xr:uid="{00000000-0005-0000-0000-00008C320000}"/>
    <cellStyle name="Normal 3 12 3" xfId="13628" xr:uid="{00000000-0005-0000-0000-00008D320000}"/>
    <cellStyle name="Normal 3 13" xfId="8077" xr:uid="{00000000-0005-0000-0000-00008E320000}"/>
    <cellStyle name="Normal 3 13 2" xfId="13629" xr:uid="{00000000-0005-0000-0000-00008F320000}"/>
    <cellStyle name="Normal 3 14" xfId="13630" xr:uid="{00000000-0005-0000-0000-000090320000}"/>
    <cellStyle name="Normal 3 15" xfId="13631" xr:uid="{00000000-0005-0000-0000-000091320000}"/>
    <cellStyle name="Normal 3 16" xfId="13632" xr:uid="{00000000-0005-0000-0000-000092320000}"/>
    <cellStyle name="Normal 3 17" xfId="13633" xr:uid="{00000000-0005-0000-0000-000093320000}"/>
    <cellStyle name="Normal 3 18" xfId="13634" xr:uid="{00000000-0005-0000-0000-000094320000}"/>
    <cellStyle name="Normal 3 19" xfId="13635" xr:uid="{00000000-0005-0000-0000-000095320000}"/>
    <cellStyle name="Normal 3 2" xfId="2427" xr:uid="{00000000-0005-0000-0000-000096320000}"/>
    <cellStyle name="Normal 3 2 2" xfId="5073" xr:uid="{00000000-0005-0000-0000-000097320000}"/>
    <cellStyle name="Normal 3 2 2 2" xfId="13636" xr:uid="{00000000-0005-0000-0000-000098320000}"/>
    <cellStyle name="Normal 3 2 2 3" xfId="13637" xr:uid="{00000000-0005-0000-0000-000099320000}"/>
    <cellStyle name="Normal 3 2 3" xfId="5074" xr:uid="{00000000-0005-0000-0000-00009A320000}"/>
    <cellStyle name="Normal 3 2 3 2" xfId="7417" xr:uid="{00000000-0005-0000-0000-00009B320000}"/>
    <cellStyle name="Normal 3 2 4" xfId="7418" xr:uid="{00000000-0005-0000-0000-00009C320000}"/>
    <cellStyle name="Normal 3 2 5" xfId="7419" xr:uid="{00000000-0005-0000-0000-00009D320000}"/>
    <cellStyle name="Normal 3 2 6" xfId="19471" xr:uid="{00000000-0005-0000-0000-00009E320000}"/>
    <cellStyle name="Normal 3 2_Book1" xfId="5075" xr:uid="{00000000-0005-0000-0000-00009F320000}"/>
    <cellStyle name="Normal 3 20" xfId="13638" xr:uid="{00000000-0005-0000-0000-0000A0320000}"/>
    <cellStyle name="Normal 3 21" xfId="13639" xr:uid="{00000000-0005-0000-0000-0000A1320000}"/>
    <cellStyle name="Normal 3 22" xfId="13640" xr:uid="{00000000-0005-0000-0000-0000A2320000}"/>
    <cellStyle name="Normal 3 23" xfId="13641" xr:uid="{00000000-0005-0000-0000-0000A3320000}"/>
    <cellStyle name="Normal 3 24" xfId="13642" xr:uid="{00000000-0005-0000-0000-0000A4320000}"/>
    <cellStyle name="Normal 3 25" xfId="13643" xr:uid="{00000000-0005-0000-0000-0000A5320000}"/>
    <cellStyle name="Normal 3 26" xfId="13644" xr:uid="{00000000-0005-0000-0000-0000A6320000}"/>
    <cellStyle name="Normal 3 27" xfId="13645" xr:uid="{00000000-0005-0000-0000-0000A7320000}"/>
    <cellStyle name="Normal 3 28" xfId="13646" xr:uid="{00000000-0005-0000-0000-0000A8320000}"/>
    <cellStyle name="Normal 3 29" xfId="13647" xr:uid="{00000000-0005-0000-0000-0000A9320000}"/>
    <cellStyle name="Normal 3 3" xfId="2428" xr:uid="{00000000-0005-0000-0000-0000AA320000}"/>
    <cellStyle name="Normal 3 3 2" xfId="5076" xr:uid="{00000000-0005-0000-0000-0000AB320000}"/>
    <cellStyle name="Normal 3 3 2 2" xfId="13648" xr:uid="{00000000-0005-0000-0000-0000AC320000}"/>
    <cellStyle name="Normal 3 3 2 3" xfId="13649" xr:uid="{00000000-0005-0000-0000-0000AD320000}"/>
    <cellStyle name="Normal 3 3 3" xfId="13650" xr:uid="{00000000-0005-0000-0000-0000AE320000}"/>
    <cellStyle name="Normal 3 3 4" xfId="13651" xr:uid="{00000000-0005-0000-0000-0000AF320000}"/>
    <cellStyle name="Normal 3 3 5" xfId="13652" xr:uid="{00000000-0005-0000-0000-0000B0320000}"/>
    <cellStyle name="Normal 3 3 6" xfId="19470" xr:uid="{00000000-0005-0000-0000-0000B1320000}"/>
    <cellStyle name="Normal 3 3_cash flow_Aug_2nd Phase" xfId="5077" xr:uid="{00000000-0005-0000-0000-0000B2320000}"/>
    <cellStyle name="Normal 3 30" xfId="13653" xr:uid="{00000000-0005-0000-0000-0000B3320000}"/>
    <cellStyle name="Normal 3 31" xfId="13654" xr:uid="{00000000-0005-0000-0000-0000B4320000}"/>
    <cellStyle name="Normal 3 32" xfId="13655" xr:uid="{00000000-0005-0000-0000-0000B5320000}"/>
    <cellStyle name="Normal 3 33" xfId="13656" xr:uid="{00000000-0005-0000-0000-0000B6320000}"/>
    <cellStyle name="Normal 3 34" xfId="13657" xr:uid="{00000000-0005-0000-0000-0000B7320000}"/>
    <cellStyle name="Normal 3 4" xfId="5078" xr:uid="{00000000-0005-0000-0000-0000B8320000}"/>
    <cellStyle name="Normal 3 4 2" xfId="7420" xr:uid="{00000000-0005-0000-0000-0000B9320000}"/>
    <cellStyle name="Normal 3 4 2 2" xfId="13658" xr:uid="{00000000-0005-0000-0000-0000BA320000}"/>
    <cellStyle name="Normal 3 4 3" xfId="13659" xr:uid="{00000000-0005-0000-0000-0000BB320000}"/>
    <cellStyle name="Normal 3 5" xfId="5079" xr:uid="{00000000-0005-0000-0000-0000BC320000}"/>
    <cellStyle name="Normal 3 5 2" xfId="13660" xr:uid="{00000000-0005-0000-0000-0000BD320000}"/>
    <cellStyle name="Normal 3 5 3" xfId="13661" xr:uid="{00000000-0005-0000-0000-0000BE320000}"/>
    <cellStyle name="Normal 3 6" xfId="5080" xr:uid="{00000000-0005-0000-0000-0000BF320000}"/>
    <cellStyle name="Normal 3 7" xfId="5081" xr:uid="{00000000-0005-0000-0000-0000C0320000}"/>
    <cellStyle name="Normal 3 7 2" xfId="13662" xr:uid="{00000000-0005-0000-0000-0000C1320000}"/>
    <cellStyle name="Normal 3 7 2 2" xfId="13663" xr:uid="{00000000-0005-0000-0000-0000C2320000}"/>
    <cellStyle name="Normal 3 7 3" xfId="13664" xr:uid="{00000000-0005-0000-0000-0000C3320000}"/>
    <cellStyle name="Normal 3 8" xfId="5082" xr:uid="{00000000-0005-0000-0000-0000C4320000}"/>
    <cellStyle name="Normal 3 8 2" xfId="13665" xr:uid="{00000000-0005-0000-0000-0000C5320000}"/>
    <cellStyle name="Normal 3 8 2 2" xfId="13666" xr:uid="{00000000-0005-0000-0000-0000C6320000}"/>
    <cellStyle name="Normal 3 8 3" xfId="13667" xr:uid="{00000000-0005-0000-0000-0000C7320000}"/>
    <cellStyle name="Normal 3 9" xfId="5083" xr:uid="{00000000-0005-0000-0000-0000C8320000}"/>
    <cellStyle name="Normal 3 9 2" xfId="13668" xr:uid="{00000000-0005-0000-0000-0000C9320000}"/>
    <cellStyle name="Normal 3 9 2 2" xfId="13669" xr:uid="{00000000-0005-0000-0000-0000CA320000}"/>
    <cellStyle name="Normal 3 9 3" xfId="13670" xr:uid="{00000000-0005-0000-0000-0000CB320000}"/>
    <cellStyle name="Normal 3_~1098247" xfId="5084" xr:uid="{00000000-0005-0000-0000-0000CC320000}"/>
    <cellStyle name="Normal 30" xfId="5085" xr:uid="{00000000-0005-0000-0000-0000CD320000}"/>
    <cellStyle name="Normal 30 2" xfId="5086" xr:uid="{00000000-0005-0000-0000-0000CE320000}"/>
    <cellStyle name="Normal 30 3" xfId="13671" xr:uid="{00000000-0005-0000-0000-0000CF320000}"/>
    <cellStyle name="Normal 300" xfId="5087" xr:uid="{00000000-0005-0000-0000-0000D0320000}"/>
    <cellStyle name="Normal 301" xfId="5088" xr:uid="{00000000-0005-0000-0000-0000D1320000}"/>
    <cellStyle name="Normal 302" xfId="5089" xr:uid="{00000000-0005-0000-0000-0000D2320000}"/>
    <cellStyle name="Normal 303" xfId="5090" xr:uid="{00000000-0005-0000-0000-0000D3320000}"/>
    <cellStyle name="Normal 304" xfId="5091" xr:uid="{00000000-0005-0000-0000-0000D4320000}"/>
    <cellStyle name="Normal 305" xfId="5092" xr:uid="{00000000-0005-0000-0000-0000D5320000}"/>
    <cellStyle name="Normal 306" xfId="5093" xr:uid="{00000000-0005-0000-0000-0000D6320000}"/>
    <cellStyle name="Normal 307" xfId="5094" xr:uid="{00000000-0005-0000-0000-0000D7320000}"/>
    <cellStyle name="Normal 308" xfId="5095" xr:uid="{00000000-0005-0000-0000-0000D8320000}"/>
    <cellStyle name="Normal 309" xfId="5096" xr:uid="{00000000-0005-0000-0000-0000D9320000}"/>
    <cellStyle name="Normal 31" xfId="5097" xr:uid="{00000000-0005-0000-0000-0000DA320000}"/>
    <cellStyle name="Normal 31 2" xfId="5098" xr:uid="{00000000-0005-0000-0000-0000DB320000}"/>
    <cellStyle name="Normal 31 3" xfId="8078" xr:uid="{00000000-0005-0000-0000-0000DC320000}"/>
    <cellStyle name="Normal 31 4" xfId="13672" xr:uid="{00000000-0005-0000-0000-0000DD320000}"/>
    <cellStyle name="Normal 310" xfId="5099" xr:uid="{00000000-0005-0000-0000-0000DE320000}"/>
    <cellStyle name="Normal 311" xfId="5100" xr:uid="{00000000-0005-0000-0000-0000DF320000}"/>
    <cellStyle name="Normal 312" xfId="5101" xr:uid="{00000000-0005-0000-0000-0000E0320000}"/>
    <cellStyle name="Normal 313" xfId="5102" xr:uid="{00000000-0005-0000-0000-0000E1320000}"/>
    <cellStyle name="Normal 314" xfId="5103" xr:uid="{00000000-0005-0000-0000-0000E2320000}"/>
    <cellStyle name="Normal 315" xfId="5104" xr:uid="{00000000-0005-0000-0000-0000E3320000}"/>
    <cellStyle name="Normal 316" xfId="5105" xr:uid="{00000000-0005-0000-0000-0000E4320000}"/>
    <cellStyle name="Normal 317" xfId="5106" xr:uid="{00000000-0005-0000-0000-0000E5320000}"/>
    <cellStyle name="Normal 318" xfId="5107" xr:uid="{00000000-0005-0000-0000-0000E6320000}"/>
    <cellStyle name="Normal 319" xfId="5108" xr:uid="{00000000-0005-0000-0000-0000E7320000}"/>
    <cellStyle name="Normal 32" xfId="5109" xr:uid="{00000000-0005-0000-0000-0000E8320000}"/>
    <cellStyle name="Normal 32 2" xfId="8079" xr:uid="{00000000-0005-0000-0000-0000E9320000}"/>
    <cellStyle name="Normal 32 2 2" xfId="13673" xr:uid="{00000000-0005-0000-0000-0000EA320000}"/>
    <cellStyle name="Normal 32 2 3" xfId="13674" xr:uid="{00000000-0005-0000-0000-0000EB320000}"/>
    <cellStyle name="Normal 32 3" xfId="13675" xr:uid="{00000000-0005-0000-0000-0000EC320000}"/>
    <cellStyle name="Normal 32 4" xfId="13676" xr:uid="{00000000-0005-0000-0000-0000ED320000}"/>
    <cellStyle name="Normal 32 4 2" xfId="13677" xr:uid="{00000000-0005-0000-0000-0000EE320000}"/>
    <cellStyle name="Normal 320" xfId="5110" xr:uid="{00000000-0005-0000-0000-0000EF320000}"/>
    <cellStyle name="Normal 321" xfId="5111" xr:uid="{00000000-0005-0000-0000-0000F0320000}"/>
    <cellStyle name="Normal 322" xfId="5112" xr:uid="{00000000-0005-0000-0000-0000F1320000}"/>
    <cellStyle name="Normal 323" xfId="5113" xr:uid="{00000000-0005-0000-0000-0000F2320000}"/>
    <cellStyle name="Normal 324" xfId="5114" xr:uid="{00000000-0005-0000-0000-0000F3320000}"/>
    <cellStyle name="Normal 325" xfId="5115" xr:uid="{00000000-0005-0000-0000-0000F4320000}"/>
    <cellStyle name="Normal 326" xfId="5116" xr:uid="{00000000-0005-0000-0000-0000F5320000}"/>
    <cellStyle name="Normal 327" xfId="5117" xr:uid="{00000000-0005-0000-0000-0000F6320000}"/>
    <cellStyle name="Normal 328" xfId="5118" xr:uid="{00000000-0005-0000-0000-0000F7320000}"/>
    <cellStyle name="Normal 329" xfId="5119" xr:uid="{00000000-0005-0000-0000-0000F8320000}"/>
    <cellStyle name="Normal 33" xfId="5120" xr:uid="{00000000-0005-0000-0000-0000F9320000}"/>
    <cellStyle name="Normal 33 2" xfId="5121" xr:uid="{00000000-0005-0000-0000-0000FA320000}"/>
    <cellStyle name="Normal 33 2 2" xfId="13678" xr:uid="{00000000-0005-0000-0000-0000FB320000}"/>
    <cellStyle name="Normal 33 2 2 2" xfId="13679" xr:uid="{00000000-0005-0000-0000-0000FC320000}"/>
    <cellStyle name="Normal 33 2 2 2 2" xfId="13680" xr:uid="{00000000-0005-0000-0000-0000FD320000}"/>
    <cellStyle name="Normal 33 2 2 2 2 2" xfId="13681" xr:uid="{00000000-0005-0000-0000-0000FE320000}"/>
    <cellStyle name="Normal 33 2 2 2 2 2 2" xfId="13682" xr:uid="{00000000-0005-0000-0000-0000FF320000}"/>
    <cellStyle name="Normal 33 2 2 2 2 3" xfId="13683" xr:uid="{00000000-0005-0000-0000-000000330000}"/>
    <cellStyle name="Normal 33 2 2 2 3" xfId="13684" xr:uid="{00000000-0005-0000-0000-000001330000}"/>
    <cellStyle name="Normal 33 2 2 2 3 2" xfId="13685" xr:uid="{00000000-0005-0000-0000-000002330000}"/>
    <cellStyle name="Normal 33 2 2 2 4" xfId="13686" xr:uid="{00000000-0005-0000-0000-000003330000}"/>
    <cellStyle name="Normal 33 2 2 3" xfId="13687" xr:uid="{00000000-0005-0000-0000-000004330000}"/>
    <cellStyle name="Normal 33 2 2 3 2" xfId="13688" xr:uid="{00000000-0005-0000-0000-000005330000}"/>
    <cellStyle name="Normal 33 2 2 3 2 2" xfId="13689" xr:uid="{00000000-0005-0000-0000-000006330000}"/>
    <cellStyle name="Normal 33 2 2 3 2 2 2" xfId="13690" xr:uid="{00000000-0005-0000-0000-000007330000}"/>
    <cellStyle name="Normal 33 2 2 3 2 3" xfId="13691" xr:uid="{00000000-0005-0000-0000-000008330000}"/>
    <cellStyle name="Normal 33 2 2 3 3" xfId="13692" xr:uid="{00000000-0005-0000-0000-000009330000}"/>
    <cellStyle name="Normal 33 2 2 3 3 2" xfId="13693" xr:uid="{00000000-0005-0000-0000-00000A330000}"/>
    <cellStyle name="Normal 33 2 2 3 4" xfId="13694" xr:uid="{00000000-0005-0000-0000-00000B330000}"/>
    <cellStyle name="Normal 33 2 2 4" xfId="13695" xr:uid="{00000000-0005-0000-0000-00000C330000}"/>
    <cellStyle name="Normal 33 2 2 4 2" xfId="13696" xr:uid="{00000000-0005-0000-0000-00000D330000}"/>
    <cellStyle name="Normal 33 2 2 4 2 2" xfId="13697" xr:uid="{00000000-0005-0000-0000-00000E330000}"/>
    <cellStyle name="Normal 33 2 2 4 3" xfId="13698" xr:uid="{00000000-0005-0000-0000-00000F330000}"/>
    <cellStyle name="Normal 33 2 2 5" xfId="13699" xr:uid="{00000000-0005-0000-0000-000010330000}"/>
    <cellStyle name="Normal 33 2 2 5 2" xfId="13700" xr:uid="{00000000-0005-0000-0000-000011330000}"/>
    <cellStyle name="Normal 33 2 2 6" xfId="13701" xr:uid="{00000000-0005-0000-0000-000012330000}"/>
    <cellStyle name="Normal 33 2 3" xfId="13702" xr:uid="{00000000-0005-0000-0000-000013330000}"/>
    <cellStyle name="Normal 33 2 3 2" xfId="13703" xr:uid="{00000000-0005-0000-0000-000014330000}"/>
    <cellStyle name="Normal 33 2 3 2 2" xfId="13704" xr:uid="{00000000-0005-0000-0000-000015330000}"/>
    <cellStyle name="Normal 33 2 3 2 2 2" xfId="13705" xr:uid="{00000000-0005-0000-0000-000016330000}"/>
    <cellStyle name="Normal 33 2 3 2 3" xfId="13706" xr:uid="{00000000-0005-0000-0000-000017330000}"/>
    <cellStyle name="Normal 33 2 3 3" xfId="13707" xr:uid="{00000000-0005-0000-0000-000018330000}"/>
    <cellStyle name="Normal 33 2 3 3 2" xfId="13708" xr:uid="{00000000-0005-0000-0000-000019330000}"/>
    <cellStyle name="Normal 33 2 3 4" xfId="13709" xr:uid="{00000000-0005-0000-0000-00001A330000}"/>
    <cellStyle name="Normal 33 2 4" xfId="13710" xr:uid="{00000000-0005-0000-0000-00001B330000}"/>
    <cellStyle name="Normal 33 2 4 2" xfId="13711" xr:uid="{00000000-0005-0000-0000-00001C330000}"/>
    <cellStyle name="Normal 33 2 4 2 2" xfId="13712" xr:uid="{00000000-0005-0000-0000-00001D330000}"/>
    <cellStyle name="Normal 33 2 4 2 2 2" xfId="13713" xr:uid="{00000000-0005-0000-0000-00001E330000}"/>
    <cellStyle name="Normal 33 2 4 2 3" xfId="13714" xr:uid="{00000000-0005-0000-0000-00001F330000}"/>
    <cellStyle name="Normal 33 2 4 3" xfId="13715" xr:uid="{00000000-0005-0000-0000-000020330000}"/>
    <cellStyle name="Normal 33 2 4 3 2" xfId="13716" xr:uid="{00000000-0005-0000-0000-000021330000}"/>
    <cellStyle name="Normal 33 2 4 4" xfId="13717" xr:uid="{00000000-0005-0000-0000-000022330000}"/>
    <cellStyle name="Normal 33 2 5" xfId="13718" xr:uid="{00000000-0005-0000-0000-000023330000}"/>
    <cellStyle name="Normal 33 2 5 2" xfId="13719" xr:uid="{00000000-0005-0000-0000-000024330000}"/>
    <cellStyle name="Normal 33 2 5 2 2" xfId="13720" xr:uid="{00000000-0005-0000-0000-000025330000}"/>
    <cellStyle name="Normal 33 2 5 3" xfId="13721" xr:uid="{00000000-0005-0000-0000-000026330000}"/>
    <cellStyle name="Normal 33 2 6" xfId="13722" xr:uid="{00000000-0005-0000-0000-000027330000}"/>
    <cellStyle name="Normal 33 2 6 2" xfId="13723" xr:uid="{00000000-0005-0000-0000-000028330000}"/>
    <cellStyle name="Normal 33 2 7" xfId="13724" xr:uid="{00000000-0005-0000-0000-000029330000}"/>
    <cellStyle name="Normal 33 3" xfId="13725" xr:uid="{00000000-0005-0000-0000-00002A330000}"/>
    <cellStyle name="Normal 33 3 2" xfId="13726" xr:uid="{00000000-0005-0000-0000-00002B330000}"/>
    <cellStyle name="Normal 33 3 2 2" xfId="13727" xr:uid="{00000000-0005-0000-0000-00002C330000}"/>
    <cellStyle name="Normal 33 3 3" xfId="13728" xr:uid="{00000000-0005-0000-0000-00002D330000}"/>
    <cellStyle name="Normal 33 4" xfId="13729" xr:uid="{00000000-0005-0000-0000-00002E330000}"/>
    <cellStyle name="Normal 33 4 2" xfId="13730" xr:uid="{00000000-0005-0000-0000-00002F330000}"/>
    <cellStyle name="Normal 33 4 3" xfId="13731" xr:uid="{00000000-0005-0000-0000-000030330000}"/>
    <cellStyle name="Normal 33 5" xfId="13732" xr:uid="{00000000-0005-0000-0000-000031330000}"/>
    <cellStyle name="Normal 330" xfId="5122" xr:uid="{00000000-0005-0000-0000-000032330000}"/>
    <cellStyle name="Normal 331" xfId="5123" xr:uid="{00000000-0005-0000-0000-000033330000}"/>
    <cellStyle name="Normal 332" xfId="5124" xr:uid="{00000000-0005-0000-0000-000034330000}"/>
    <cellStyle name="Normal 333" xfId="5125" xr:uid="{00000000-0005-0000-0000-000035330000}"/>
    <cellStyle name="Normal 334" xfId="5126" xr:uid="{00000000-0005-0000-0000-000036330000}"/>
    <cellStyle name="Normal 335" xfId="5127" xr:uid="{00000000-0005-0000-0000-000037330000}"/>
    <cellStyle name="Normal 336" xfId="5128" xr:uid="{00000000-0005-0000-0000-000038330000}"/>
    <cellStyle name="Normal 337" xfId="5129" xr:uid="{00000000-0005-0000-0000-000039330000}"/>
    <cellStyle name="Normal 338" xfId="5130" xr:uid="{00000000-0005-0000-0000-00003A330000}"/>
    <cellStyle name="Normal 339" xfId="5131" xr:uid="{00000000-0005-0000-0000-00003B330000}"/>
    <cellStyle name="Normal 34" xfId="5132" xr:uid="{00000000-0005-0000-0000-00003C330000}"/>
    <cellStyle name="Normal 34 2" xfId="5133" xr:uid="{00000000-0005-0000-0000-00003D330000}"/>
    <cellStyle name="Normal 34 3" xfId="13733" xr:uid="{00000000-0005-0000-0000-00003E330000}"/>
    <cellStyle name="Normal 34 4" xfId="13734" xr:uid="{00000000-0005-0000-0000-00003F330000}"/>
    <cellStyle name="Normal 34 4 2" xfId="13735" xr:uid="{00000000-0005-0000-0000-000040330000}"/>
    <cellStyle name="Normal 340" xfId="5134" xr:uid="{00000000-0005-0000-0000-000041330000}"/>
    <cellStyle name="Normal 341" xfId="5135" xr:uid="{00000000-0005-0000-0000-000042330000}"/>
    <cellStyle name="Normal 342" xfId="5136" xr:uid="{00000000-0005-0000-0000-000043330000}"/>
    <cellStyle name="Normal 343" xfId="5137" xr:uid="{00000000-0005-0000-0000-000044330000}"/>
    <cellStyle name="Normal 344" xfId="5138" xr:uid="{00000000-0005-0000-0000-000045330000}"/>
    <cellStyle name="Normal 345" xfId="5139" xr:uid="{00000000-0005-0000-0000-000046330000}"/>
    <cellStyle name="Normal 346" xfId="5140" xr:uid="{00000000-0005-0000-0000-000047330000}"/>
    <cellStyle name="Normal 347" xfId="5141" xr:uid="{00000000-0005-0000-0000-000048330000}"/>
    <cellStyle name="Normal 348" xfId="5142" xr:uid="{00000000-0005-0000-0000-000049330000}"/>
    <cellStyle name="Normal 349" xfId="5143" xr:uid="{00000000-0005-0000-0000-00004A330000}"/>
    <cellStyle name="Normal 35" xfId="5144" xr:uid="{00000000-0005-0000-0000-00004B330000}"/>
    <cellStyle name="Normal 35 2" xfId="5145" xr:uid="{00000000-0005-0000-0000-00004C330000}"/>
    <cellStyle name="Normal 35 3" xfId="13736" xr:uid="{00000000-0005-0000-0000-00004D330000}"/>
    <cellStyle name="Normal 35 4" xfId="13737" xr:uid="{00000000-0005-0000-0000-00004E330000}"/>
    <cellStyle name="Normal 35 4 2" xfId="13738" xr:uid="{00000000-0005-0000-0000-00004F330000}"/>
    <cellStyle name="Normal 350" xfId="5146" xr:uid="{00000000-0005-0000-0000-000050330000}"/>
    <cellStyle name="Normal 351" xfId="5147" xr:uid="{00000000-0005-0000-0000-000051330000}"/>
    <cellStyle name="Normal 352" xfId="5148" xr:uid="{00000000-0005-0000-0000-000052330000}"/>
    <cellStyle name="Normal 353" xfId="5149" xr:uid="{00000000-0005-0000-0000-000053330000}"/>
    <cellStyle name="Normal 354" xfId="5150" xr:uid="{00000000-0005-0000-0000-000054330000}"/>
    <cellStyle name="Normal 355" xfId="5151" xr:uid="{00000000-0005-0000-0000-000055330000}"/>
    <cellStyle name="Normal 356" xfId="5152" xr:uid="{00000000-0005-0000-0000-000056330000}"/>
    <cellStyle name="Normal 357" xfId="5153" xr:uid="{00000000-0005-0000-0000-000057330000}"/>
    <cellStyle name="Normal 358" xfId="5154" xr:uid="{00000000-0005-0000-0000-000058330000}"/>
    <cellStyle name="Normal 359" xfId="5155" xr:uid="{00000000-0005-0000-0000-000059330000}"/>
    <cellStyle name="Normal 36" xfId="5156" xr:uid="{00000000-0005-0000-0000-00005A330000}"/>
    <cellStyle name="Normal 36 2" xfId="5157" xr:uid="{00000000-0005-0000-0000-00005B330000}"/>
    <cellStyle name="Normal 36 2 2" xfId="13739" xr:uid="{00000000-0005-0000-0000-00005C330000}"/>
    <cellStyle name="Normal 36 2 2 2" xfId="13740" xr:uid="{00000000-0005-0000-0000-00005D330000}"/>
    <cellStyle name="Normal 36 2 2 2 2" xfId="13741" xr:uid="{00000000-0005-0000-0000-00005E330000}"/>
    <cellStyle name="Normal 36 2 2 2 2 2" xfId="13742" xr:uid="{00000000-0005-0000-0000-00005F330000}"/>
    <cellStyle name="Normal 36 2 2 2 2 2 2" xfId="13743" xr:uid="{00000000-0005-0000-0000-000060330000}"/>
    <cellStyle name="Normal 36 2 2 2 2 3" xfId="13744" xr:uid="{00000000-0005-0000-0000-000061330000}"/>
    <cellStyle name="Normal 36 2 2 2 3" xfId="13745" xr:uid="{00000000-0005-0000-0000-000062330000}"/>
    <cellStyle name="Normal 36 2 2 2 3 2" xfId="13746" xr:uid="{00000000-0005-0000-0000-000063330000}"/>
    <cellStyle name="Normal 36 2 2 2 4" xfId="13747" xr:uid="{00000000-0005-0000-0000-000064330000}"/>
    <cellStyle name="Normal 36 2 2 3" xfId="13748" xr:uid="{00000000-0005-0000-0000-000065330000}"/>
    <cellStyle name="Normal 36 2 2 3 2" xfId="13749" xr:uid="{00000000-0005-0000-0000-000066330000}"/>
    <cellStyle name="Normal 36 2 2 3 2 2" xfId="13750" xr:uid="{00000000-0005-0000-0000-000067330000}"/>
    <cellStyle name="Normal 36 2 2 3 2 2 2" xfId="13751" xr:uid="{00000000-0005-0000-0000-000068330000}"/>
    <cellStyle name="Normal 36 2 2 3 2 3" xfId="13752" xr:uid="{00000000-0005-0000-0000-000069330000}"/>
    <cellStyle name="Normal 36 2 2 3 3" xfId="13753" xr:uid="{00000000-0005-0000-0000-00006A330000}"/>
    <cellStyle name="Normal 36 2 2 3 3 2" xfId="13754" xr:uid="{00000000-0005-0000-0000-00006B330000}"/>
    <cellStyle name="Normal 36 2 2 3 4" xfId="13755" xr:uid="{00000000-0005-0000-0000-00006C330000}"/>
    <cellStyle name="Normal 36 2 2 4" xfId="13756" xr:uid="{00000000-0005-0000-0000-00006D330000}"/>
    <cellStyle name="Normal 36 2 2 4 2" xfId="13757" xr:uid="{00000000-0005-0000-0000-00006E330000}"/>
    <cellStyle name="Normal 36 2 2 4 2 2" xfId="13758" xr:uid="{00000000-0005-0000-0000-00006F330000}"/>
    <cellStyle name="Normal 36 2 2 4 3" xfId="13759" xr:uid="{00000000-0005-0000-0000-000070330000}"/>
    <cellStyle name="Normal 36 2 2 5" xfId="13760" xr:uid="{00000000-0005-0000-0000-000071330000}"/>
    <cellStyle name="Normal 36 2 2 5 2" xfId="13761" xr:uid="{00000000-0005-0000-0000-000072330000}"/>
    <cellStyle name="Normal 36 2 2 6" xfId="13762" xr:uid="{00000000-0005-0000-0000-000073330000}"/>
    <cellStyle name="Normal 36 2 3" xfId="13763" xr:uid="{00000000-0005-0000-0000-000074330000}"/>
    <cellStyle name="Normal 36 2 3 2" xfId="13764" xr:uid="{00000000-0005-0000-0000-000075330000}"/>
    <cellStyle name="Normal 36 2 3 2 2" xfId="13765" xr:uid="{00000000-0005-0000-0000-000076330000}"/>
    <cellStyle name="Normal 36 2 3 2 2 2" xfId="13766" xr:uid="{00000000-0005-0000-0000-000077330000}"/>
    <cellStyle name="Normal 36 2 3 2 3" xfId="13767" xr:uid="{00000000-0005-0000-0000-000078330000}"/>
    <cellStyle name="Normal 36 2 3 3" xfId="13768" xr:uid="{00000000-0005-0000-0000-000079330000}"/>
    <cellStyle name="Normal 36 2 3 3 2" xfId="13769" xr:uid="{00000000-0005-0000-0000-00007A330000}"/>
    <cellStyle name="Normal 36 2 3 4" xfId="13770" xr:uid="{00000000-0005-0000-0000-00007B330000}"/>
    <cellStyle name="Normal 36 2 4" xfId="13771" xr:uid="{00000000-0005-0000-0000-00007C330000}"/>
    <cellStyle name="Normal 36 2 4 2" xfId="13772" xr:uid="{00000000-0005-0000-0000-00007D330000}"/>
    <cellStyle name="Normal 36 2 4 2 2" xfId="13773" xr:uid="{00000000-0005-0000-0000-00007E330000}"/>
    <cellStyle name="Normal 36 2 4 2 2 2" xfId="13774" xr:uid="{00000000-0005-0000-0000-00007F330000}"/>
    <cellStyle name="Normal 36 2 4 2 3" xfId="13775" xr:uid="{00000000-0005-0000-0000-000080330000}"/>
    <cellStyle name="Normal 36 2 4 3" xfId="13776" xr:uid="{00000000-0005-0000-0000-000081330000}"/>
    <cellStyle name="Normal 36 2 4 3 2" xfId="13777" xr:uid="{00000000-0005-0000-0000-000082330000}"/>
    <cellStyle name="Normal 36 2 4 4" xfId="13778" xr:uid="{00000000-0005-0000-0000-000083330000}"/>
    <cellStyle name="Normal 36 2 5" xfId="13779" xr:uid="{00000000-0005-0000-0000-000084330000}"/>
    <cellStyle name="Normal 36 2 5 2" xfId="13780" xr:uid="{00000000-0005-0000-0000-000085330000}"/>
    <cellStyle name="Normal 36 2 5 2 2" xfId="13781" xr:uid="{00000000-0005-0000-0000-000086330000}"/>
    <cellStyle name="Normal 36 2 5 3" xfId="13782" xr:uid="{00000000-0005-0000-0000-000087330000}"/>
    <cellStyle name="Normal 36 2 6" xfId="13783" xr:uid="{00000000-0005-0000-0000-000088330000}"/>
    <cellStyle name="Normal 36 2 6 2" xfId="13784" xr:uid="{00000000-0005-0000-0000-000089330000}"/>
    <cellStyle name="Normal 36 3" xfId="13785" xr:uid="{00000000-0005-0000-0000-00008A330000}"/>
    <cellStyle name="Normal 36 4" xfId="13786" xr:uid="{00000000-0005-0000-0000-00008B330000}"/>
    <cellStyle name="Normal 36 4 2" xfId="13787" xr:uid="{00000000-0005-0000-0000-00008C330000}"/>
    <cellStyle name="Normal 360" xfId="5158" xr:uid="{00000000-0005-0000-0000-00008D330000}"/>
    <cellStyle name="Normal 361" xfId="5159" xr:uid="{00000000-0005-0000-0000-00008E330000}"/>
    <cellStyle name="Normal 362" xfId="5160" xr:uid="{00000000-0005-0000-0000-00008F330000}"/>
    <cellStyle name="Normal 363" xfId="5161" xr:uid="{00000000-0005-0000-0000-000090330000}"/>
    <cellStyle name="Normal 364" xfId="5162" xr:uid="{00000000-0005-0000-0000-000091330000}"/>
    <cellStyle name="Normal 365" xfId="5163" xr:uid="{00000000-0005-0000-0000-000092330000}"/>
    <cellStyle name="Normal 366" xfId="5164" xr:uid="{00000000-0005-0000-0000-000093330000}"/>
    <cellStyle name="Normal 367" xfId="5165" xr:uid="{00000000-0005-0000-0000-000094330000}"/>
    <cellStyle name="Normal 368" xfId="5166" xr:uid="{00000000-0005-0000-0000-000095330000}"/>
    <cellStyle name="Normal 369" xfId="5167" xr:uid="{00000000-0005-0000-0000-000096330000}"/>
    <cellStyle name="Normal 37" xfId="5168" xr:uid="{00000000-0005-0000-0000-000097330000}"/>
    <cellStyle name="Normal 37 2" xfId="5169" xr:uid="{00000000-0005-0000-0000-000098330000}"/>
    <cellStyle name="Normal 37 3" xfId="13788" xr:uid="{00000000-0005-0000-0000-000099330000}"/>
    <cellStyle name="Normal 37 4" xfId="13789" xr:uid="{00000000-0005-0000-0000-00009A330000}"/>
    <cellStyle name="Normal 37 4 2" xfId="13790" xr:uid="{00000000-0005-0000-0000-00009B330000}"/>
    <cellStyle name="Normal 370" xfId="5170" xr:uid="{00000000-0005-0000-0000-00009C330000}"/>
    <cellStyle name="Normal 371" xfId="5171" xr:uid="{00000000-0005-0000-0000-00009D330000}"/>
    <cellStyle name="Normal 372" xfId="5172" xr:uid="{00000000-0005-0000-0000-00009E330000}"/>
    <cellStyle name="Normal 373" xfId="5173" xr:uid="{00000000-0005-0000-0000-00009F330000}"/>
    <cellStyle name="Normal 374" xfId="5174" xr:uid="{00000000-0005-0000-0000-0000A0330000}"/>
    <cellStyle name="Normal 375" xfId="5175" xr:uid="{00000000-0005-0000-0000-0000A1330000}"/>
    <cellStyle name="Normal 376" xfId="5176" xr:uid="{00000000-0005-0000-0000-0000A2330000}"/>
    <cellStyle name="Normal 377" xfId="5177" xr:uid="{00000000-0005-0000-0000-0000A3330000}"/>
    <cellStyle name="Normal 378" xfId="5178" xr:uid="{00000000-0005-0000-0000-0000A4330000}"/>
    <cellStyle name="Normal 379" xfId="5179" xr:uid="{00000000-0005-0000-0000-0000A5330000}"/>
    <cellStyle name="Normal 38" xfId="5180" xr:uid="{00000000-0005-0000-0000-0000A6330000}"/>
    <cellStyle name="Normal 38 2" xfId="5181" xr:uid="{00000000-0005-0000-0000-0000A7330000}"/>
    <cellStyle name="Normal 38 2 2" xfId="13791" xr:uid="{00000000-0005-0000-0000-0000A8330000}"/>
    <cellStyle name="Normal 38 2 2 2" xfId="13792" xr:uid="{00000000-0005-0000-0000-0000A9330000}"/>
    <cellStyle name="Normal 38 2 2 2 2" xfId="13793" xr:uid="{00000000-0005-0000-0000-0000AA330000}"/>
    <cellStyle name="Normal 38 2 2 2 2 2" xfId="13794" xr:uid="{00000000-0005-0000-0000-0000AB330000}"/>
    <cellStyle name="Normal 38 2 2 2 2 2 2" xfId="13795" xr:uid="{00000000-0005-0000-0000-0000AC330000}"/>
    <cellStyle name="Normal 38 2 2 2 2 3" xfId="13796" xr:uid="{00000000-0005-0000-0000-0000AD330000}"/>
    <cellStyle name="Normal 38 2 2 2 3" xfId="13797" xr:uid="{00000000-0005-0000-0000-0000AE330000}"/>
    <cellStyle name="Normal 38 2 2 2 3 2" xfId="13798" xr:uid="{00000000-0005-0000-0000-0000AF330000}"/>
    <cellStyle name="Normal 38 2 2 2 4" xfId="13799" xr:uid="{00000000-0005-0000-0000-0000B0330000}"/>
    <cellStyle name="Normal 38 2 2 3" xfId="13800" xr:uid="{00000000-0005-0000-0000-0000B1330000}"/>
    <cellStyle name="Normal 38 2 2 3 2" xfId="13801" xr:uid="{00000000-0005-0000-0000-0000B2330000}"/>
    <cellStyle name="Normal 38 2 2 3 2 2" xfId="13802" xr:uid="{00000000-0005-0000-0000-0000B3330000}"/>
    <cellStyle name="Normal 38 2 2 3 2 2 2" xfId="13803" xr:uid="{00000000-0005-0000-0000-0000B4330000}"/>
    <cellStyle name="Normal 38 2 2 3 2 3" xfId="13804" xr:uid="{00000000-0005-0000-0000-0000B5330000}"/>
    <cellStyle name="Normal 38 2 2 3 3" xfId="13805" xr:uid="{00000000-0005-0000-0000-0000B6330000}"/>
    <cellStyle name="Normal 38 2 2 3 3 2" xfId="13806" xr:uid="{00000000-0005-0000-0000-0000B7330000}"/>
    <cellStyle name="Normal 38 2 2 3 4" xfId="13807" xr:uid="{00000000-0005-0000-0000-0000B8330000}"/>
    <cellStyle name="Normal 38 2 2 4" xfId="13808" xr:uid="{00000000-0005-0000-0000-0000B9330000}"/>
    <cellStyle name="Normal 38 2 2 4 2" xfId="13809" xr:uid="{00000000-0005-0000-0000-0000BA330000}"/>
    <cellStyle name="Normal 38 2 2 4 2 2" xfId="13810" xr:uid="{00000000-0005-0000-0000-0000BB330000}"/>
    <cellStyle name="Normal 38 2 2 4 3" xfId="13811" xr:uid="{00000000-0005-0000-0000-0000BC330000}"/>
    <cellStyle name="Normal 38 2 2 5" xfId="13812" xr:uid="{00000000-0005-0000-0000-0000BD330000}"/>
    <cellStyle name="Normal 38 2 2 5 2" xfId="13813" xr:uid="{00000000-0005-0000-0000-0000BE330000}"/>
    <cellStyle name="Normal 38 2 2 6" xfId="13814" xr:uid="{00000000-0005-0000-0000-0000BF330000}"/>
    <cellStyle name="Normal 38 2 3" xfId="13815" xr:uid="{00000000-0005-0000-0000-0000C0330000}"/>
    <cellStyle name="Normal 38 2 3 2" xfId="13816" xr:uid="{00000000-0005-0000-0000-0000C1330000}"/>
    <cellStyle name="Normal 38 2 3 2 2" xfId="13817" xr:uid="{00000000-0005-0000-0000-0000C2330000}"/>
    <cellStyle name="Normal 38 2 3 2 2 2" xfId="13818" xr:uid="{00000000-0005-0000-0000-0000C3330000}"/>
    <cellStyle name="Normal 38 2 3 2 3" xfId="13819" xr:uid="{00000000-0005-0000-0000-0000C4330000}"/>
    <cellStyle name="Normal 38 2 3 3" xfId="13820" xr:uid="{00000000-0005-0000-0000-0000C5330000}"/>
    <cellStyle name="Normal 38 2 3 3 2" xfId="13821" xr:uid="{00000000-0005-0000-0000-0000C6330000}"/>
    <cellStyle name="Normal 38 2 3 4" xfId="13822" xr:uid="{00000000-0005-0000-0000-0000C7330000}"/>
    <cellStyle name="Normal 38 2 4" xfId="13823" xr:uid="{00000000-0005-0000-0000-0000C8330000}"/>
    <cellStyle name="Normal 38 2 4 2" xfId="13824" xr:uid="{00000000-0005-0000-0000-0000C9330000}"/>
    <cellStyle name="Normal 38 2 4 2 2" xfId="13825" xr:uid="{00000000-0005-0000-0000-0000CA330000}"/>
    <cellStyle name="Normal 38 2 4 2 2 2" xfId="13826" xr:uid="{00000000-0005-0000-0000-0000CB330000}"/>
    <cellStyle name="Normal 38 2 4 2 3" xfId="13827" xr:uid="{00000000-0005-0000-0000-0000CC330000}"/>
    <cellStyle name="Normal 38 2 4 3" xfId="13828" xr:uid="{00000000-0005-0000-0000-0000CD330000}"/>
    <cellStyle name="Normal 38 2 4 3 2" xfId="13829" xr:uid="{00000000-0005-0000-0000-0000CE330000}"/>
    <cellStyle name="Normal 38 2 4 4" xfId="13830" xr:uid="{00000000-0005-0000-0000-0000CF330000}"/>
    <cellStyle name="Normal 38 2 5" xfId="13831" xr:uid="{00000000-0005-0000-0000-0000D0330000}"/>
    <cellStyle name="Normal 38 2 5 2" xfId="13832" xr:uid="{00000000-0005-0000-0000-0000D1330000}"/>
    <cellStyle name="Normal 38 2 5 2 2" xfId="13833" xr:uid="{00000000-0005-0000-0000-0000D2330000}"/>
    <cellStyle name="Normal 38 2 5 3" xfId="13834" xr:uid="{00000000-0005-0000-0000-0000D3330000}"/>
    <cellStyle name="Normal 38 2 6" xfId="13835" xr:uid="{00000000-0005-0000-0000-0000D4330000}"/>
    <cellStyle name="Normal 38 2 6 2" xfId="13836" xr:uid="{00000000-0005-0000-0000-0000D5330000}"/>
    <cellStyle name="Normal 38 2 7" xfId="13837" xr:uid="{00000000-0005-0000-0000-0000D6330000}"/>
    <cellStyle name="Normal 38 3" xfId="13838" xr:uid="{00000000-0005-0000-0000-0000D7330000}"/>
    <cellStyle name="Normal 38 3 2" xfId="13839" xr:uid="{00000000-0005-0000-0000-0000D8330000}"/>
    <cellStyle name="Normal 38 4" xfId="13840" xr:uid="{00000000-0005-0000-0000-0000D9330000}"/>
    <cellStyle name="Normal 38 4 2" xfId="13841" xr:uid="{00000000-0005-0000-0000-0000DA330000}"/>
    <cellStyle name="Normal 38 5" xfId="13842" xr:uid="{00000000-0005-0000-0000-0000DB330000}"/>
    <cellStyle name="Normal 380" xfId="5182" xr:uid="{00000000-0005-0000-0000-0000DC330000}"/>
    <cellStyle name="Normal 381" xfId="5183" xr:uid="{00000000-0005-0000-0000-0000DD330000}"/>
    <cellStyle name="Normal 382" xfId="5184" xr:uid="{00000000-0005-0000-0000-0000DE330000}"/>
    <cellStyle name="Normal 383" xfId="5185" xr:uid="{00000000-0005-0000-0000-0000DF330000}"/>
    <cellStyle name="Normal 384" xfId="5186" xr:uid="{00000000-0005-0000-0000-0000E0330000}"/>
    <cellStyle name="Normal 385" xfId="5187" xr:uid="{00000000-0005-0000-0000-0000E1330000}"/>
    <cellStyle name="Normal 386" xfId="5188" xr:uid="{00000000-0005-0000-0000-0000E2330000}"/>
    <cellStyle name="Normal 387" xfId="5189" xr:uid="{00000000-0005-0000-0000-0000E3330000}"/>
    <cellStyle name="Normal 388" xfId="5190" xr:uid="{00000000-0005-0000-0000-0000E4330000}"/>
    <cellStyle name="Normal 389" xfId="5191" xr:uid="{00000000-0005-0000-0000-0000E5330000}"/>
    <cellStyle name="Normal 39" xfId="5192" xr:uid="{00000000-0005-0000-0000-0000E6330000}"/>
    <cellStyle name="Normal 39 2" xfId="5193" xr:uid="{00000000-0005-0000-0000-0000E7330000}"/>
    <cellStyle name="Normal 39 2 2" xfId="13843" xr:uid="{00000000-0005-0000-0000-0000E8330000}"/>
    <cellStyle name="Normal 39 2 2 2" xfId="13844" xr:uid="{00000000-0005-0000-0000-0000E9330000}"/>
    <cellStyle name="Normal 39 2 2 2 2" xfId="13845" xr:uid="{00000000-0005-0000-0000-0000EA330000}"/>
    <cellStyle name="Normal 39 2 2 2 2 2" xfId="13846" xr:uid="{00000000-0005-0000-0000-0000EB330000}"/>
    <cellStyle name="Normal 39 2 2 2 2 2 2" xfId="13847" xr:uid="{00000000-0005-0000-0000-0000EC330000}"/>
    <cellStyle name="Normal 39 2 2 2 2 3" xfId="13848" xr:uid="{00000000-0005-0000-0000-0000ED330000}"/>
    <cellStyle name="Normal 39 2 2 2 3" xfId="13849" xr:uid="{00000000-0005-0000-0000-0000EE330000}"/>
    <cellStyle name="Normal 39 2 2 2 3 2" xfId="13850" xr:uid="{00000000-0005-0000-0000-0000EF330000}"/>
    <cellStyle name="Normal 39 2 2 2 4" xfId="13851" xr:uid="{00000000-0005-0000-0000-0000F0330000}"/>
    <cellStyle name="Normal 39 2 2 3" xfId="13852" xr:uid="{00000000-0005-0000-0000-0000F1330000}"/>
    <cellStyle name="Normal 39 2 2 3 2" xfId="13853" xr:uid="{00000000-0005-0000-0000-0000F2330000}"/>
    <cellStyle name="Normal 39 2 2 3 2 2" xfId="13854" xr:uid="{00000000-0005-0000-0000-0000F3330000}"/>
    <cellStyle name="Normal 39 2 2 3 2 2 2" xfId="13855" xr:uid="{00000000-0005-0000-0000-0000F4330000}"/>
    <cellStyle name="Normal 39 2 2 3 2 3" xfId="13856" xr:uid="{00000000-0005-0000-0000-0000F5330000}"/>
    <cellStyle name="Normal 39 2 2 3 3" xfId="13857" xr:uid="{00000000-0005-0000-0000-0000F6330000}"/>
    <cellStyle name="Normal 39 2 2 3 3 2" xfId="13858" xr:uid="{00000000-0005-0000-0000-0000F7330000}"/>
    <cellStyle name="Normal 39 2 2 3 4" xfId="13859" xr:uid="{00000000-0005-0000-0000-0000F8330000}"/>
    <cellStyle name="Normal 39 2 2 4" xfId="13860" xr:uid="{00000000-0005-0000-0000-0000F9330000}"/>
    <cellStyle name="Normal 39 2 2 4 2" xfId="13861" xr:uid="{00000000-0005-0000-0000-0000FA330000}"/>
    <cellStyle name="Normal 39 2 2 4 2 2" xfId="13862" xr:uid="{00000000-0005-0000-0000-0000FB330000}"/>
    <cellStyle name="Normal 39 2 2 4 3" xfId="13863" xr:uid="{00000000-0005-0000-0000-0000FC330000}"/>
    <cellStyle name="Normal 39 2 2 5" xfId="13864" xr:uid="{00000000-0005-0000-0000-0000FD330000}"/>
    <cellStyle name="Normal 39 2 2 5 2" xfId="13865" xr:uid="{00000000-0005-0000-0000-0000FE330000}"/>
    <cellStyle name="Normal 39 2 2 6" xfId="13866" xr:uid="{00000000-0005-0000-0000-0000FF330000}"/>
    <cellStyle name="Normal 39 2 3" xfId="13867" xr:uid="{00000000-0005-0000-0000-000000340000}"/>
    <cellStyle name="Normal 39 2 3 2" xfId="13868" xr:uid="{00000000-0005-0000-0000-000001340000}"/>
    <cellStyle name="Normal 39 2 3 2 2" xfId="13869" xr:uid="{00000000-0005-0000-0000-000002340000}"/>
    <cellStyle name="Normal 39 2 3 2 2 2" xfId="13870" xr:uid="{00000000-0005-0000-0000-000003340000}"/>
    <cellStyle name="Normal 39 2 3 2 3" xfId="13871" xr:uid="{00000000-0005-0000-0000-000004340000}"/>
    <cellStyle name="Normal 39 2 3 3" xfId="13872" xr:uid="{00000000-0005-0000-0000-000005340000}"/>
    <cellStyle name="Normal 39 2 3 3 2" xfId="13873" xr:uid="{00000000-0005-0000-0000-000006340000}"/>
    <cellStyle name="Normal 39 2 3 4" xfId="13874" xr:uid="{00000000-0005-0000-0000-000007340000}"/>
    <cellStyle name="Normal 39 2 4" xfId="13875" xr:uid="{00000000-0005-0000-0000-000008340000}"/>
    <cellStyle name="Normal 39 2 4 2" xfId="13876" xr:uid="{00000000-0005-0000-0000-000009340000}"/>
    <cellStyle name="Normal 39 2 4 2 2" xfId="13877" xr:uid="{00000000-0005-0000-0000-00000A340000}"/>
    <cellStyle name="Normal 39 2 4 2 2 2" xfId="13878" xr:uid="{00000000-0005-0000-0000-00000B340000}"/>
    <cellStyle name="Normal 39 2 4 2 3" xfId="13879" xr:uid="{00000000-0005-0000-0000-00000C340000}"/>
    <cellStyle name="Normal 39 2 4 3" xfId="13880" xr:uid="{00000000-0005-0000-0000-00000D340000}"/>
    <cellStyle name="Normal 39 2 4 3 2" xfId="13881" xr:uid="{00000000-0005-0000-0000-00000E340000}"/>
    <cellStyle name="Normal 39 2 4 4" xfId="13882" xr:uid="{00000000-0005-0000-0000-00000F340000}"/>
    <cellStyle name="Normal 39 2 5" xfId="13883" xr:uid="{00000000-0005-0000-0000-000010340000}"/>
    <cellStyle name="Normal 39 2 5 2" xfId="13884" xr:uid="{00000000-0005-0000-0000-000011340000}"/>
    <cellStyle name="Normal 39 2 5 2 2" xfId="13885" xr:uid="{00000000-0005-0000-0000-000012340000}"/>
    <cellStyle name="Normal 39 2 5 3" xfId="13886" xr:uid="{00000000-0005-0000-0000-000013340000}"/>
    <cellStyle name="Normal 39 2 6" xfId="13887" xr:uid="{00000000-0005-0000-0000-000014340000}"/>
    <cellStyle name="Normal 39 2 6 2" xfId="13888" xr:uid="{00000000-0005-0000-0000-000015340000}"/>
    <cellStyle name="Normal 39 2 7" xfId="13889" xr:uid="{00000000-0005-0000-0000-000016340000}"/>
    <cellStyle name="Normal 39 3" xfId="13890" xr:uid="{00000000-0005-0000-0000-000017340000}"/>
    <cellStyle name="Normal 39 3 2" xfId="13891" xr:uid="{00000000-0005-0000-0000-000018340000}"/>
    <cellStyle name="Normal 39 4" xfId="13892" xr:uid="{00000000-0005-0000-0000-000019340000}"/>
    <cellStyle name="Normal 39 4 2" xfId="13893" xr:uid="{00000000-0005-0000-0000-00001A340000}"/>
    <cellStyle name="Normal 39 5" xfId="13894" xr:uid="{00000000-0005-0000-0000-00001B340000}"/>
    <cellStyle name="Normal 390" xfId="5194" xr:uid="{00000000-0005-0000-0000-00001C340000}"/>
    <cellStyle name="Normal 391" xfId="5195" xr:uid="{00000000-0005-0000-0000-00001D340000}"/>
    <cellStyle name="Normal 392" xfId="5196" xr:uid="{00000000-0005-0000-0000-00001E340000}"/>
    <cellStyle name="Normal 393" xfId="5197" xr:uid="{00000000-0005-0000-0000-00001F340000}"/>
    <cellStyle name="Normal 394" xfId="5198" xr:uid="{00000000-0005-0000-0000-000020340000}"/>
    <cellStyle name="Normal 395" xfId="5199" xr:uid="{00000000-0005-0000-0000-000021340000}"/>
    <cellStyle name="Normal 396" xfId="5200" xr:uid="{00000000-0005-0000-0000-000022340000}"/>
    <cellStyle name="Normal 397" xfId="5201" xr:uid="{00000000-0005-0000-0000-000023340000}"/>
    <cellStyle name="Normal 398" xfId="5202" xr:uid="{00000000-0005-0000-0000-000024340000}"/>
    <cellStyle name="Normal 399" xfId="5203" xr:uid="{00000000-0005-0000-0000-000025340000}"/>
    <cellStyle name="Normal 4" xfId="2429" xr:uid="{00000000-0005-0000-0000-000026340000}"/>
    <cellStyle name="Normal 4 10" xfId="8080" xr:uid="{00000000-0005-0000-0000-000027340000}"/>
    <cellStyle name="Normal 4 10 2" xfId="13895" xr:uid="{00000000-0005-0000-0000-000028340000}"/>
    <cellStyle name="Normal 4 11" xfId="13896" xr:uid="{00000000-0005-0000-0000-000029340000}"/>
    <cellStyle name="Normal 4 12" xfId="13897" xr:uid="{00000000-0005-0000-0000-00002A340000}"/>
    <cellStyle name="Normal 4 13" xfId="13898" xr:uid="{00000000-0005-0000-0000-00002B340000}"/>
    <cellStyle name="Normal 4 14" xfId="13899" xr:uid="{00000000-0005-0000-0000-00002C340000}"/>
    <cellStyle name="Normal 4 15" xfId="13900" xr:uid="{00000000-0005-0000-0000-00002D340000}"/>
    <cellStyle name="Normal 4 16" xfId="13901" xr:uid="{00000000-0005-0000-0000-00002E340000}"/>
    <cellStyle name="Normal 4 17" xfId="13902" xr:uid="{00000000-0005-0000-0000-00002F340000}"/>
    <cellStyle name="Normal 4 18" xfId="13903" xr:uid="{00000000-0005-0000-0000-000030340000}"/>
    <cellStyle name="Normal 4 19" xfId="13904" xr:uid="{00000000-0005-0000-0000-000031340000}"/>
    <cellStyle name="Normal 4 2" xfId="5204" xr:uid="{00000000-0005-0000-0000-000032340000}"/>
    <cellStyle name="Normal 4 2 2" xfId="7421" xr:uid="{00000000-0005-0000-0000-000033340000}"/>
    <cellStyle name="Normal 4 2 2 2" xfId="7422" xr:uid="{00000000-0005-0000-0000-000034340000}"/>
    <cellStyle name="Normal 4 2 2 2 2" xfId="8081" xr:uid="{00000000-0005-0000-0000-000035340000}"/>
    <cellStyle name="Normal 4 2 2 2 2 2" xfId="8082" xr:uid="{00000000-0005-0000-0000-000036340000}"/>
    <cellStyle name="Normal 4 2 2 3" xfId="7423" xr:uid="{00000000-0005-0000-0000-000037340000}"/>
    <cellStyle name="Normal 4 2 2 4" xfId="7424" xr:uid="{00000000-0005-0000-0000-000038340000}"/>
    <cellStyle name="Normal 4 2 2 5" xfId="8083" xr:uid="{00000000-0005-0000-0000-000039340000}"/>
    <cellStyle name="Normal 4 2 3" xfId="7425" xr:uid="{00000000-0005-0000-0000-00003A340000}"/>
    <cellStyle name="Normal 4 2 4" xfId="7426" xr:uid="{00000000-0005-0000-0000-00003B340000}"/>
    <cellStyle name="Normal 4 2 5" xfId="8084" xr:uid="{00000000-0005-0000-0000-00003C340000}"/>
    <cellStyle name="Normal 4 2 6" xfId="13905" xr:uid="{00000000-0005-0000-0000-00003D340000}"/>
    <cellStyle name="Normal 4 2 6 2" xfId="13906" xr:uid="{00000000-0005-0000-0000-00003E340000}"/>
    <cellStyle name="Normal 4 2 7" xfId="19507" xr:uid="{0A5ACEB3-EECD-406E-B84B-DF30A7473BEE}"/>
    <cellStyle name="Normal 4 20" xfId="13907" xr:uid="{00000000-0005-0000-0000-00003F340000}"/>
    <cellStyle name="Normal 4 21" xfId="13908" xr:uid="{00000000-0005-0000-0000-000040340000}"/>
    <cellStyle name="Normal 4 22" xfId="13909" xr:uid="{00000000-0005-0000-0000-000041340000}"/>
    <cellStyle name="Normal 4 23" xfId="13910" xr:uid="{00000000-0005-0000-0000-000042340000}"/>
    <cellStyle name="Normal 4 24" xfId="13911" xr:uid="{00000000-0005-0000-0000-000043340000}"/>
    <cellStyle name="Normal 4 25" xfId="13912" xr:uid="{00000000-0005-0000-0000-000044340000}"/>
    <cellStyle name="Normal 4 26" xfId="13913" xr:uid="{00000000-0005-0000-0000-000045340000}"/>
    <cellStyle name="Normal 4 27" xfId="13914" xr:uid="{00000000-0005-0000-0000-000046340000}"/>
    <cellStyle name="Normal 4 28" xfId="13915" xr:uid="{00000000-0005-0000-0000-000047340000}"/>
    <cellStyle name="Normal 4 29" xfId="13916" xr:uid="{00000000-0005-0000-0000-000048340000}"/>
    <cellStyle name="Normal 4 3" xfId="5205" xr:uid="{00000000-0005-0000-0000-000049340000}"/>
    <cellStyle name="Normal 4 3 2" xfId="13917" xr:uid="{00000000-0005-0000-0000-00004A340000}"/>
    <cellStyle name="Normal 4 3 2 2" xfId="13918" xr:uid="{00000000-0005-0000-0000-00004B340000}"/>
    <cellStyle name="Normal 4 3 3" xfId="13919" xr:uid="{00000000-0005-0000-0000-00004C340000}"/>
    <cellStyle name="Normal 4 30" xfId="13920" xr:uid="{00000000-0005-0000-0000-00004D340000}"/>
    <cellStyle name="Normal 4 31" xfId="13921" xr:uid="{00000000-0005-0000-0000-00004E340000}"/>
    <cellStyle name="Normal 4 32" xfId="13922" xr:uid="{00000000-0005-0000-0000-00004F340000}"/>
    <cellStyle name="Normal 4 33" xfId="13923" xr:uid="{00000000-0005-0000-0000-000050340000}"/>
    <cellStyle name="Normal 4 34" xfId="13924" xr:uid="{00000000-0005-0000-0000-000051340000}"/>
    <cellStyle name="Normal 4 34 2" xfId="13925" xr:uid="{00000000-0005-0000-0000-000052340000}"/>
    <cellStyle name="Normal 4 34 2 2" xfId="13926" xr:uid="{00000000-0005-0000-0000-000053340000}"/>
    <cellStyle name="Normal 4 34 2 2 2" xfId="13927" xr:uid="{00000000-0005-0000-0000-000054340000}"/>
    <cellStyle name="Normal 4 34 2 2 2 2" xfId="13928" xr:uid="{00000000-0005-0000-0000-000055340000}"/>
    <cellStyle name="Normal 4 34 2 2 2 2 2" xfId="13929" xr:uid="{00000000-0005-0000-0000-000056340000}"/>
    <cellStyle name="Normal 4 34 2 2 2 3" xfId="13930" xr:uid="{00000000-0005-0000-0000-000057340000}"/>
    <cellStyle name="Normal 4 34 2 2 3" xfId="13931" xr:uid="{00000000-0005-0000-0000-000058340000}"/>
    <cellStyle name="Normal 4 34 2 2 3 2" xfId="13932" xr:uid="{00000000-0005-0000-0000-000059340000}"/>
    <cellStyle name="Normal 4 34 2 2 4" xfId="13933" xr:uid="{00000000-0005-0000-0000-00005A340000}"/>
    <cellStyle name="Normal 4 34 2 3" xfId="13934" xr:uid="{00000000-0005-0000-0000-00005B340000}"/>
    <cellStyle name="Normal 4 34 2 3 2" xfId="13935" xr:uid="{00000000-0005-0000-0000-00005C340000}"/>
    <cellStyle name="Normal 4 34 2 3 2 2" xfId="13936" xr:uid="{00000000-0005-0000-0000-00005D340000}"/>
    <cellStyle name="Normal 4 34 2 3 2 2 2" xfId="13937" xr:uid="{00000000-0005-0000-0000-00005E340000}"/>
    <cellStyle name="Normal 4 34 2 3 2 3" xfId="13938" xr:uid="{00000000-0005-0000-0000-00005F340000}"/>
    <cellStyle name="Normal 4 34 2 3 3" xfId="13939" xr:uid="{00000000-0005-0000-0000-000060340000}"/>
    <cellStyle name="Normal 4 34 2 3 3 2" xfId="13940" xr:uid="{00000000-0005-0000-0000-000061340000}"/>
    <cellStyle name="Normal 4 34 2 3 4" xfId="13941" xr:uid="{00000000-0005-0000-0000-000062340000}"/>
    <cellStyle name="Normal 4 34 2 4" xfId="13942" xr:uid="{00000000-0005-0000-0000-000063340000}"/>
    <cellStyle name="Normal 4 34 2 4 2" xfId="13943" xr:uid="{00000000-0005-0000-0000-000064340000}"/>
    <cellStyle name="Normal 4 34 2 4 2 2" xfId="13944" xr:uid="{00000000-0005-0000-0000-000065340000}"/>
    <cellStyle name="Normal 4 34 2 4 3" xfId="13945" xr:uid="{00000000-0005-0000-0000-000066340000}"/>
    <cellStyle name="Normal 4 34 2 5" xfId="13946" xr:uid="{00000000-0005-0000-0000-000067340000}"/>
    <cellStyle name="Normal 4 34 2 5 2" xfId="13947" xr:uid="{00000000-0005-0000-0000-000068340000}"/>
    <cellStyle name="Normal 4 34 2 6" xfId="13948" xr:uid="{00000000-0005-0000-0000-000069340000}"/>
    <cellStyle name="Normal 4 34 3" xfId="13949" xr:uid="{00000000-0005-0000-0000-00006A340000}"/>
    <cellStyle name="Normal 4 34 3 2" xfId="13950" xr:uid="{00000000-0005-0000-0000-00006B340000}"/>
    <cellStyle name="Normal 4 34 3 2 2" xfId="13951" xr:uid="{00000000-0005-0000-0000-00006C340000}"/>
    <cellStyle name="Normal 4 34 3 2 2 2" xfId="13952" xr:uid="{00000000-0005-0000-0000-00006D340000}"/>
    <cellStyle name="Normal 4 34 3 2 3" xfId="13953" xr:uid="{00000000-0005-0000-0000-00006E340000}"/>
    <cellStyle name="Normal 4 34 3 3" xfId="13954" xr:uid="{00000000-0005-0000-0000-00006F340000}"/>
    <cellStyle name="Normal 4 34 3 3 2" xfId="13955" xr:uid="{00000000-0005-0000-0000-000070340000}"/>
    <cellStyle name="Normal 4 34 3 4" xfId="13956" xr:uid="{00000000-0005-0000-0000-000071340000}"/>
    <cellStyle name="Normal 4 34 4" xfId="13957" xr:uid="{00000000-0005-0000-0000-000072340000}"/>
    <cellStyle name="Normal 4 34 4 2" xfId="13958" xr:uid="{00000000-0005-0000-0000-000073340000}"/>
    <cellStyle name="Normal 4 34 4 2 2" xfId="13959" xr:uid="{00000000-0005-0000-0000-000074340000}"/>
    <cellStyle name="Normal 4 34 4 2 2 2" xfId="13960" xr:uid="{00000000-0005-0000-0000-000075340000}"/>
    <cellStyle name="Normal 4 34 4 2 3" xfId="13961" xr:uid="{00000000-0005-0000-0000-000076340000}"/>
    <cellStyle name="Normal 4 34 4 3" xfId="13962" xr:uid="{00000000-0005-0000-0000-000077340000}"/>
    <cellStyle name="Normal 4 34 4 3 2" xfId="13963" xr:uid="{00000000-0005-0000-0000-000078340000}"/>
    <cellStyle name="Normal 4 34 4 4" xfId="13964" xr:uid="{00000000-0005-0000-0000-000079340000}"/>
    <cellStyle name="Normal 4 34 5" xfId="13965" xr:uid="{00000000-0005-0000-0000-00007A340000}"/>
    <cellStyle name="Normal 4 34 5 2" xfId="13966" xr:uid="{00000000-0005-0000-0000-00007B340000}"/>
    <cellStyle name="Normal 4 34 5 2 2" xfId="13967" xr:uid="{00000000-0005-0000-0000-00007C340000}"/>
    <cellStyle name="Normal 4 34 5 3" xfId="13968" xr:uid="{00000000-0005-0000-0000-00007D340000}"/>
    <cellStyle name="Normal 4 34 6" xfId="13969" xr:uid="{00000000-0005-0000-0000-00007E340000}"/>
    <cellStyle name="Normal 4 34 6 2" xfId="13970" xr:uid="{00000000-0005-0000-0000-00007F340000}"/>
    <cellStyle name="Normal 4 34 7" xfId="13971" xr:uid="{00000000-0005-0000-0000-000080340000}"/>
    <cellStyle name="Normal 4 35" xfId="13972" xr:uid="{00000000-0005-0000-0000-000081340000}"/>
    <cellStyle name="Normal 4 4" xfId="5206" xr:uid="{00000000-0005-0000-0000-000082340000}"/>
    <cellStyle name="Normal 4 4 2" xfId="13973" xr:uid="{00000000-0005-0000-0000-000083340000}"/>
    <cellStyle name="Normal 4 4 2 2" xfId="13974" xr:uid="{00000000-0005-0000-0000-000084340000}"/>
    <cellStyle name="Normal 4 4 3" xfId="13975" xr:uid="{00000000-0005-0000-0000-000085340000}"/>
    <cellStyle name="Normal 4 5" xfId="5207" xr:uid="{00000000-0005-0000-0000-000086340000}"/>
    <cellStyle name="Normal 4 5 2" xfId="13976" xr:uid="{00000000-0005-0000-0000-000087340000}"/>
    <cellStyle name="Normal 4 5 2 2" xfId="13977" xr:uid="{00000000-0005-0000-0000-000088340000}"/>
    <cellStyle name="Normal 4 5 3" xfId="13978" xr:uid="{00000000-0005-0000-0000-000089340000}"/>
    <cellStyle name="Normal 4 6" xfId="5208" xr:uid="{00000000-0005-0000-0000-00008A340000}"/>
    <cellStyle name="Normal 4 6 2" xfId="13979" xr:uid="{00000000-0005-0000-0000-00008B340000}"/>
    <cellStyle name="Normal 4 6 2 2" xfId="13980" xr:uid="{00000000-0005-0000-0000-00008C340000}"/>
    <cellStyle name="Normal 4 6 3" xfId="13981" xr:uid="{00000000-0005-0000-0000-00008D340000}"/>
    <cellStyle name="Normal 4 7" xfId="7427" xr:uid="{00000000-0005-0000-0000-00008E340000}"/>
    <cellStyle name="Normal 4 7 2" xfId="13982" xr:uid="{00000000-0005-0000-0000-00008F340000}"/>
    <cellStyle name="Normal 4 7 2 2" xfId="13983" xr:uid="{00000000-0005-0000-0000-000090340000}"/>
    <cellStyle name="Normal 4 7 3" xfId="13984" xr:uid="{00000000-0005-0000-0000-000091340000}"/>
    <cellStyle name="Normal 4 8" xfId="7428" xr:uid="{00000000-0005-0000-0000-000092340000}"/>
    <cellStyle name="Normal 4 8 2" xfId="13985" xr:uid="{00000000-0005-0000-0000-000093340000}"/>
    <cellStyle name="Normal 4 8 2 2" xfId="13986" xr:uid="{00000000-0005-0000-0000-000094340000}"/>
    <cellStyle name="Normal 4 8 3" xfId="13987" xr:uid="{00000000-0005-0000-0000-000095340000}"/>
    <cellStyle name="Normal 4 9" xfId="8085" xr:uid="{00000000-0005-0000-0000-000096340000}"/>
    <cellStyle name="Normal 4 9 2" xfId="13988" xr:uid="{00000000-0005-0000-0000-000097340000}"/>
    <cellStyle name="Normal 4 9 2 2" xfId="13989" xr:uid="{00000000-0005-0000-0000-000098340000}"/>
    <cellStyle name="Normal 4 9 3" xfId="13990" xr:uid="{00000000-0005-0000-0000-000099340000}"/>
    <cellStyle name="Normal 4_April Build up Plan _April'10 (PGCL)" xfId="5209" xr:uid="{00000000-0005-0000-0000-00009A340000}"/>
    <cellStyle name="Normal 40" xfId="5210" xr:uid="{00000000-0005-0000-0000-00009B340000}"/>
    <cellStyle name="Normal 40 2" xfId="5211" xr:uid="{00000000-0005-0000-0000-00009C340000}"/>
    <cellStyle name="Normal 40 2 2" xfId="5212" xr:uid="{00000000-0005-0000-0000-00009D340000}"/>
    <cellStyle name="Normal 40 2 2 2" xfId="13991" xr:uid="{00000000-0005-0000-0000-00009E340000}"/>
    <cellStyle name="Normal 40 2 2 2 2" xfId="13992" xr:uid="{00000000-0005-0000-0000-00009F340000}"/>
    <cellStyle name="Normal 40 2 2 2 2 2" xfId="13993" xr:uid="{00000000-0005-0000-0000-0000A0340000}"/>
    <cellStyle name="Normal 40 2 2 2 2 2 2" xfId="13994" xr:uid="{00000000-0005-0000-0000-0000A1340000}"/>
    <cellStyle name="Normal 40 2 2 2 2 3" xfId="13995" xr:uid="{00000000-0005-0000-0000-0000A2340000}"/>
    <cellStyle name="Normal 40 2 2 2 3" xfId="13996" xr:uid="{00000000-0005-0000-0000-0000A3340000}"/>
    <cellStyle name="Normal 40 2 2 2 3 2" xfId="13997" xr:uid="{00000000-0005-0000-0000-0000A4340000}"/>
    <cellStyle name="Normal 40 2 2 2 4" xfId="13998" xr:uid="{00000000-0005-0000-0000-0000A5340000}"/>
    <cellStyle name="Normal 40 2 2 3" xfId="13999" xr:uid="{00000000-0005-0000-0000-0000A6340000}"/>
    <cellStyle name="Normal 40 2 2 3 2" xfId="14000" xr:uid="{00000000-0005-0000-0000-0000A7340000}"/>
    <cellStyle name="Normal 40 2 2 3 2 2" xfId="14001" xr:uid="{00000000-0005-0000-0000-0000A8340000}"/>
    <cellStyle name="Normal 40 2 2 3 2 2 2" xfId="14002" xr:uid="{00000000-0005-0000-0000-0000A9340000}"/>
    <cellStyle name="Normal 40 2 2 3 2 3" xfId="14003" xr:uid="{00000000-0005-0000-0000-0000AA340000}"/>
    <cellStyle name="Normal 40 2 2 3 3" xfId="14004" xr:uid="{00000000-0005-0000-0000-0000AB340000}"/>
    <cellStyle name="Normal 40 2 2 3 3 2" xfId="14005" xr:uid="{00000000-0005-0000-0000-0000AC340000}"/>
    <cellStyle name="Normal 40 2 2 3 4" xfId="14006" xr:uid="{00000000-0005-0000-0000-0000AD340000}"/>
    <cellStyle name="Normal 40 2 2 4" xfId="14007" xr:uid="{00000000-0005-0000-0000-0000AE340000}"/>
    <cellStyle name="Normal 40 2 2 4 2" xfId="14008" xr:uid="{00000000-0005-0000-0000-0000AF340000}"/>
    <cellStyle name="Normal 40 2 2 4 2 2" xfId="14009" xr:uid="{00000000-0005-0000-0000-0000B0340000}"/>
    <cellStyle name="Normal 40 2 2 4 3" xfId="14010" xr:uid="{00000000-0005-0000-0000-0000B1340000}"/>
    <cellStyle name="Normal 40 2 2 5" xfId="14011" xr:uid="{00000000-0005-0000-0000-0000B2340000}"/>
    <cellStyle name="Normal 40 2 2 5 2" xfId="14012" xr:uid="{00000000-0005-0000-0000-0000B3340000}"/>
    <cellStyle name="Normal 40 2 2 6" xfId="14013" xr:uid="{00000000-0005-0000-0000-0000B4340000}"/>
    <cellStyle name="Normal 40 2 3" xfId="14014" xr:uid="{00000000-0005-0000-0000-0000B5340000}"/>
    <cellStyle name="Normal 40 2 3 2" xfId="14015" xr:uid="{00000000-0005-0000-0000-0000B6340000}"/>
    <cellStyle name="Normal 40 2 3 2 2" xfId="14016" xr:uid="{00000000-0005-0000-0000-0000B7340000}"/>
    <cellStyle name="Normal 40 2 3 2 2 2" xfId="14017" xr:uid="{00000000-0005-0000-0000-0000B8340000}"/>
    <cellStyle name="Normal 40 2 3 2 3" xfId="14018" xr:uid="{00000000-0005-0000-0000-0000B9340000}"/>
    <cellStyle name="Normal 40 2 3 3" xfId="14019" xr:uid="{00000000-0005-0000-0000-0000BA340000}"/>
    <cellStyle name="Normal 40 2 3 3 2" xfId="14020" xr:uid="{00000000-0005-0000-0000-0000BB340000}"/>
    <cellStyle name="Normal 40 2 3 4" xfId="14021" xr:uid="{00000000-0005-0000-0000-0000BC340000}"/>
    <cellStyle name="Normal 40 2 4" xfId="14022" xr:uid="{00000000-0005-0000-0000-0000BD340000}"/>
    <cellStyle name="Normal 40 2 4 2" xfId="14023" xr:uid="{00000000-0005-0000-0000-0000BE340000}"/>
    <cellStyle name="Normal 40 2 4 2 2" xfId="14024" xr:uid="{00000000-0005-0000-0000-0000BF340000}"/>
    <cellStyle name="Normal 40 2 4 2 2 2" xfId="14025" xr:uid="{00000000-0005-0000-0000-0000C0340000}"/>
    <cellStyle name="Normal 40 2 4 2 3" xfId="14026" xr:uid="{00000000-0005-0000-0000-0000C1340000}"/>
    <cellStyle name="Normal 40 2 4 3" xfId="14027" xr:uid="{00000000-0005-0000-0000-0000C2340000}"/>
    <cellStyle name="Normal 40 2 4 3 2" xfId="14028" xr:uid="{00000000-0005-0000-0000-0000C3340000}"/>
    <cellStyle name="Normal 40 2 4 4" xfId="14029" xr:uid="{00000000-0005-0000-0000-0000C4340000}"/>
    <cellStyle name="Normal 40 2 5" xfId="14030" xr:uid="{00000000-0005-0000-0000-0000C5340000}"/>
    <cellStyle name="Normal 40 2 5 2" xfId="14031" xr:uid="{00000000-0005-0000-0000-0000C6340000}"/>
    <cellStyle name="Normal 40 2 5 2 2" xfId="14032" xr:uid="{00000000-0005-0000-0000-0000C7340000}"/>
    <cellStyle name="Normal 40 2 5 3" xfId="14033" xr:uid="{00000000-0005-0000-0000-0000C8340000}"/>
    <cellStyle name="Normal 40 2 6" xfId="14034" xr:uid="{00000000-0005-0000-0000-0000C9340000}"/>
    <cellStyle name="Normal 40 2 6 2" xfId="14035" xr:uid="{00000000-0005-0000-0000-0000CA340000}"/>
    <cellStyle name="Normal 40 2 7" xfId="14036" xr:uid="{00000000-0005-0000-0000-0000CB340000}"/>
    <cellStyle name="Normal 40 3" xfId="14037" xr:uid="{00000000-0005-0000-0000-0000CC340000}"/>
    <cellStyle name="Normal 40 3 2" xfId="14038" xr:uid="{00000000-0005-0000-0000-0000CD340000}"/>
    <cellStyle name="Normal 40 4" xfId="14039" xr:uid="{00000000-0005-0000-0000-0000CE340000}"/>
    <cellStyle name="Normal 40 4 2" xfId="14040" xr:uid="{00000000-0005-0000-0000-0000CF340000}"/>
    <cellStyle name="Normal 40 5" xfId="14041" xr:uid="{00000000-0005-0000-0000-0000D0340000}"/>
    <cellStyle name="Normal 400" xfId="5213" xr:uid="{00000000-0005-0000-0000-0000D1340000}"/>
    <cellStyle name="Normal 401" xfId="5214" xr:uid="{00000000-0005-0000-0000-0000D2340000}"/>
    <cellStyle name="Normal 402" xfId="5215" xr:uid="{00000000-0005-0000-0000-0000D3340000}"/>
    <cellStyle name="Normal 403" xfId="5216" xr:uid="{00000000-0005-0000-0000-0000D4340000}"/>
    <cellStyle name="Normal 404" xfId="5217" xr:uid="{00000000-0005-0000-0000-0000D5340000}"/>
    <cellStyle name="Normal 405" xfId="5218" xr:uid="{00000000-0005-0000-0000-0000D6340000}"/>
    <cellStyle name="Normal 406" xfId="5219" xr:uid="{00000000-0005-0000-0000-0000D7340000}"/>
    <cellStyle name="Normal 407" xfId="5220" xr:uid="{00000000-0005-0000-0000-0000D8340000}"/>
    <cellStyle name="Normal 408" xfId="5221" xr:uid="{00000000-0005-0000-0000-0000D9340000}"/>
    <cellStyle name="Normal 409" xfId="5222" xr:uid="{00000000-0005-0000-0000-0000DA340000}"/>
    <cellStyle name="Normal 41" xfId="5223" xr:uid="{00000000-0005-0000-0000-0000DB340000}"/>
    <cellStyle name="Normal 41 2" xfId="14042" xr:uid="{00000000-0005-0000-0000-0000DC340000}"/>
    <cellStyle name="Normal 41 2 2" xfId="14043" xr:uid="{00000000-0005-0000-0000-0000DD340000}"/>
    <cellStyle name="Normal 41 2 2 2" xfId="14044" xr:uid="{00000000-0005-0000-0000-0000DE340000}"/>
    <cellStyle name="Normal 41 2 2 2 2" xfId="14045" xr:uid="{00000000-0005-0000-0000-0000DF340000}"/>
    <cellStyle name="Normal 41 2 2 2 2 2" xfId="14046" xr:uid="{00000000-0005-0000-0000-0000E0340000}"/>
    <cellStyle name="Normal 41 2 2 2 2 2 2" xfId="14047" xr:uid="{00000000-0005-0000-0000-0000E1340000}"/>
    <cellStyle name="Normal 41 2 2 2 2 3" xfId="14048" xr:uid="{00000000-0005-0000-0000-0000E2340000}"/>
    <cellStyle name="Normal 41 2 2 2 3" xfId="14049" xr:uid="{00000000-0005-0000-0000-0000E3340000}"/>
    <cellStyle name="Normal 41 2 2 2 3 2" xfId="14050" xr:uid="{00000000-0005-0000-0000-0000E4340000}"/>
    <cellStyle name="Normal 41 2 2 2 4" xfId="14051" xr:uid="{00000000-0005-0000-0000-0000E5340000}"/>
    <cellStyle name="Normal 41 2 2 3" xfId="14052" xr:uid="{00000000-0005-0000-0000-0000E6340000}"/>
    <cellStyle name="Normal 41 2 2 3 2" xfId="14053" xr:uid="{00000000-0005-0000-0000-0000E7340000}"/>
    <cellStyle name="Normal 41 2 2 3 2 2" xfId="14054" xr:uid="{00000000-0005-0000-0000-0000E8340000}"/>
    <cellStyle name="Normal 41 2 2 3 2 2 2" xfId="14055" xr:uid="{00000000-0005-0000-0000-0000E9340000}"/>
    <cellStyle name="Normal 41 2 2 3 2 3" xfId="14056" xr:uid="{00000000-0005-0000-0000-0000EA340000}"/>
    <cellStyle name="Normal 41 2 2 3 3" xfId="14057" xr:uid="{00000000-0005-0000-0000-0000EB340000}"/>
    <cellStyle name="Normal 41 2 2 3 3 2" xfId="14058" xr:uid="{00000000-0005-0000-0000-0000EC340000}"/>
    <cellStyle name="Normal 41 2 2 3 4" xfId="14059" xr:uid="{00000000-0005-0000-0000-0000ED340000}"/>
    <cellStyle name="Normal 41 2 2 4" xfId="14060" xr:uid="{00000000-0005-0000-0000-0000EE340000}"/>
    <cellStyle name="Normal 41 2 2 4 2" xfId="14061" xr:uid="{00000000-0005-0000-0000-0000EF340000}"/>
    <cellStyle name="Normal 41 2 2 4 2 2" xfId="14062" xr:uid="{00000000-0005-0000-0000-0000F0340000}"/>
    <cellStyle name="Normal 41 2 2 4 3" xfId="14063" xr:uid="{00000000-0005-0000-0000-0000F1340000}"/>
    <cellStyle name="Normal 41 2 2 5" xfId="14064" xr:uid="{00000000-0005-0000-0000-0000F2340000}"/>
    <cellStyle name="Normal 41 2 2 5 2" xfId="14065" xr:uid="{00000000-0005-0000-0000-0000F3340000}"/>
    <cellStyle name="Normal 41 2 2 6" xfId="14066" xr:uid="{00000000-0005-0000-0000-0000F4340000}"/>
    <cellStyle name="Normal 41 2 3" xfId="14067" xr:uid="{00000000-0005-0000-0000-0000F5340000}"/>
    <cellStyle name="Normal 41 2 3 2" xfId="14068" xr:uid="{00000000-0005-0000-0000-0000F6340000}"/>
    <cellStyle name="Normal 41 2 3 2 2" xfId="14069" xr:uid="{00000000-0005-0000-0000-0000F7340000}"/>
    <cellStyle name="Normal 41 2 3 2 2 2" xfId="14070" xr:uid="{00000000-0005-0000-0000-0000F8340000}"/>
    <cellStyle name="Normal 41 2 3 2 3" xfId="14071" xr:uid="{00000000-0005-0000-0000-0000F9340000}"/>
    <cellStyle name="Normal 41 2 3 3" xfId="14072" xr:uid="{00000000-0005-0000-0000-0000FA340000}"/>
    <cellStyle name="Normal 41 2 3 3 2" xfId="14073" xr:uid="{00000000-0005-0000-0000-0000FB340000}"/>
    <cellStyle name="Normal 41 2 3 4" xfId="14074" xr:uid="{00000000-0005-0000-0000-0000FC340000}"/>
    <cellStyle name="Normal 41 2 4" xfId="14075" xr:uid="{00000000-0005-0000-0000-0000FD340000}"/>
    <cellStyle name="Normal 41 2 4 2" xfId="14076" xr:uid="{00000000-0005-0000-0000-0000FE340000}"/>
    <cellStyle name="Normal 41 2 4 2 2" xfId="14077" xr:uid="{00000000-0005-0000-0000-0000FF340000}"/>
    <cellStyle name="Normal 41 2 4 2 2 2" xfId="14078" xr:uid="{00000000-0005-0000-0000-000000350000}"/>
    <cellStyle name="Normal 41 2 4 2 3" xfId="14079" xr:uid="{00000000-0005-0000-0000-000001350000}"/>
    <cellStyle name="Normal 41 2 4 3" xfId="14080" xr:uid="{00000000-0005-0000-0000-000002350000}"/>
    <cellStyle name="Normal 41 2 4 3 2" xfId="14081" xr:uid="{00000000-0005-0000-0000-000003350000}"/>
    <cellStyle name="Normal 41 2 4 4" xfId="14082" xr:uid="{00000000-0005-0000-0000-000004350000}"/>
    <cellStyle name="Normal 41 2 5" xfId="14083" xr:uid="{00000000-0005-0000-0000-000005350000}"/>
    <cellStyle name="Normal 41 2 5 2" xfId="14084" xr:uid="{00000000-0005-0000-0000-000006350000}"/>
    <cellStyle name="Normal 41 2 5 2 2" xfId="14085" xr:uid="{00000000-0005-0000-0000-000007350000}"/>
    <cellStyle name="Normal 41 2 5 3" xfId="14086" xr:uid="{00000000-0005-0000-0000-000008350000}"/>
    <cellStyle name="Normal 41 2 6" xfId="14087" xr:uid="{00000000-0005-0000-0000-000009350000}"/>
    <cellStyle name="Normal 41 2 6 2" xfId="14088" xr:uid="{00000000-0005-0000-0000-00000A350000}"/>
    <cellStyle name="Normal 41 3" xfId="14089" xr:uid="{00000000-0005-0000-0000-00000B350000}"/>
    <cellStyle name="Normal 41 4" xfId="14090" xr:uid="{00000000-0005-0000-0000-00000C350000}"/>
    <cellStyle name="Normal 41 4 2" xfId="14091" xr:uid="{00000000-0005-0000-0000-00000D350000}"/>
    <cellStyle name="Normal 410" xfId="5224" xr:uid="{00000000-0005-0000-0000-00000E350000}"/>
    <cellStyle name="Normal 411" xfId="5225" xr:uid="{00000000-0005-0000-0000-00000F350000}"/>
    <cellStyle name="Normal 412" xfId="5226" xr:uid="{00000000-0005-0000-0000-000010350000}"/>
    <cellStyle name="Normal 413" xfId="5227" xr:uid="{00000000-0005-0000-0000-000011350000}"/>
    <cellStyle name="Normal 414" xfId="5228" xr:uid="{00000000-0005-0000-0000-000012350000}"/>
    <cellStyle name="Normal 415" xfId="5229" xr:uid="{00000000-0005-0000-0000-000013350000}"/>
    <cellStyle name="Normal 416" xfId="5230" xr:uid="{00000000-0005-0000-0000-000014350000}"/>
    <cellStyle name="Normal 417" xfId="5231" xr:uid="{00000000-0005-0000-0000-000015350000}"/>
    <cellStyle name="Normal 418" xfId="5232" xr:uid="{00000000-0005-0000-0000-000016350000}"/>
    <cellStyle name="Normal 419" xfId="5233" xr:uid="{00000000-0005-0000-0000-000017350000}"/>
    <cellStyle name="Normal 42" xfId="5234" xr:uid="{00000000-0005-0000-0000-000018350000}"/>
    <cellStyle name="Normal 42 2" xfId="14092" xr:uid="{00000000-0005-0000-0000-000019350000}"/>
    <cellStyle name="Normal 42 2 2" xfId="14093" xr:uid="{00000000-0005-0000-0000-00001A350000}"/>
    <cellStyle name="Normal 42 2 2 2" xfId="14094" xr:uid="{00000000-0005-0000-0000-00001B350000}"/>
    <cellStyle name="Normal 42 2 2 2 2" xfId="14095" xr:uid="{00000000-0005-0000-0000-00001C350000}"/>
    <cellStyle name="Normal 42 2 2 2 2 2" xfId="14096" xr:uid="{00000000-0005-0000-0000-00001D350000}"/>
    <cellStyle name="Normal 42 2 2 2 2 2 2" xfId="14097" xr:uid="{00000000-0005-0000-0000-00001E350000}"/>
    <cellStyle name="Normal 42 2 2 2 2 3" xfId="14098" xr:uid="{00000000-0005-0000-0000-00001F350000}"/>
    <cellStyle name="Normal 42 2 2 2 3" xfId="14099" xr:uid="{00000000-0005-0000-0000-000020350000}"/>
    <cellStyle name="Normal 42 2 2 2 3 2" xfId="14100" xr:uid="{00000000-0005-0000-0000-000021350000}"/>
    <cellStyle name="Normal 42 2 2 2 4" xfId="14101" xr:uid="{00000000-0005-0000-0000-000022350000}"/>
    <cellStyle name="Normal 42 2 2 3" xfId="14102" xr:uid="{00000000-0005-0000-0000-000023350000}"/>
    <cellStyle name="Normal 42 2 2 3 2" xfId="14103" xr:uid="{00000000-0005-0000-0000-000024350000}"/>
    <cellStyle name="Normal 42 2 2 3 2 2" xfId="14104" xr:uid="{00000000-0005-0000-0000-000025350000}"/>
    <cellStyle name="Normal 42 2 2 3 2 2 2" xfId="14105" xr:uid="{00000000-0005-0000-0000-000026350000}"/>
    <cellStyle name="Normal 42 2 2 3 2 3" xfId="14106" xr:uid="{00000000-0005-0000-0000-000027350000}"/>
    <cellStyle name="Normal 42 2 2 3 3" xfId="14107" xr:uid="{00000000-0005-0000-0000-000028350000}"/>
    <cellStyle name="Normal 42 2 2 3 3 2" xfId="14108" xr:uid="{00000000-0005-0000-0000-000029350000}"/>
    <cellStyle name="Normal 42 2 2 3 4" xfId="14109" xr:uid="{00000000-0005-0000-0000-00002A350000}"/>
    <cellStyle name="Normal 42 2 2 4" xfId="14110" xr:uid="{00000000-0005-0000-0000-00002B350000}"/>
    <cellStyle name="Normal 42 2 2 4 2" xfId="14111" xr:uid="{00000000-0005-0000-0000-00002C350000}"/>
    <cellStyle name="Normal 42 2 2 4 2 2" xfId="14112" xr:uid="{00000000-0005-0000-0000-00002D350000}"/>
    <cellStyle name="Normal 42 2 2 4 3" xfId="14113" xr:uid="{00000000-0005-0000-0000-00002E350000}"/>
    <cellStyle name="Normal 42 2 2 5" xfId="14114" xr:uid="{00000000-0005-0000-0000-00002F350000}"/>
    <cellStyle name="Normal 42 2 2 5 2" xfId="14115" xr:uid="{00000000-0005-0000-0000-000030350000}"/>
    <cellStyle name="Normal 42 2 2 6" xfId="14116" xr:uid="{00000000-0005-0000-0000-000031350000}"/>
    <cellStyle name="Normal 42 2 3" xfId="14117" xr:uid="{00000000-0005-0000-0000-000032350000}"/>
    <cellStyle name="Normal 42 2 3 2" xfId="14118" xr:uid="{00000000-0005-0000-0000-000033350000}"/>
    <cellStyle name="Normal 42 2 3 2 2" xfId="14119" xr:uid="{00000000-0005-0000-0000-000034350000}"/>
    <cellStyle name="Normal 42 2 3 2 2 2" xfId="14120" xr:uid="{00000000-0005-0000-0000-000035350000}"/>
    <cellStyle name="Normal 42 2 3 2 3" xfId="14121" xr:uid="{00000000-0005-0000-0000-000036350000}"/>
    <cellStyle name="Normal 42 2 3 3" xfId="14122" xr:uid="{00000000-0005-0000-0000-000037350000}"/>
    <cellStyle name="Normal 42 2 3 3 2" xfId="14123" xr:uid="{00000000-0005-0000-0000-000038350000}"/>
    <cellStyle name="Normal 42 2 3 4" xfId="14124" xr:uid="{00000000-0005-0000-0000-000039350000}"/>
    <cellStyle name="Normal 42 2 4" xfId="14125" xr:uid="{00000000-0005-0000-0000-00003A350000}"/>
    <cellStyle name="Normal 42 2 4 2" xfId="14126" xr:uid="{00000000-0005-0000-0000-00003B350000}"/>
    <cellStyle name="Normal 42 2 4 2 2" xfId="14127" xr:uid="{00000000-0005-0000-0000-00003C350000}"/>
    <cellStyle name="Normal 42 2 4 2 2 2" xfId="14128" xr:uid="{00000000-0005-0000-0000-00003D350000}"/>
    <cellStyle name="Normal 42 2 4 2 3" xfId="14129" xr:uid="{00000000-0005-0000-0000-00003E350000}"/>
    <cellStyle name="Normal 42 2 4 3" xfId="14130" xr:uid="{00000000-0005-0000-0000-00003F350000}"/>
    <cellStyle name="Normal 42 2 4 3 2" xfId="14131" xr:uid="{00000000-0005-0000-0000-000040350000}"/>
    <cellStyle name="Normal 42 2 4 4" xfId="14132" xr:uid="{00000000-0005-0000-0000-000041350000}"/>
    <cellStyle name="Normal 42 2 5" xfId="14133" xr:uid="{00000000-0005-0000-0000-000042350000}"/>
    <cellStyle name="Normal 42 2 5 2" xfId="14134" xr:uid="{00000000-0005-0000-0000-000043350000}"/>
    <cellStyle name="Normal 42 2 5 2 2" xfId="14135" xr:uid="{00000000-0005-0000-0000-000044350000}"/>
    <cellStyle name="Normal 42 2 5 3" xfId="14136" xr:uid="{00000000-0005-0000-0000-000045350000}"/>
    <cellStyle name="Normal 42 2 6" xfId="14137" xr:uid="{00000000-0005-0000-0000-000046350000}"/>
    <cellStyle name="Normal 42 2 6 2" xfId="14138" xr:uid="{00000000-0005-0000-0000-000047350000}"/>
    <cellStyle name="Normal 42 3" xfId="14139" xr:uid="{00000000-0005-0000-0000-000048350000}"/>
    <cellStyle name="Normal 42 4" xfId="14140" xr:uid="{00000000-0005-0000-0000-000049350000}"/>
    <cellStyle name="Normal 42 4 2" xfId="14141" xr:uid="{00000000-0005-0000-0000-00004A350000}"/>
    <cellStyle name="Normal 420" xfId="5235" xr:uid="{00000000-0005-0000-0000-00004B350000}"/>
    <cellStyle name="Normal 421" xfId="5236" xr:uid="{00000000-0005-0000-0000-00004C350000}"/>
    <cellStyle name="Normal 422" xfId="5237" xr:uid="{00000000-0005-0000-0000-00004D350000}"/>
    <cellStyle name="Normal 423" xfId="5238" xr:uid="{00000000-0005-0000-0000-00004E350000}"/>
    <cellStyle name="Normal 424" xfId="5239" xr:uid="{00000000-0005-0000-0000-00004F350000}"/>
    <cellStyle name="Normal 425" xfId="5240" xr:uid="{00000000-0005-0000-0000-000050350000}"/>
    <cellStyle name="Normal 426" xfId="5241" xr:uid="{00000000-0005-0000-0000-000051350000}"/>
    <cellStyle name="Normal 427" xfId="5242" xr:uid="{00000000-0005-0000-0000-000052350000}"/>
    <cellStyle name="Normal 428" xfId="5243" xr:uid="{00000000-0005-0000-0000-000053350000}"/>
    <cellStyle name="Normal 429" xfId="5244" xr:uid="{00000000-0005-0000-0000-000054350000}"/>
    <cellStyle name="Normal 43" xfId="5245" xr:uid="{00000000-0005-0000-0000-000055350000}"/>
    <cellStyle name="Normal 43 2" xfId="5246" xr:uid="{00000000-0005-0000-0000-000056350000}"/>
    <cellStyle name="Normal 43 2 2" xfId="14142" xr:uid="{00000000-0005-0000-0000-000057350000}"/>
    <cellStyle name="Normal 43 2 2 2" xfId="14143" xr:uid="{00000000-0005-0000-0000-000058350000}"/>
    <cellStyle name="Normal 43 2 2 2 2" xfId="14144" xr:uid="{00000000-0005-0000-0000-000059350000}"/>
    <cellStyle name="Normal 43 2 2 2 2 2" xfId="14145" xr:uid="{00000000-0005-0000-0000-00005A350000}"/>
    <cellStyle name="Normal 43 2 2 2 2 2 2" xfId="14146" xr:uid="{00000000-0005-0000-0000-00005B350000}"/>
    <cellStyle name="Normal 43 2 2 2 2 3" xfId="14147" xr:uid="{00000000-0005-0000-0000-00005C350000}"/>
    <cellStyle name="Normal 43 2 2 2 3" xfId="14148" xr:uid="{00000000-0005-0000-0000-00005D350000}"/>
    <cellStyle name="Normal 43 2 2 2 3 2" xfId="14149" xr:uid="{00000000-0005-0000-0000-00005E350000}"/>
    <cellStyle name="Normal 43 2 2 2 4" xfId="14150" xr:uid="{00000000-0005-0000-0000-00005F350000}"/>
    <cellStyle name="Normal 43 2 2 3" xfId="14151" xr:uid="{00000000-0005-0000-0000-000060350000}"/>
    <cellStyle name="Normal 43 2 2 3 2" xfId="14152" xr:uid="{00000000-0005-0000-0000-000061350000}"/>
    <cellStyle name="Normal 43 2 2 3 2 2" xfId="14153" xr:uid="{00000000-0005-0000-0000-000062350000}"/>
    <cellStyle name="Normal 43 2 2 3 2 2 2" xfId="14154" xr:uid="{00000000-0005-0000-0000-000063350000}"/>
    <cellStyle name="Normal 43 2 2 3 2 3" xfId="14155" xr:uid="{00000000-0005-0000-0000-000064350000}"/>
    <cellStyle name="Normal 43 2 2 3 3" xfId="14156" xr:uid="{00000000-0005-0000-0000-000065350000}"/>
    <cellStyle name="Normal 43 2 2 3 3 2" xfId="14157" xr:uid="{00000000-0005-0000-0000-000066350000}"/>
    <cellStyle name="Normal 43 2 2 3 4" xfId="14158" xr:uid="{00000000-0005-0000-0000-000067350000}"/>
    <cellStyle name="Normal 43 2 2 4" xfId="14159" xr:uid="{00000000-0005-0000-0000-000068350000}"/>
    <cellStyle name="Normal 43 2 2 4 2" xfId="14160" xr:uid="{00000000-0005-0000-0000-000069350000}"/>
    <cellStyle name="Normal 43 2 2 4 2 2" xfId="14161" xr:uid="{00000000-0005-0000-0000-00006A350000}"/>
    <cellStyle name="Normal 43 2 2 4 3" xfId="14162" xr:uid="{00000000-0005-0000-0000-00006B350000}"/>
    <cellStyle name="Normal 43 2 2 5" xfId="14163" xr:uid="{00000000-0005-0000-0000-00006C350000}"/>
    <cellStyle name="Normal 43 2 2 5 2" xfId="14164" xr:uid="{00000000-0005-0000-0000-00006D350000}"/>
    <cellStyle name="Normal 43 2 2 6" xfId="14165" xr:uid="{00000000-0005-0000-0000-00006E350000}"/>
    <cellStyle name="Normal 43 2 3" xfId="14166" xr:uid="{00000000-0005-0000-0000-00006F350000}"/>
    <cellStyle name="Normal 43 2 3 2" xfId="14167" xr:uid="{00000000-0005-0000-0000-000070350000}"/>
    <cellStyle name="Normal 43 2 3 2 2" xfId="14168" xr:uid="{00000000-0005-0000-0000-000071350000}"/>
    <cellStyle name="Normal 43 2 3 2 2 2" xfId="14169" xr:uid="{00000000-0005-0000-0000-000072350000}"/>
    <cellStyle name="Normal 43 2 3 2 3" xfId="14170" xr:uid="{00000000-0005-0000-0000-000073350000}"/>
    <cellStyle name="Normal 43 2 3 3" xfId="14171" xr:uid="{00000000-0005-0000-0000-000074350000}"/>
    <cellStyle name="Normal 43 2 3 3 2" xfId="14172" xr:uid="{00000000-0005-0000-0000-000075350000}"/>
    <cellStyle name="Normal 43 2 3 4" xfId="14173" xr:uid="{00000000-0005-0000-0000-000076350000}"/>
    <cellStyle name="Normal 43 2 4" xfId="14174" xr:uid="{00000000-0005-0000-0000-000077350000}"/>
    <cellStyle name="Normal 43 2 4 2" xfId="14175" xr:uid="{00000000-0005-0000-0000-000078350000}"/>
    <cellStyle name="Normal 43 2 4 2 2" xfId="14176" xr:uid="{00000000-0005-0000-0000-000079350000}"/>
    <cellStyle name="Normal 43 2 4 2 2 2" xfId="14177" xr:uid="{00000000-0005-0000-0000-00007A350000}"/>
    <cellStyle name="Normal 43 2 4 2 3" xfId="14178" xr:uid="{00000000-0005-0000-0000-00007B350000}"/>
    <cellStyle name="Normal 43 2 4 3" xfId="14179" xr:uid="{00000000-0005-0000-0000-00007C350000}"/>
    <cellStyle name="Normal 43 2 4 3 2" xfId="14180" xr:uid="{00000000-0005-0000-0000-00007D350000}"/>
    <cellStyle name="Normal 43 2 4 4" xfId="14181" xr:uid="{00000000-0005-0000-0000-00007E350000}"/>
    <cellStyle name="Normal 43 2 5" xfId="14182" xr:uid="{00000000-0005-0000-0000-00007F350000}"/>
    <cellStyle name="Normal 43 2 5 2" xfId="14183" xr:uid="{00000000-0005-0000-0000-000080350000}"/>
    <cellStyle name="Normal 43 2 5 2 2" xfId="14184" xr:uid="{00000000-0005-0000-0000-000081350000}"/>
    <cellStyle name="Normal 43 2 5 3" xfId="14185" xr:uid="{00000000-0005-0000-0000-000082350000}"/>
    <cellStyle name="Normal 43 2 6" xfId="14186" xr:uid="{00000000-0005-0000-0000-000083350000}"/>
    <cellStyle name="Normal 43 2 6 2" xfId="14187" xr:uid="{00000000-0005-0000-0000-000084350000}"/>
    <cellStyle name="Normal 43 3" xfId="14188" xr:uid="{00000000-0005-0000-0000-000085350000}"/>
    <cellStyle name="Normal 43 4" xfId="14189" xr:uid="{00000000-0005-0000-0000-000086350000}"/>
    <cellStyle name="Normal 43 4 2" xfId="14190" xr:uid="{00000000-0005-0000-0000-000087350000}"/>
    <cellStyle name="Normal 430" xfId="5247" xr:uid="{00000000-0005-0000-0000-000088350000}"/>
    <cellStyle name="Normal 431" xfId="5248" xr:uid="{00000000-0005-0000-0000-000089350000}"/>
    <cellStyle name="Normal 432" xfId="5249" xr:uid="{00000000-0005-0000-0000-00008A350000}"/>
    <cellStyle name="Normal 433" xfId="5250" xr:uid="{00000000-0005-0000-0000-00008B350000}"/>
    <cellStyle name="Normal 434" xfId="5251" xr:uid="{00000000-0005-0000-0000-00008C350000}"/>
    <cellStyle name="Normal 435" xfId="5252" xr:uid="{00000000-0005-0000-0000-00008D350000}"/>
    <cellStyle name="Normal 436" xfId="5253" xr:uid="{00000000-0005-0000-0000-00008E350000}"/>
    <cellStyle name="Normal 437" xfId="5254" xr:uid="{00000000-0005-0000-0000-00008F350000}"/>
    <cellStyle name="Normal 438" xfId="5255" xr:uid="{00000000-0005-0000-0000-000090350000}"/>
    <cellStyle name="Normal 439" xfId="5256" xr:uid="{00000000-0005-0000-0000-000091350000}"/>
    <cellStyle name="Normal 44" xfId="5257" xr:uid="{00000000-0005-0000-0000-000092350000}"/>
    <cellStyle name="Normal 44 2" xfId="14191" xr:uid="{00000000-0005-0000-0000-000093350000}"/>
    <cellStyle name="Normal 44 2 2" xfId="14192" xr:uid="{00000000-0005-0000-0000-000094350000}"/>
    <cellStyle name="Normal 44 3" xfId="14193" xr:uid="{00000000-0005-0000-0000-000095350000}"/>
    <cellStyle name="Normal 44 4" xfId="14194" xr:uid="{00000000-0005-0000-0000-000096350000}"/>
    <cellStyle name="Normal 44 4 2" xfId="14195" xr:uid="{00000000-0005-0000-0000-000097350000}"/>
    <cellStyle name="Normal 440" xfId="5258" xr:uid="{00000000-0005-0000-0000-000098350000}"/>
    <cellStyle name="Normal 441" xfId="5259" xr:uid="{00000000-0005-0000-0000-000099350000}"/>
    <cellStyle name="Normal 442" xfId="5260" xr:uid="{00000000-0005-0000-0000-00009A350000}"/>
    <cellStyle name="Normal 443" xfId="5261" xr:uid="{00000000-0005-0000-0000-00009B350000}"/>
    <cellStyle name="Normal 444" xfId="5262" xr:uid="{00000000-0005-0000-0000-00009C350000}"/>
    <cellStyle name="Normal 445" xfId="5263" xr:uid="{00000000-0005-0000-0000-00009D350000}"/>
    <cellStyle name="Normal 446" xfId="5264" xr:uid="{00000000-0005-0000-0000-00009E350000}"/>
    <cellStyle name="Normal 447" xfId="5265" xr:uid="{00000000-0005-0000-0000-00009F350000}"/>
    <cellStyle name="Normal 448" xfId="5266" xr:uid="{00000000-0005-0000-0000-0000A0350000}"/>
    <cellStyle name="Normal 449" xfId="5267" xr:uid="{00000000-0005-0000-0000-0000A1350000}"/>
    <cellStyle name="Normal 45" xfId="5268" xr:uid="{00000000-0005-0000-0000-0000A2350000}"/>
    <cellStyle name="Normal 45 2" xfId="14196" xr:uid="{00000000-0005-0000-0000-0000A3350000}"/>
    <cellStyle name="Normal 45 2 2" xfId="14197" xr:uid="{00000000-0005-0000-0000-0000A4350000}"/>
    <cellStyle name="Normal 45 2 2 2" xfId="14198" xr:uid="{00000000-0005-0000-0000-0000A5350000}"/>
    <cellStyle name="Normal 45 2 2 2 2" xfId="14199" xr:uid="{00000000-0005-0000-0000-0000A6350000}"/>
    <cellStyle name="Normal 45 2 2 2 2 2" xfId="14200" xr:uid="{00000000-0005-0000-0000-0000A7350000}"/>
    <cellStyle name="Normal 45 2 2 2 2 2 2" xfId="14201" xr:uid="{00000000-0005-0000-0000-0000A8350000}"/>
    <cellStyle name="Normal 45 2 2 2 2 3" xfId="14202" xr:uid="{00000000-0005-0000-0000-0000A9350000}"/>
    <cellStyle name="Normal 45 2 2 2 3" xfId="14203" xr:uid="{00000000-0005-0000-0000-0000AA350000}"/>
    <cellStyle name="Normal 45 2 2 2 3 2" xfId="14204" xr:uid="{00000000-0005-0000-0000-0000AB350000}"/>
    <cellStyle name="Normal 45 2 2 2 4" xfId="14205" xr:uid="{00000000-0005-0000-0000-0000AC350000}"/>
    <cellStyle name="Normal 45 2 2 3" xfId="14206" xr:uid="{00000000-0005-0000-0000-0000AD350000}"/>
    <cellStyle name="Normal 45 2 2 3 2" xfId="14207" xr:uid="{00000000-0005-0000-0000-0000AE350000}"/>
    <cellStyle name="Normal 45 2 2 3 2 2" xfId="14208" xr:uid="{00000000-0005-0000-0000-0000AF350000}"/>
    <cellStyle name="Normal 45 2 2 3 2 2 2" xfId="14209" xr:uid="{00000000-0005-0000-0000-0000B0350000}"/>
    <cellStyle name="Normal 45 2 2 3 2 3" xfId="14210" xr:uid="{00000000-0005-0000-0000-0000B1350000}"/>
    <cellStyle name="Normal 45 2 2 3 3" xfId="14211" xr:uid="{00000000-0005-0000-0000-0000B2350000}"/>
    <cellStyle name="Normal 45 2 2 3 3 2" xfId="14212" xr:uid="{00000000-0005-0000-0000-0000B3350000}"/>
    <cellStyle name="Normal 45 2 2 3 4" xfId="14213" xr:uid="{00000000-0005-0000-0000-0000B4350000}"/>
    <cellStyle name="Normal 45 2 2 4" xfId="14214" xr:uid="{00000000-0005-0000-0000-0000B5350000}"/>
    <cellStyle name="Normal 45 2 2 4 2" xfId="14215" xr:uid="{00000000-0005-0000-0000-0000B6350000}"/>
    <cellStyle name="Normal 45 2 2 4 2 2" xfId="14216" xr:uid="{00000000-0005-0000-0000-0000B7350000}"/>
    <cellStyle name="Normal 45 2 2 4 3" xfId="14217" xr:uid="{00000000-0005-0000-0000-0000B8350000}"/>
    <cellStyle name="Normal 45 2 2 5" xfId="14218" xr:uid="{00000000-0005-0000-0000-0000B9350000}"/>
    <cellStyle name="Normal 45 2 2 5 2" xfId="14219" xr:uid="{00000000-0005-0000-0000-0000BA350000}"/>
    <cellStyle name="Normal 45 2 2 6" xfId="14220" xr:uid="{00000000-0005-0000-0000-0000BB350000}"/>
    <cellStyle name="Normal 45 2 3" xfId="14221" xr:uid="{00000000-0005-0000-0000-0000BC350000}"/>
    <cellStyle name="Normal 45 2 3 2" xfId="14222" xr:uid="{00000000-0005-0000-0000-0000BD350000}"/>
    <cellStyle name="Normal 45 2 3 2 2" xfId="14223" xr:uid="{00000000-0005-0000-0000-0000BE350000}"/>
    <cellStyle name="Normal 45 2 3 2 2 2" xfId="14224" xr:uid="{00000000-0005-0000-0000-0000BF350000}"/>
    <cellStyle name="Normal 45 2 3 2 3" xfId="14225" xr:uid="{00000000-0005-0000-0000-0000C0350000}"/>
    <cellStyle name="Normal 45 2 3 3" xfId="14226" xr:uid="{00000000-0005-0000-0000-0000C1350000}"/>
    <cellStyle name="Normal 45 2 3 3 2" xfId="14227" xr:uid="{00000000-0005-0000-0000-0000C2350000}"/>
    <cellStyle name="Normal 45 2 3 4" xfId="14228" xr:uid="{00000000-0005-0000-0000-0000C3350000}"/>
    <cellStyle name="Normal 45 2 4" xfId="14229" xr:uid="{00000000-0005-0000-0000-0000C4350000}"/>
    <cellStyle name="Normal 45 2 4 2" xfId="14230" xr:uid="{00000000-0005-0000-0000-0000C5350000}"/>
    <cellStyle name="Normal 45 2 4 2 2" xfId="14231" xr:uid="{00000000-0005-0000-0000-0000C6350000}"/>
    <cellStyle name="Normal 45 2 4 2 2 2" xfId="14232" xr:uid="{00000000-0005-0000-0000-0000C7350000}"/>
    <cellStyle name="Normal 45 2 4 2 3" xfId="14233" xr:uid="{00000000-0005-0000-0000-0000C8350000}"/>
    <cellStyle name="Normal 45 2 4 3" xfId="14234" xr:uid="{00000000-0005-0000-0000-0000C9350000}"/>
    <cellStyle name="Normal 45 2 4 3 2" xfId="14235" xr:uid="{00000000-0005-0000-0000-0000CA350000}"/>
    <cellStyle name="Normal 45 2 4 4" xfId="14236" xr:uid="{00000000-0005-0000-0000-0000CB350000}"/>
    <cellStyle name="Normal 45 2 5" xfId="14237" xr:uid="{00000000-0005-0000-0000-0000CC350000}"/>
    <cellStyle name="Normal 45 2 5 2" xfId="14238" xr:uid="{00000000-0005-0000-0000-0000CD350000}"/>
    <cellStyle name="Normal 45 2 5 2 2" xfId="14239" xr:uid="{00000000-0005-0000-0000-0000CE350000}"/>
    <cellStyle name="Normal 45 2 5 3" xfId="14240" xr:uid="{00000000-0005-0000-0000-0000CF350000}"/>
    <cellStyle name="Normal 45 2 6" xfId="14241" xr:uid="{00000000-0005-0000-0000-0000D0350000}"/>
    <cellStyle name="Normal 45 2 6 2" xfId="14242" xr:uid="{00000000-0005-0000-0000-0000D1350000}"/>
    <cellStyle name="Normal 45 3" xfId="14243" xr:uid="{00000000-0005-0000-0000-0000D2350000}"/>
    <cellStyle name="Normal 45 4" xfId="14244" xr:uid="{00000000-0005-0000-0000-0000D3350000}"/>
    <cellStyle name="Normal 45 4 2" xfId="14245" xr:uid="{00000000-0005-0000-0000-0000D4350000}"/>
    <cellStyle name="Normal 450" xfId="5269" xr:uid="{00000000-0005-0000-0000-0000D5350000}"/>
    <cellStyle name="Normal 451" xfId="5270" xr:uid="{00000000-0005-0000-0000-0000D6350000}"/>
    <cellStyle name="Normal 452" xfId="5271" xr:uid="{00000000-0005-0000-0000-0000D7350000}"/>
    <cellStyle name="Normal 453" xfId="5272" xr:uid="{00000000-0005-0000-0000-0000D8350000}"/>
    <cellStyle name="Normal 454" xfId="5273" xr:uid="{00000000-0005-0000-0000-0000D9350000}"/>
    <cellStyle name="Normal 455" xfId="5274" xr:uid="{00000000-0005-0000-0000-0000DA350000}"/>
    <cellStyle name="Normal 456" xfId="5275" xr:uid="{00000000-0005-0000-0000-0000DB350000}"/>
    <cellStyle name="Normal 457" xfId="5276" xr:uid="{00000000-0005-0000-0000-0000DC350000}"/>
    <cellStyle name="Normal 458" xfId="5277" xr:uid="{00000000-0005-0000-0000-0000DD350000}"/>
    <cellStyle name="Normal 459" xfId="5278" xr:uid="{00000000-0005-0000-0000-0000DE350000}"/>
    <cellStyle name="Normal 46" xfId="5279" xr:uid="{00000000-0005-0000-0000-0000DF350000}"/>
    <cellStyle name="Normal 46 2" xfId="14246" xr:uid="{00000000-0005-0000-0000-0000E0350000}"/>
    <cellStyle name="Normal 46 3" xfId="14247" xr:uid="{00000000-0005-0000-0000-0000E1350000}"/>
    <cellStyle name="Normal 460" xfId="5280" xr:uid="{00000000-0005-0000-0000-0000E2350000}"/>
    <cellStyle name="Normal 461" xfId="5281" xr:uid="{00000000-0005-0000-0000-0000E3350000}"/>
    <cellStyle name="Normal 462" xfId="5282" xr:uid="{00000000-0005-0000-0000-0000E4350000}"/>
    <cellStyle name="Normal 463" xfId="5283" xr:uid="{00000000-0005-0000-0000-0000E5350000}"/>
    <cellStyle name="Normal 464" xfId="5284" xr:uid="{00000000-0005-0000-0000-0000E6350000}"/>
    <cellStyle name="Normal 465" xfId="5285" xr:uid="{00000000-0005-0000-0000-0000E7350000}"/>
    <cellStyle name="Normal 466" xfId="5286" xr:uid="{00000000-0005-0000-0000-0000E8350000}"/>
    <cellStyle name="Normal 467" xfId="5287" xr:uid="{00000000-0005-0000-0000-0000E9350000}"/>
    <cellStyle name="Normal 468" xfId="5288" xr:uid="{00000000-0005-0000-0000-0000EA350000}"/>
    <cellStyle name="Normal 469" xfId="5289" xr:uid="{00000000-0005-0000-0000-0000EB350000}"/>
    <cellStyle name="Normal 47" xfId="5290" xr:uid="{00000000-0005-0000-0000-0000EC350000}"/>
    <cellStyle name="Normal 47 2" xfId="14248" xr:uid="{00000000-0005-0000-0000-0000ED350000}"/>
    <cellStyle name="Normal 47 3" xfId="14249" xr:uid="{00000000-0005-0000-0000-0000EE350000}"/>
    <cellStyle name="Normal 470" xfId="5291" xr:uid="{00000000-0005-0000-0000-0000EF350000}"/>
    <cellStyle name="Normal 471" xfId="5292" xr:uid="{00000000-0005-0000-0000-0000F0350000}"/>
    <cellStyle name="Normal 472" xfId="5293" xr:uid="{00000000-0005-0000-0000-0000F1350000}"/>
    <cellStyle name="Normal 473" xfId="5294" xr:uid="{00000000-0005-0000-0000-0000F2350000}"/>
    <cellStyle name="Normal 474" xfId="5295" xr:uid="{00000000-0005-0000-0000-0000F3350000}"/>
    <cellStyle name="Normal 475" xfId="5296" xr:uid="{00000000-0005-0000-0000-0000F4350000}"/>
    <cellStyle name="Normal 476" xfId="5297" xr:uid="{00000000-0005-0000-0000-0000F5350000}"/>
    <cellStyle name="Normal 477" xfId="5298" xr:uid="{00000000-0005-0000-0000-0000F6350000}"/>
    <cellStyle name="Normal 478" xfId="5299" xr:uid="{00000000-0005-0000-0000-0000F7350000}"/>
    <cellStyle name="Normal 479" xfId="5300" xr:uid="{00000000-0005-0000-0000-0000F8350000}"/>
    <cellStyle name="Normal 48" xfId="5301" xr:uid="{00000000-0005-0000-0000-0000F9350000}"/>
    <cellStyle name="Normal 48 2" xfId="14250" xr:uid="{00000000-0005-0000-0000-0000FA350000}"/>
    <cellStyle name="Normal 48 3" xfId="14251" xr:uid="{00000000-0005-0000-0000-0000FB350000}"/>
    <cellStyle name="Normal 480" xfId="5302" xr:uid="{00000000-0005-0000-0000-0000FC350000}"/>
    <cellStyle name="Normal 481" xfId="5303" xr:uid="{00000000-0005-0000-0000-0000FD350000}"/>
    <cellStyle name="Normal 482" xfId="5304" xr:uid="{00000000-0005-0000-0000-0000FE350000}"/>
    <cellStyle name="Normal 483" xfId="5305" xr:uid="{00000000-0005-0000-0000-0000FF350000}"/>
    <cellStyle name="Normal 484" xfId="5306" xr:uid="{00000000-0005-0000-0000-000000360000}"/>
    <cellStyle name="Normal 485" xfId="5483" xr:uid="{00000000-0005-0000-0000-000001360000}"/>
    <cellStyle name="Normal 485 2" xfId="14252" xr:uid="{00000000-0005-0000-0000-000002360000}"/>
    <cellStyle name="Normal 486" xfId="8173" xr:uid="{00000000-0005-0000-0000-000003360000}"/>
    <cellStyle name="Normal 487" xfId="14253" xr:uid="{00000000-0005-0000-0000-000004360000}"/>
    <cellStyle name="Normal 488" xfId="14254" xr:uid="{00000000-0005-0000-0000-000005360000}"/>
    <cellStyle name="Normal 489" xfId="14255" xr:uid="{00000000-0005-0000-0000-000006360000}"/>
    <cellStyle name="Normal 49" xfId="5307" xr:uid="{00000000-0005-0000-0000-000007360000}"/>
    <cellStyle name="Normal 49 2" xfId="14256" xr:uid="{00000000-0005-0000-0000-000008360000}"/>
    <cellStyle name="Normal 49 2 2" xfId="14257" xr:uid="{00000000-0005-0000-0000-000009360000}"/>
    <cellStyle name="Normal 49 2 2 2" xfId="14258" xr:uid="{00000000-0005-0000-0000-00000A360000}"/>
    <cellStyle name="Normal 49 2 2 2 2" xfId="14259" xr:uid="{00000000-0005-0000-0000-00000B360000}"/>
    <cellStyle name="Normal 49 2 2 2 2 2" xfId="14260" xr:uid="{00000000-0005-0000-0000-00000C360000}"/>
    <cellStyle name="Normal 49 2 2 2 2 2 2" xfId="14261" xr:uid="{00000000-0005-0000-0000-00000D360000}"/>
    <cellStyle name="Normal 49 2 2 2 2 3" xfId="14262" xr:uid="{00000000-0005-0000-0000-00000E360000}"/>
    <cellStyle name="Normal 49 2 2 2 3" xfId="14263" xr:uid="{00000000-0005-0000-0000-00000F360000}"/>
    <cellStyle name="Normal 49 2 2 2 3 2" xfId="14264" xr:uid="{00000000-0005-0000-0000-000010360000}"/>
    <cellStyle name="Normal 49 2 2 2 4" xfId="14265" xr:uid="{00000000-0005-0000-0000-000011360000}"/>
    <cellStyle name="Normal 49 2 2 3" xfId="14266" xr:uid="{00000000-0005-0000-0000-000012360000}"/>
    <cellStyle name="Normal 49 2 2 3 2" xfId="14267" xr:uid="{00000000-0005-0000-0000-000013360000}"/>
    <cellStyle name="Normal 49 2 2 3 2 2" xfId="14268" xr:uid="{00000000-0005-0000-0000-000014360000}"/>
    <cellStyle name="Normal 49 2 2 3 2 2 2" xfId="14269" xr:uid="{00000000-0005-0000-0000-000015360000}"/>
    <cellStyle name="Normal 49 2 2 3 2 3" xfId="14270" xr:uid="{00000000-0005-0000-0000-000016360000}"/>
    <cellStyle name="Normal 49 2 2 3 3" xfId="14271" xr:uid="{00000000-0005-0000-0000-000017360000}"/>
    <cellStyle name="Normal 49 2 2 3 3 2" xfId="14272" xr:uid="{00000000-0005-0000-0000-000018360000}"/>
    <cellStyle name="Normal 49 2 2 3 4" xfId="14273" xr:uid="{00000000-0005-0000-0000-000019360000}"/>
    <cellStyle name="Normal 49 2 2 4" xfId="14274" xr:uid="{00000000-0005-0000-0000-00001A360000}"/>
    <cellStyle name="Normal 49 2 2 4 2" xfId="14275" xr:uid="{00000000-0005-0000-0000-00001B360000}"/>
    <cellStyle name="Normal 49 2 2 4 2 2" xfId="14276" xr:uid="{00000000-0005-0000-0000-00001C360000}"/>
    <cellStyle name="Normal 49 2 2 4 3" xfId="14277" xr:uid="{00000000-0005-0000-0000-00001D360000}"/>
    <cellStyle name="Normal 49 2 2 5" xfId="14278" xr:uid="{00000000-0005-0000-0000-00001E360000}"/>
    <cellStyle name="Normal 49 2 2 5 2" xfId="14279" xr:uid="{00000000-0005-0000-0000-00001F360000}"/>
    <cellStyle name="Normal 49 2 2 6" xfId="14280" xr:uid="{00000000-0005-0000-0000-000020360000}"/>
    <cellStyle name="Normal 49 2 3" xfId="14281" xr:uid="{00000000-0005-0000-0000-000021360000}"/>
    <cellStyle name="Normal 49 2 3 2" xfId="14282" xr:uid="{00000000-0005-0000-0000-000022360000}"/>
    <cellStyle name="Normal 49 2 3 2 2" xfId="14283" xr:uid="{00000000-0005-0000-0000-000023360000}"/>
    <cellStyle name="Normal 49 2 3 2 2 2" xfId="14284" xr:uid="{00000000-0005-0000-0000-000024360000}"/>
    <cellStyle name="Normal 49 2 3 2 3" xfId="14285" xr:uid="{00000000-0005-0000-0000-000025360000}"/>
    <cellStyle name="Normal 49 2 3 3" xfId="14286" xr:uid="{00000000-0005-0000-0000-000026360000}"/>
    <cellStyle name="Normal 49 2 3 3 2" xfId="14287" xr:uid="{00000000-0005-0000-0000-000027360000}"/>
    <cellStyle name="Normal 49 2 3 4" xfId="14288" xr:uid="{00000000-0005-0000-0000-000028360000}"/>
    <cellStyle name="Normal 49 2 4" xfId="14289" xr:uid="{00000000-0005-0000-0000-000029360000}"/>
    <cellStyle name="Normal 49 2 4 2" xfId="14290" xr:uid="{00000000-0005-0000-0000-00002A360000}"/>
    <cellStyle name="Normal 49 2 4 2 2" xfId="14291" xr:uid="{00000000-0005-0000-0000-00002B360000}"/>
    <cellStyle name="Normal 49 2 4 2 2 2" xfId="14292" xr:uid="{00000000-0005-0000-0000-00002C360000}"/>
    <cellStyle name="Normal 49 2 4 2 3" xfId="14293" xr:uid="{00000000-0005-0000-0000-00002D360000}"/>
    <cellStyle name="Normal 49 2 4 3" xfId="14294" xr:uid="{00000000-0005-0000-0000-00002E360000}"/>
    <cellStyle name="Normal 49 2 4 3 2" xfId="14295" xr:uid="{00000000-0005-0000-0000-00002F360000}"/>
    <cellStyle name="Normal 49 2 4 4" xfId="14296" xr:uid="{00000000-0005-0000-0000-000030360000}"/>
    <cellStyle name="Normal 49 2 5" xfId="14297" xr:uid="{00000000-0005-0000-0000-000031360000}"/>
    <cellStyle name="Normal 49 2 5 2" xfId="14298" xr:uid="{00000000-0005-0000-0000-000032360000}"/>
    <cellStyle name="Normal 49 2 5 2 2" xfId="14299" xr:uid="{00000000-0005-0000-0000-000033360000}"/>
    <cellStyle name="Normal 49 2 5 3" xfId="14300" xr:uid="{00000000-0005-0000-0000-000034360000}"/>
    <cellStyle name="Normal 49 2 6" xfId="14301" xr:uid="{00000000-0005-0000-0000-000035360000}"/>
    <cellStyle name="Normal 49 2 6 2" xfId="14302" xr:uid="{00000000-0005-0000-0000-000036360000}"/>
    <cellStyle name="Normal 49 3" xfId="14303" xr:uid="{00000000-0005-0000-0000-000037360000}"/>
    <cellStyle name="Normal 490" xfId="14304" xr:uid="{00000000-0005-0000-0000-000038360000}"/>
    <cellStyle name="Normal 491" xfId="14305" xr:uid="{00000000-0005-0000-0000-000039360000}"/>
    <cellStyle name="Normal 492" xfId="14306" xr:uid="{00000000-0005-0000-0000-00003A360000}"/>
    <cellStyle name="Normal 493" xfId="14307" xr:uid="{00000000-0005-0000-0000-00003B360000}"/>
    <cellStyle name="Normal 494" xfId="14308" xr:uid="{00000000-0005-0000-0000-00003C360000}"/>
    <cellStyle name="Normal 495" xfId="14309" xr:uid="{00000000-0005-0000-0000-00003D360000}"/>
    <cellStyle name="Normal 496" xfId="14310" xr:uid="{00000000-0005-0000-0000-00003E360000}"/>
    <cellStyle name="Normal 497" xfId="14311" xr:uid="{00000000-0005-0000-0000-00003F360000}"/>
    <cellStyle name="Normal 498" xfId="14312" xr:uid="{00000000-0005-0000-0000-000040360000}"/>
    <cellStyle name="Normal 499" xfId="14313" xr:uid="{00000000-0005-0000-0000-000041360000}"/>
    <cellStyle name="Normal 5" xfId="2430" xr:uid="{00000000-0005-0000-0000-000042360000}"/>
    <cellStyle name="Normal 5 10" xfId="14314" xr:uid="{00000000-0005-0000-0000-000043360000}"/>
    <cellStyle name="Normal 5 10 2" xfId="14315" xr:uid="{00000000-0005-0000-0000-000044360000}"/>
    <cellStyle name="Normal 5 10 2 2" xfId="14316" xr:uid="{00000000-0005-0000-0000-000045360000}"/>
    <cellStyle name="Normal 5 10 3" xfId="14317" xr:uid="{00000000-0005-0000-0000-000046360000}"/>
    <cellStyle name="Normal 5 11" xfId="14318" xr:uid="{00000000-0005-0000-0000-000047360000}"/>
    <cellStyle name="Normal 5 11 2" xfId="14319" xr:uid="{00000000-0005-0000-0000-000048360000}"/>
    <cellStyle name="Normal 5 12" xfId="14320" xr:uid="{00000000-0005-0000-0000-000049360000}"/>
    <cellStyle name="Normal 5 13" xfId="14321" xr:uid="{00000000-0005-0000-0000-00004A360000}"/>
    <cellStyle name="Normal 5 14" xfId="14322" xr:uid="{00000000-0005-0000-0000-00004B360000}"/>
    <cellStyle name="Normal 5 15" xfId="14323" xr:uid="{00000000-0005-0000-0000-00004C360000}"/>
    <cellStyle name="Normal 5 16" xfId="14324" xr:uid="{00000000-0005-0000-0000-00004D360000}"/>
    <cellStyle name="Normal 5 17" xfId="14325" xr:uid="{00000000-0005-0000-0000-00004E360000}"/>
    <cellStyle name="Normal 5 18" xfId="14326" xr:uid="{00000000-0005-0000-0000-00004F360000}"/>
    <cellStyle name="Normal 5 19" xfId="14327" xr:uid="{00000000-0005-0000-0000-000050360000}"/>
    <cellStyle name="Normal 5 2" xfId="5308" xr:uid="{00000000-0005-0000-0000-000051360000}"/>
    <cellStyle name="Normal 5 2 2" xfId="5309" xr:uid="{00000000-0005-0000-0000-000052360000}"/>
    <cellStyle name="Normal 5 2 2 2" xfId="8086" xr:uid="{00000000-0005-0000-0000-000053360000}"/>
    <cellStyle name="Normal 5 20" xfId="14328" xr:uid="{00000000-0005-0000-0000-000054360000}"/>
    <cellStyle name="Normal 5 21" xfId="14329" xr:uid="{00000000-0005-0000-0000-000055360000}"/>
    <cellStyle name="Normal 5 22" xfId="14330" xr:uid="{00000000-0005-0000-0000-000056360000}"/>
    <cellStyle name="Normal 5 23" xfId="14331" xr:uid="{00000000-0005-0000-0000-000057360000}"/>
    <cellStyle name="Normal 5 24" xfId="14332" xr:uid="{00000000-0005-0000-0000-000058360000}"/>
    <cellStyle name="Normal 5 25" xfId="14333" xr:uid="{00000000-0005-0000-0000-000059360000}"/>
    <cellStyle name="Normal 5 26" xfId="14334" xr:uid="{00000000-0005-0000-0000-00005A360000}"/>
    <cellStyle name="Normal 5 27" xfId="14335" xr:uid="{00000000-0005-0000-0000-00005B360000}"/>
    <cellStyle name="Normal 5 28" xfId="14336" xr:uid="{00000000-0005-0000-0000-00005C360000}"/>
    <cellStyle name="Normal 5 29" xfId="14337" xr:uid="{00000000-0005-0000-0000-00005D360000}"/>
    <cellStyle name="Normal 5 3" xfId="5310" xr:uid="{00000000-0005-0000-0000-00005E360000}"/>
    <cellStyle name="Normal 5 3 2" xfId="14338" xr:uid="{00000000-0005-0000-0000-00005F360000}"/>
    <cellStyle name="Normal 5 3 2 2" xfId="14339" xr:uid="{00000000-0005-0000-0000-000060360000}"/>
    <cellStyle name="Normal 5 3 2 2 2" xfId="14340" xr:uid="{00000000-0005-0000-0000-000061360000}"/>
    <cellStyle name="Normal 5 3 2 2 2 2" xfId="14341" xr:uid="{00000000-0005-0000-0000-000062360000}"/>
    <cellStyle name="Normal 5 3 2 2 2 2 2" xfId="14342" xr:uid="{00000000-0005-0000-0000-000063360000}"/>
    <cellStyle name="Normal 5 3 2 2 2 2 2 2" xfId="14343" xr:uid="{00000000-0005-0000-0000-000064360000}"/>
    <cellStyle name="Normal 5 3 2 2 2 2 2 2 2" xfId="14344" xr:uid="{00000000-0005-0000-0000-000065360000}"/>
    <cellStyle name="Normal 5 3 2 2 2 2 2 3" xfId="14345" xr:uid="{00000000-0005-0000-0000-000066360000}"/>
    <cellStyle name="Normal 5 3 2 2 2 2 3" xfId="14346" xr:uid="{00000000-0005-0000-0000-000067360000}"/>
    <cellStyle name="Normal 5 3 2 2 2 2 3 2" xfId="14347" xr:uid="{00000000-0005-0000-0000-000068360000}"/>
    <cellStyle name="Normal 5 3 2 2 2 2 4" xfId="14348" xr:uid="{00000000-0005-0000-0000-000069360000}"/>
    <cellStyle name="Normal 5 3 2 2 2 3" xfId="14349" xr:uid="{00000000-0005-0000-0000-00006A360000}"/>
    <cellStyle name="Normal 5 3 2 2 2 3 2" xfId="14350" xr:uid="{00000000-0005-0000-0000-00006B360000}"/>
    <cellStyle name="Normal 5 3 2 2 2 3 2 2" xfId="14351" xr:uid="{00000000-0005-0000-0000-00006C360000}"/>
    <cellStyle name="Normal 5 3 2 2 2 3 2 2 2" xfId="14352" xr:uid="{00000000-0005-0000-0000-00006D360000}"/>
    <cellStyle name="Normal 5 3 2 2 2 3 2 3" xfId="14353" xr:uid="{00000000-0005-0000-0000-00006E360000}"/>
    <cellStyle name="Normal 5 3 2 2 2 3 3" xfId="14354" xr:uid="{00000000-0005-0000-0000-00006F360000}"/>
    <cellStyle name="Normal 5 3 2 2 2 3 3 2" xfId="14355" xr:uid="{00000000-0005-0000-0000-000070360000}"/>
    <cellStyle name="Normal 5 3 2 2 2 3 4" xfId="14356" xr:uid="{00000000-0005-0000-0000-000071360000}"/>
    <cellStyle name="Normal 5 3 2 2 2 4" xfId="14357" xr:uid="{00000000-0005-0000-0000-000072360000}"/>
    <cellStyle name="Normal 5 3 2 2 2 4 2" xfId="14358" xr:uid="{00000000-0005-0000-0000-000073360000}"/>
    <cellStyle name="Normal 5 3 2 2 2 4 2 2" xfId="14359" xr:uid="{00000000-0005-0000-0000-000074360000}"/>
    <cellStyle name="Normal 5 3 2 2 2 4 3" xfId="14360" xr:uid="{00000000-0005-0000-0000-000075360000}"/>
    <cellStyle name="Normal 5 3 2 2 2 5" xfId="14361" xr:uid="{00000000-0005-0000-0000-000076360000}"/>
    <cellStyle name="Normal 5 3 2 2 2 5 2" xfId="14362" xr:uid="{00000000-0005-0000-0000-000077360000}"/>
    <cellStyle name="Normal 5 3 2 2 2 6" xfId="14363" xr:uid="{00000000-0005-0000-0000-000078360000}"/>
    <cellStyle name="Normal 5 3 2 2 3" xfId="14364" xr:uid="{00000000-0005-0000-0000-000079360000}"/>
    <cellStyle name="Normal 5 3 2 2 3 2" xfId="14365" xr:uid="{00000000-0005-0000-0000-00007A360000}"/>
    <cellStyle name="Normal 5 3 2 2 3 2 2" xfId="14366" xr:uid="{00000000-0005-0000-0000-00007B360000}"/>
    <cellStyle name="Normal 5 3 2 2 3 2 2 2" xfId="14367" xr:uid="{00000000-0005-0000-0000-00007C360000}"/>
    <cellStyle name="Normal 5 3 2 2 3 2 3" xfId="14368" xr:uid="{00000000-0005-0000-0000-00007D360000}"/>
    <cellStyle name="Normal 5 3 2 2 3 3" xfId="14369" xr:uid="{00000000-0005-0000-0000-00007E360000}"/>
    <cellStyle name="Normal 5 3 2 2 3 3 2" xfId="14370" xr:uid="{00000000-0005-0000-0000-00007F360000}"/>
    <cellStyle name="Normal 5 3 2 2 3 4" xfId="14371" xr:uid="{00000000-0005-0000-0000-000080360000}"/>
    <cellStyle name="Normal 5 3 2 2 4" xfId="14372" xr:uid="{00000000-0005-0000-0000-000081360000}"/>
    <cellStyle name="Normal 5 3 2 2 4 2" xfId="14373" xr:uid="{00000000-0005-0000-0000-000082360000}"/>
    <cellStyle name="Normal 5 3 2 2 4 2 2" xfId="14374" xr:uid="{00000000-0005-0000-0000-000083360000}"/>
    <cellStyle name="Normal 5 3 2 2 4 2 2 2" xfId="14375" xr:uid="{00000000-0005-0000-0000-000084360000}"/>
    <cellStyle name="Normal 5 3 2 2 4 2 3" xfId="14376" xr:uid="{00000000-0005-0000-0000-000085360000}"/>
    <cellStyle name="Normal 5 3 2 2 4 3" xfId="14377" xr:uid="{00000000-0005-0000-0000-000086360000}"/>
    <cellStyle name="Normal 5 3 2 2 4 3 2" xfId="14378" xr:uid="{00000000-0005-0000-0000-000087360000}"/>
    <cellStyle name="Normal 5 3 2 2 4 4" xfId="14379" xr:uid="{00000000-0005-0000-0000-000088360000}"/>
    <cellStyle name="Normal 5 3 2 2 5" xfId="14380" xr:uid="{00000000-0005-0000-0000-000089360000}"/>
    <cellStyle name="Normal 5 3 2 2 5 2" xfId="14381" xr:uid="{00000000-0005-0000-0000-00008A360000}"/>
    <cellStyle name="Normal 5 3 2 2 5 2 2" xfId="14382" xr:uid="{00000000-0005-0000-0000-00008B360000}"/>
    <cellStyle name="Normal 5 3 2 2 5 3" xfId="14383" xr:uid="{00000000-0005-0000-0000-00008C360000}"/>
    <cellStyle name="Normal 5 3 2 2 6" xfId="14384" xr:uid="{00000000-0005-0000-0000-00008D360000}"/>
    <cellStyle name="Normal 5 3 2 2 6 2" xfId="14385" xr:uid="{00000000-0005-0000-0000-00008E360000}"/>
    <cellStyle name="Normal 5 3 2 2 7" xfId="14386" xr:uid="{00000000-0005-0000-0000-00008F360000}"/>
    <cellStyle name="Normal 5 3 3" xfId="14387" xr:uid="{00000000-0005-0000-0000-000090360000}"/>
    <cellStyle name="Normal 5 3 3 2" xfId="14388" xr:uid="{00000000-0005-0000-0000-000091360000}"/>
    <cellStyle name="Normal 5 3 3 2 2" xfId="14389" xr:uid="{00000000-0005-0000-0000-000092360000}"/>
    <cellStyle name="Normal 5 3 3 2 2 2" xfId="14390" xr:uid="{00000000-0005-0000-0000-000093360000}"/>
    <cellStyle name="Normal 5 3 3 2 2 2 2" xfId="14391" xr:uid="{00000000-0005-0000-0000-000094360000}"/>
    <cellStyle name="Normal 5 3 3 2 2 2 2 2" xfId="14392" xr:uid="{00000000-0005-0000-0000-000095360000}"/>
    <cellStyle name="Normal 5 3 3 2 2 2 3" xfId="14393" xr:uid="{00000000-0005-0000-0000-000096360000}"/>
    <cellStyle name="Normal 5 3 3 2 2 3" xfId="14394" xr:uid="{00000000-0005-0000-0000-000097360000}"/>
    <cellStyle name="Normal 5 3 3 2 2 3 2" xfId="14395" xr:uid="{00000000-0005-0000-0000-000098360000}"/>
    <cellStyle name="Normal 5 3 3 2 2 4" xfId="14396" xr:uid="{00000000-0005-0000-0000-000099360000}"/>
    <cellStyle name="Normal 5 3 3 2 3" xfId="14397" xr:uid="{00000000-0005-0000-0000-00009A360000}"/>
    <cellStyle name="Normal 5 3 3 2 3 2" xfId="14398" xr:uid="{00000000-0005-0000-0000-00009B360000}"/>
    <cellStyle name="Normal 5 3 3 2 3 2 2" xfId="14399" xr:uid="{00000000-0005-0000-0000-00009C360000}"/>
    <cellStyle name="Normal 5 3 3 2 3 2 2 2" xfId="14400" xr:uid="{00000000-0005-0000-0000-00009D360000}"/>
    <cellStyle name="Normal 5 3 3 2 3 2 3" xfId="14401" xr:uid="{00000000-0005-0000-0000-00009E360000}"/>
    <cellStyle name="Normal 5 3 3 2 3 3" xfId="14402" xr:uid="{00000000-0005-0000-0000-00009F360000}"/>
    <cellStyle name="Normal 5 3 3 2 3 3 2" xfId="14403" xr:uid="{00000000-0005-0000-0000-0000A0360000}"/>
    <cellStyle name="Normal 5 3 3 2 3 4" xfId="14404" xr:uid="{00000000-0005-0000-0000-0000A1360000}"/>
    <cellStyle name="Normal 5 3 3 2 4" xfId="14405" xr:uid="{00000000-0005-0000-0000-0000A2360000}"/>
    <cellStyle name="Normal 5 3 3 2 4 2" xfId="14406" xr:uid="{00000000-0005-0000-0000-0000A3360000}"/>
    <cellStyle name="Normal 5 3 3 2 4 2 2" xfId="14407" xr:uid="{00000000-0005-0000-0000-0000A4360000}"/>
    <cellStyle name="Normal 5 3 3 2 4 3" xfId="14408" xr:uid="{00000000-0005-0000-0000-0000A5360000}"/>
    <cellStyle name="Normal 5 3 3 2 5" xfId="14409" xr:uid="{00000000-0005-0000-0000-0000A6360000}"/>
    <cellStyle name="Normal 5 3 3 2 5 2" xfId="14410" xr:uid="{00000000-0005-0000-0000-0000A7360000}"/>
    <cellStyle name="Normal 5 3 3 2 6" xfId="14411" xr:uid="{00000000-0005-0000-0000-0000A8360000}"/>
    <cellStyle name="Normal 5 3 3 3" xfId="14412" xr:uid="{00000000-0005-0000-0000-0000A9360000}"/>
    <cellStyle name="Normal 5 3 3 3 2" xfId="14413" xr:uid="{00000000-0005-0000-0000-0000AA360000}"/>
    <cellStyle name="Normal 5 3 3 3 2 2" xfId="14414" xr:uid="{00000000-0005-0000-0000-0000AB360000}"/>
    <cellStyle name="Normal 5 3 3 3 2 2 2" xfId="14415" xr:uid="{00000000-0005-0000-0000-0000AC360000}"/>
    <cellStyle name="Normal 5 3 3 3 2 3" xfId="14416" xr:uid="{00000000-0005-0000-0000-0000AD360000}"/>
    <cellStyle name="Normal 5 3 3 3 3" xfId="14417" xr:uid="{00000000-0005-0000-0000-0000AE360000}"/>
    <cellStyle name="Normal 5 3 3 3 3 2" xfId="14418" xr:uid="{00000000-0005-0000-0000-0000AF360000}"/>
    <cellStyle name="Normal 5 3 3 3 4" xfId="14419" xr:uid="{00000000-0005-0000-0000-0000B0360000}"/>
    <cellStyle name="Normal 5 3 3 4" xfId="14420" xr:uid="{00000000-0005-0000-0000-0000B1360000}"/>
    <cellStyle name="Normal 5 3 3 4 2" xfId="14421" xr:uid="{00000000-0005-0000-0000-0000B2360000}"/>
    <cellStyle name="Normal 5 3 3 4 2 2" xfId="14422" xr:uid="{00000000-0005-0000-0000-0000B3360000}"/>
    <cellStyle name="Normal 5 3 3 4 2 2 2" xfId="14423" xr:uid="{00000000-0005-0000-0000-0000B4360000}"/>
    <cellStyle name="Normal 5 3 3 4 2 3" xfId="14424" xr:uid="{00000000-0005-0000-0000-0000B5360000}"/>
    <cellStyle name="Normal 5 3 3 4 3" xfId="14425" xr:uid="{00000000-0005-0000-0000-0000B6360000}"/>
    <cellStyle name="Normal 5 3 3 4 3 2" xfId="14426" xr:uid="{00000000-0005-0000-0000-0000B7360000}"/>
    <cellStyle name="Normal 5 3 3 4 4" xfId="14427" xr:uid="{00000000-0005-0000-0000-0000B8360000}"/>
    <cellStyle name="Normal 5 3 3 5" xfId="14428" xr:uid="{00000000-0005-0000-0000-0000B9360000}"/>
    <cellStyle name="Normal 5 3 3 5 2" xfId="14429" xr:uid="{00000000-0005-0000-0000-0000BA360000}"/>
    <cellStyle name="Normal 5 3 3 5 2 2" xfId="14430" xr:uid="{00000000-0005-0000-0000-0000BB360000}"/>
    <cellStyle name="Normal 5 3 3 5 3" xfId="14431" xr:uid="{00000000-0005-0000-0000-0000BC360000}"/>
    <cellStyle name="Normal 5 3 3 6" xfId="14432" xr:uid="{00000000-0005-0000-0000-0000BD360000}"/>
    <cellStyle name="Normal 5 3 3 6 2" xfId="14433" xr:uid="{00000000-0005-0000-0000-0000BE360000}"/>
    <cellStyle name="Normal 5 3 3 7" xfId="14434" xr:uid="{00000000-0005-0000-0000-0000BF360000}"/>
    <cellStyle name="Normal 5 3 4" xfId="14435" xr:uid="{00000000-0005-0000-0000-0000C0360000}"/>
    <cellStyle name="Normal 5 3 4 2" xfId="14436" xr:uid="{00000000-0005-0000-0000-0000C1360000}"/>
    <cellStyle name="Normal 5 3 4 2 2" xfId="14437" xr:uid="{00000000-0005-0000-0000-0000C2360000}"/>
    <cellStyle name="Normal 5 3 4 2 2 2" xfId="14438" xr:uid="{00000000-0005-0000-0000-0000C3360000}"/>
    <cellStyle name="Normal 5 3 4 2 2 2 2" xfId="14439" xr:uid="{00000000-0005-0000-0000-0000C4360000}"/>
    <cellStyle name="Normal 5 3 4 2 2 3" xfId="14440" xr:uid="{00000000-0005-0000-0000-0000C5360000}"/>
    <cellStyle name="Normal 5 3 4 2 3" xfId="14441" xr:uid="{00000000-0005-0000-0000-0000C6360000}"/>
    <cellStyle name="Normal 5 3 4 2 3 2" xfId="14442" xr:uid="{00000000-0005-0000-0000-0000C7360000}"/>
    <cellStyle name="Normal 5 3 4 2 4" xfId="14443" xr:uid="{00000000-0005-0000-0000-0000C8360000}"/>
    <cellStyle name="Normal 5 3 4 3" xfId="14444" xr:uid="{00000000-0005-0000-0000-0000C9360000}"/>
    <cellStyle name="Normal 5 3 4 3 2" xfId="14445" xr:uid="{00000000-0005-0000-0000-0000CA360000}"/>
    <cellStyle name="Normal 5 3 4 3 2 2" xfId="14446" xr:uid="{00000000-0005-0000-0000-0000CB360000}"/>
    <cellStyle name="Normal 5 3 4 3 2 2 2" xfId="14447" xr:uid="{00000000-0005-0000-0000-0000CC360000}"/>
    <cellStyle name="Normal 5 3 4 3 2 3" xfId="14448" xr:uid="{00000000-0005-0000-0000-0000CD360000}"/>
    <cellStyle name="Normal 5 3 4 3 3" xfId="14449" xr:uid="{00000000-0005-0000-0000-0000CE360000}"/>
    <cellStyle name="Normal 5 3 4 3 3 2" xfId="14450" xr:uid="{00000000-0005-0000-0000-0000CF360000}"/>
    <cellStyle name="Normal 5 3 4 3 4" xfId="14451" xr:uid="{00000000-0005-0000-0000-0000D0360000}"/>
    <cellStyle name="Normal 5 3 4 4" xfId="14452" xr:uid="{00000000-0005-0000-0000-0000D1360000}"/>
    <cellStyle name="Normal 5 3 4 4 2" xfId="14453" xr:uid="{00000000-0005-0000-0000-0000D2360000}"/>
    <cellStyle name="Normal 5 3 4 4 2 2" xfId="14454" xr:uid="{00000000-0005-0000-0000-0000D3360000}"/>
    <cellStyle name="Normal 5 3 4 4 3" xfId="14455" xr:uid="{00000000-0005-0000-0000-0000D4360000}"/>
    <cellStyle name="Normal 5 3 4 5" xfId="14456" xr:uid="{00000000-0005-0000-0000-0000D5360000}"/>
    <cellStyle name="Normal 5 3 4 5 2" xfId="14457" xr:uid="{00000000-0005-0000-0000-0000D6360000}"/>
    <cellStyle name="Normal 5 3 4 6" xfId="14458" xr:uid="{00000000-0005-0000-0000-0000D7360000}"/>
    <cellStyle name="Normal 5 3 5" xfId="14459" xr:uid="{00000000-0005-0000-0000-0000D8360000}"/>
    <cellStyle name="Normal 5 3 5 2" xfId="14460" xr:uid="{00000000-0005-0000-0000-0000D9360000}"/>
    <cellStyle name="Normal 5 3 5 2 2" xfId="14461" xr:uid="{00000000-0005-0000-0000-0000DA360000}"/>
    <cellStyle name="Normal 5 3 5 2 2 2" xfId="14462" xr:uid="{00000000-0005-0000-0000-0000DB360000}"/>
    <cellStyle name="Normal 5 3 5 2 3" xfId="14463" xr:uid="{00000000-0005-0000-0000-0000DC360000}"/>
    <cellStyle name="Normal 5 3 5 3" xfId="14464" xr:uid="{00000000-0005-0000-0000-0000DD360000}"/>
    <cellStyle name="Normal 5 3 5 3 2" xfId="14465" xr:uid="{00000000-0005-0000-0000-0000DE360000}"/>
    <cellStyle name="Normal 5 3 5 4" xfId="14466" xr:uid="{00000000-0005-0000-0000-0000DF360000}"/>
    <cellStyle name="Normal 5 3 6" xfId="14467" xr:uid="{00000000-0005-0000-0000-0000E0360000}"/>
    <cellStyle name="Normal 5 3 6 2" xfId="14468" xr:uid="{00000000-0005-0000-0000-0000E1360000}"/>
    <cellStyle name="Normal 5 3 6 2 2" xfId="14469" xr:uid="{00000000-0005-0000-0000-0000E2360000}"/>
    <cellStyle name="Normal 5 3 6 2 2 2" xfId="14470" xr:uid="{00000000-0005-0000-0000-0000E3360000}"/>
    <cellStyle name="Normal 5 3 6 2 3" xfId="14471" xr:uid="{00000000-0005-0000-0000-0000E4360000}"/>
    <cellStyle name="Normal 5 3 6 3" xfId="14472" xr:uid="{00000000-0005-0000-0000-0000E5360000}"/>
    <cellStyle name="Normal 5 3 6 3 2" xfId="14473" xr:uid="{00000000-0005-0000-0000-0000E6360000}"/>
    <cellStyle name="Normal 5 3 6 4" xfId="14474" xr:uid="{00000000-0005-0000-0000-0000E7360000}"/>
    <cellStyle name="Normal 5 3 7" xfId="14475" xr:uid="{00000000-0005-0000-0000-0000E8360000}"/>
    <cellStyle name="Normal 5 3 7 2" xfId="14476" xr:uid="{00000000-0005-0000-0000-0000E9360000}"/>
    <cellStyle name="Normal 5 3 7 2 2" xfId="14477" xr:uid="{00000000-0005-0000-0000-0000EA360000}"/>
    <cellStyle name="Normal 5 3 7 3" xfId="14478" xr:uid="{00000000-0005-0000-0000-0000EB360000}"/>
    <cellStyle name="Normal 5 3 8" xfId="14479" xr:uid="{00000000-0005-0000-0000-0000EC360000}"/>
    <cellStyle name="Normal 5 3 8 2" xfId="14480" xr:uid="{00000000-0005-0000-0000-0000ED360000}"/>
    <cellStyle name="Normal 5 30" xfId="14481" xr:uid="{00000000-0005-0000-0000-0000EE360000}"/>
    <cellStyle name="Normal 5 31" xfId="14482" xr:uid="{00000000-0005-0000-0000-0000EF360000}"/>
    <cellStyle name="Normal 5 32" xfId="14483" xr:uid="{00000000-0005-0000-0000-0000F0360000}"/>
    <cellStyle name="Normal 5 33" xfId="14484" xr:uid="{00000000-0005-0000-0000-0000F1360000}"/>
    <cellStyle name="Normal 5 34" xfId="14485" xr:uid="{00000000-0005-0000-0000-0000F2360000}"/>
    <cellStyle name="Normal 5 34 2" xfId="14486" xr:uid="{00000000-0005-0000-0000-0000F3360000}"/>
    <cellStyle name="Normal 5 34 2 2" xfId="14487" xr:uid="{00000000-0005-0000-0000-0000F4360000}"/>
    <cellStyle name="Normal 5 34 2 2 2" xfId="14488" xr:uid="{00000000-0005-0000-0000-0000F5360000}"/>
    <cellStyle name="Normal 5 34 2 2 2 2" xfId="14489" xr:uid="{00000000-0005-0000-0000-0000F6360000}"/>
    <cellStyle name="Normal 5 34 2 2 2 2 2" xfId="14490" xr:uid="{00000000-0005-0000-0000-0000F7360000}"/>
    <cellStyle name="Normal 5 34 2 2 2 3" xfId="14491" xr:uid="{00000000-0005-0000-0000-0000F8360000}"/>
    <cellStyle name="Normal 5 34 2 2 3" xfId="14492" xr:uid="{00000000-0005-0000-0000-0000F9360000}"/>
    <cellStyle name="Normal 5 34 2 2 3 2" xfId="14493" xr:uid="{00000000-0005-0000-0000-0000FA360000}"/>
    <cellStyle name="Normal 5 34 2 2 4" xfId="14494" xr:uid="{00000000-0005-0000-0000-0000FB360000}"/>
    <cellStyle name="Normal 5 34 2 3" xfId="14495" xr:uid="{00000000-0005-0000-0000-0000FC360000}"/>
    <cellStyle name="Normal 5 34 2 3 2" xfId="14496" xr:uid="{00000000-0005-0000-0000-0000FD360000}"/>
    <cellStyle name="Normal 5 34 2 3 2 2" xfId="14497" xr:uid="{00000000-0005-0000-0000-0000FE360000}"/>
    <cellStyle name="Normal 5 34 2 3 2 2 2" xfId="14498" xr:uid="{00000000-0005-0000-0000-0000FF360000}"/>
    <cellStyle name="Normal 5 34 2 3 2 3" xfId="14499" xr:uid="{00000000-0005-0000-0000-000000370000}"/>
    <cellStyle name="Normal 5 34 2 3 3" xfId="14500" xr:uid="{00000000-0005-0000-0000-000001370000}"/>
    <cellStyle name="Normal 5 34 2 3 3 2" xfId="14501" xr:uid="{00000000-0005-0000-0000-000002370000}"/>
    <cellStyle name="Normal 5 34 2 3 4" xfId="14502" xr:uid="{00000000-0005-0000-0000-000003370000}"/>
    <cellStyle name="Normal 5 34 2 4" xfId="14503" xr:uid="{00000000-0005-0000-0000-000004370000}"/>
    <cellStyle name="Normal 5 34 2 4 2" xfId="14504" xr:uid="{00000000-0005-0000-0000-000005370000}"/>
    <cellStyle name="Normal 5 34 2 4 2 2" xfId="14505" xr:uid="{00000000-0005-0000-0000-000006370000}"/>
    <cellStyle name="Normal 5 34 2 4 3" xfId="14506" xr:uid="{00000000-0005-0000-0000-000007370000}"/>
    <cellStyle name="Normal 5 34 2 5" xfId="14507" xr:uid="{00000000-0005-0000-0000-000008370000}"/>
    <cellStyle name="Normal 5 34 2 5 2" xfId="14508" xr:uid="{00000000-0005-0000-0000-000009370000}"/>
    <cellStyle name="Normal 5 34 2 6" xfId="14509" xr:uid="{00000000-0005-0000-0000-00000A370000}"/>
    <cellStyle name="Normal 5 34 3" xfId="14510" xr:uid="{00000000-0005-0000-0000-00000B370000}"/>
    <cellStyle name="Normal 5 34 3 2" xfId="14511" xr:uid="{00000000-0005-0000-0000-00000C370000}"/>
    <cellStyle name="Normal 5 34 3 2 2" xfId="14512" xr:uid="{00000000-0005-0000-0000-00000D370000}"/>
    <cellStyle name="Normal 5 34 3 2 2 2" xfId="14513" xr:uid="{00000000-0005-0000-0000-00000E370000}"/>
    <cellStyle name="Normal 5 34 3 2 3" xfId="14514" xr:uid="{00000000-0005-0000-0000-00000F370000}"/>
    <cellStyle name="Normal 5 34 3 3" xfId="14515" xr:uid="{00000000-0005-0000-0000-000010370000}"/>
    <cellStyle name="Normal 5 34 3 3 2" xfId="14516" xr:uid="{00000000-0005-0000-0000-000011370000}"/>
    <cellStyle name="Normal 5 34 3 4" xfId="14517" xr:uid="{00000000-0005-0000-0000-000012370000}"/>
    <cellStyle name="Normal 5 34 4" xfId="14518" xr:uid="{00000000-0005-0000-0000-000013370000}"/>
    <cellStyle name="Normal 5 34 4 2" xfId="14519" xr:uid="{00000000-0005-0000-0000-000014370000}"/>
    <cellStyle name="Normal 5 34 4 2 2" xfId="14520" xr:uid="{00000000-0005-0000-0000-000015370000}"/>
    <cellStyle name="Normal 5 34 4 2 2 2" xfId="14521" xr:uid="{00000000-0005-0000-0000-000016370000}"/>
    <cellStyle name="Normal 5 34 4 2 3" xfId="14522" xr:uid="{00000000-0005-0000-0000-000017370000}"/>
    <cellStyle name="Normal 5 34 4 3" xfId="14523" xr:uid="{00000000-0005-0000-0000-000018370000}"/>
    <cellStyle name="Normal 5 34 4 3 2" xfId="14524" xr:uid="{00000000-0005-0000-0000-000019370000}"/>
    <cellStyle name="Normal 5 34 4 4" xfId="14525" xr:uid="{00000000-0005-0000-0000-00001A370000}"/>
    <cellStyle name="Normal 5 34 5" xfId="14526" xr:uid="{00000000-0005-0000-0000-00001B370000}"/>
    <cellStyle name="Normal 5 34 5 2" xfId="14527" xr:uid="{00000000-0005-0000-0000-00001C370000}"/>
    <cellStyle name="Normal 5 34 5 2 2" xfId="14528" xr:uid="{00000000-0005-0000-0000-00001D370000}"/>
    <cellStyle name="Normal 5 34 5 3" xfId="14529" xr:uid="{00000000-0005-0000-0000-00001E370000}"/>
    <cellStyle name="Normal 5 34 6" xfId="14530" xr:uid="{00000000-0005-0000-0000-00001F370000}"/>
    <cellStyle name="Normal 5 34 6 2" xfId="14531" xr:uid="{00000000-0005-0000-0000-000020370000}"/>
    <cellStyle name="Normal 5 34 7" xfId="14532" xr:uid="{00000000-0005-0000-0000-000021370000}"/>
    <cellStyle name="Normal 5 35" xfId="14533" xr:uid="{00000000-0005-0000-0000-000022370000}"/>
    <cellStyle name="Normal 5 36" xfId="14534" xr:uid="{00000000-0005-0000-0000-000023370000}"/>
    <cellStyle name="Normal 5 37" xfId="14535" xr:uid="{00000000-0005-0000-0000-000024370000}"/>
    <cellStyle name="Normal 5 4" xfId="5311" xr:uid="{00000000-0005-0000-0000-000025370000}"/>
    <cellStyle name="Normal 5 4 2" xfId="7429" xr:uid="{00000000-0005-0000-0000-000026370000}"/>
    <cellStyle name="Normal 5 4 2 2" xfId="14536" xr:uid="{00000000-0005-0000-0000-000027370000}"/>
    <cellStyle name="Normal 5 4 2 2 2" xfId="14537" xr:uid="{00000000-0005-0000-0000-000028370000}"/>
    <cellStyle name="Normal 5 4 2 2 2 2" xfId="14538" xr:uid="{00000000-0005-0000-0000-000029370000}"/>
    <cellStyle name="Normal 5 4 2 2 2 2 2" xfId="14539" xr:uid="{00000000-0005-0000-0000-00002A370000}"/>
    <cellStyle name="Normal 5 4 2 2 2 2 2 2" xfId="14540" xr:uid="{00000000-0005-0000-0000-00002B370000}"/>
    <cellStyle name="Normal 5 4 2 2 2 2 2 2 2" xfId="14541" xr:uid="{00000000-0005-0000-0000-00002C370000}"/>
    <cellStyle name="Normal 5 4 2 2 2 2 2 3" xfId="14542" xr:uid="{00000000-0005-0000-0000-00002D370000}"/>
    <cellStyle name="Normal 5 4 2 2 2 2 3" xfId="14543" xr:uid="{00000000-0005-0000-0000-00002E370000}"/>
    <cellStyle name="Normal 5 4 2 2 2 2 3 2" xfId="14544" xr:uid="{00000000-0005-0000-0000-00002F370000}"/>
    <cellStyle name="Normal 5 4 2 2 2 2 4" xfId="14545" xr:uid="{00000000-0005-0000-0000-000030370000}"/>
    <cellStyle name="Normal 5 4 2 2 2 3" xfId="14546" xr:uid="{00000000-0005-0000-0000-000031370000}"/>
    <cellStyle name="Normal 5 4 2 2 2 3 2" xfId="14547" xr:uid="{00000000-0005-0000-0000-000032370000}"/>
    <cellStyle name="Normal 5 4 2 2 2 3 2 2" xfId="14548" xr:uid="{00000000-0005-0000-0000-000033370000}"/>
    <cellStyle name="Normal 5 4 2 2 2 3 2 2 2" xfId="14549" xr:uid="{00000000-0005-0000-0000-000034370000}"/>
    <cellStyle name="Normal 5 4 2 2 2 3 2 3" xfId="14550" xr:uid="{00000000-0005-0000-0000-000035370000}"/>
    <cellStyle name="Normal 5 4 2 2 2 3 3" xfId="14551" xr:uid="{00000000-0005-0000-0000-000036370000}"/>
    <cellStyle name="Normal 5 4 2 2 2 3 3 2" xfId="14552" xr:uid="{00000000-0005-0000-0000-000037370000}"/>
    <cellStyle name="Normal 5 4 2 2 2 3 4" xfId="14553" xr:uid="{00000000-0005-0000-0000-000038370000}"/>
    <cellStyle name="Normal 5 4 2 2 2 4" xfId="14554" xr:uid="{00000000-0005-0000-0000-000039370000}"/>
    <cellStyle name="Normal 5 4 2 2 2 4 2" xfId="14555" xr:uid="{00000000-0005-0000-0000-00003A370000}"/>
    <cellStyle name="Normal 5 4 2 2 2 4 2 2" xfId="14556" xr:uid="{00000000-0005-0000-0000-00003B370000}"/>
    <cellStyle name="Normal 5 4 2 2 2 4 3" xfId="14557" xr:uid="{00000000-0005-0000-0000-00003C370000}"/>
    <cellStyle name="Normal 5 4 2 2 2 5" xfId="14558" xr:uid="{00000000-0005-0000-0000-00003D370000}"/>
    <cellStyle name="Normal 5 4 2 2 2 5 2" xfId="14559" xr:uid="{00000000-0005-0000-0000-00003E370000}"/>
    <cellStyle name="Normal 5 4 2 2 2 6" xfId="14560" xr:uid="{00000000-0005-0000-0000-00003F370000}"/>
    <cellStyle name="Normal 5 4 2 2 3" xfId="14561" xr:uid="{00000000-0005-0000-0000-000040370000}"/>
    <cellStyle name="Normal 5 4 2 2 3 2" xfId="14562" xr:uid="{00000000-0005-0000-0000-000041370000}"/>
    <cellStyle name="Normal 5 4 2 2 3 2 2" xfId="14563" xr:uid="{00000000-0005-0000-0000-000042370000}"/>
    <cellStyle name="Normal 5 4 2 2 3 2 2 2" xfId="14564" xr:uid="{00000000-0005-0000-0000-000043370000}"/>
    <cellStyle name="Normal 5 4 2 2 3 2 3" xfId="14565" xr:uid="{00000000-0005-0000-0000-000044370000}"/>
    <cellStyle name="Normal 5 4 2 2 3 3" xfId="14566" xr:uid="{00000000-0005-0000-0000-000045370000}"/>
    <cellStyle name="Normal 5 4 2 2 3 3 2" xfId="14567" xr:uid="{00000000-0005-0000-0000-000046370000}"/>
    <cellStyle name="Normal 5 4 2 2 3 4" xfId="14568" xr:uid="{00000000-0005-0000-0000-000047370000}"/>
    <cellStyle name="Normal 5 4 2 2 4" xfId="14569" xr:uid="{00000000-0005-0000-0000-000048370000}"/>
    <cellStyle name="Normal 5 4 2 2 4 2" xfId="14570" xr:uid="{00000000-0005-0000-0000-000049370000}"/>
    <cellStyle name="Normal 5 4 2 2 4 2 2" xfId="14571" xr:uid="{00000000-0005-0000-0000-00004A370000}"/>
    <cellStyle name="Normal 5 4 2 2 4 2 2 2" xfId="14572" xr:uid="{00000000-0005-0000-0000-00004B370000}"/>
    <cellStyle name="Normal 5 4 2 2 4 2 3" xfId="14573" xr:uid="{00000000-0005-0000-0000-00004C370000}"/>
    <cellStyle name="Normal 5 4 2 2 4 3" xfId="14574" xr:uid="{00000000-0005-0000-0000-00004D370000}"/>
    <cellStyle name="Normal 5 4 2 2 4 3 2" xfId="14575" xr:uid="{00000000-0005-0000-0000-00004E370000}"/>
    <cellStyle name="Normal 5 4 2 2 4 4" xfId="14576" xr:uid="{00000000-0005-0000-0000-00004F370000}"/>
    <cellStyle name="Normal 5 4 2 2 5" xfId="14577" xr:uid="{00000000-0005-0000-0000-000050370000}"/>
    <cellStyle name="Normal 5 4 2 2 5 2" xfId="14578" xr:uid="{00000000-0005-0000-0000-000051370000}"/>
    <cellStyle name="Normal 5 4 2 2 5 2 2" xfId="14579" xr:uid="{00000000-0005-0000-0000-000052370000}"/>
    <cellStyle name="Normal 5 4 2 2 5 3" xfId="14580" xr:uid="{00000000-0005-0000-0000-000053370000}"/>
    <cellStyle name="Normal 5 4 2 2 6" xfId="14581" xr:uid="{00000000-0005-0000-0000-000054370000}"/>
    <cellStyle name="Normal 5 4 2 2 6 2" xfId="14582" xr:uid="{00000000-0005-0000-0000-000055370000}"/>
    <cellStyle name="Normal 5 4 2 2 7" xfId="14583" xr:uid="{00000000-0005-0000-0000-000056370000}"/>
    <cellStyle name="Normal 5 4 2 3" xfId="14584" xr:uid="{00000000-0005-0000-0000-000057370000}"/>
    <cellStyle name="Normal 5 4 3" xfId="7430" xr:uid="{00000000-0005-0000-0000-000058370000}"/>
    <cellStyle name="Normal 5 4 3 2" xfId="14585" xr:uid="{00000000-0005-0000-0000-000059370000}"/>
    <cellStyle name="Normal 5 4 3 2 2" xfId="14586" xr:uid="{00000000-0005-0000-0000-00005A370000}"/>
    <cellStyle name="Normal 5 4 3 2 2 2" xfId="14587" xr:uid="{00000000-0005-0000-0000-00005B370000}"/>
    <cellStyle name="Normal 5 4 3 2 2 2 2" xfId="14588" xr:uid="{00000000-0005-0000-0000-00005C370000}"/>
    <cellStyle name="Normal 5 4 3 2 2 2 2 2" xfId="14589" xr:uid="{00000000-0005-0000-0000-00005D370000}"/>
    <cellStyle name="Normal 5 4 3 2 2 2 3" xfId="14590" xr:uid="{00000000-0005-0000-0000-00005E370000}"/>
    <cellStyle name="Normal 5 4 3 2 2 3" xfId="14591" xr:uid="{00000000-0005-0000-0000-00005F370000}"/>
    <cellStyle name="Normal 5 4 3 2 2 3 2" xfId="14592" xr:uid="{00000000-0005-0000-0000-000060370000}"/>
    <cellStyle name="Normal 5 4 3 2 2 4" xfId="14593" xr:uid="{00000000-0005-0000-0000-000061370000}"/>
    <cellStyle name="Normal 5 4 3 2 3" xfId="14594" xr:uid="{00000000-0005-0000-0000-000062370000}"/>
    <cellStyle name="Normal 5 4 3 2 3 2" xfId="14595" xr:uid="{00000000-0005-0000-0000-000063370000}"/>
    <cellStyle name="Normal 5 4 3 2 3 2 2" xfId="14596" xr:uid="{00000000-0005-0000-0000-000064370000}"/>
    <cellStyle name="Normal 5 4 3 2 3 2 2 2" xfId="14597" xr:uid="{00000000-0005-0000-0000-000065370000}"/>
    <cellStyle name="Normal 5 4 3 2 3 2 3" xfId="14598" xr:uid="{00000000-0005-0000-0000-000066370000}"/>
    <cellStyle name="Normal 5 4 3 2 3 3" xfId="14599" xr:uid="{00000000-0005-0000-0000-000067370000}"/>
    <cellStyle name="Normal 5 4 3 2 3 3 2" xfId="14600" xr:uid="{00000000-0005-0000-0000-000068370000}"/>
    <cellStyle name="Normal 5 4 3 2 3 4" xfId="14601" xr:uid="{00000000-0005-0000-0000-000069370000}"/>
    <cellStyle name="Normal 5 4 3 2 4" xfId="14602" xr:uid="{00000000-0005-0000-0000-00006A370000}"/>
    <cellStyle name="Normal 5 4 3 2 4 2" xfId="14603" xr:uid="{00000000-0005-0000-0000-00006B370000}"/>
    <cellStyle name="Normal 5 4 3 2 4 2 2" xfId="14604" xr:uid="{00000000-0005-0000-0000-00006C370000}"/>
    <cellStyle name="Normal 5 4 3 2 4 3" xfId="14605" xr:uid="{00000000-0005-0000-0000-00006D370000}"/>
    <cellStyle name="Normal 5 4 3 2 5" xfId="14606" xr:uid="{00000000-0005-0000-0000-00006E370000}"/>
    <cellStyle name="Normal 5 4 3 2 5 2" xfId="14607" xr:uid="{00000000-0005-0000-0000-00006F370000}"/>
    <cellStyle name="Normal 5 4 3 2 6" xfId="14608" xr:uid="{00000000-0005-0000-0000-000070370000}"/>
    <cellStyle name="Normal 5 4 3 3" xfId="14609" xr:uid="{00000000-0005-0000-0000-000071370000}"/>
    <cellStyle name="Normal 5 4 3 3 2" xfId="14610" xr:uid="{00000000-0005-0000-0000-000072370000}"/>
    <cellStyle name="Normal 5 4 3 3 2 2" xfId="14611" xr:uid="{00000000-0005-0000-0000-000073370000}"/>
    <cellStyle name="Normal 5 4 3 3 2 2 2" xfId="14612" xr:uid="{00000000-0005-0000-0000-000074370000}"/>
    <cellStyle name="Normal 5 4 3 3 2 3" xfId="14613" xr:uid="{00000000-0005-0000-0000-000075370000}"/>
    <cellStyle name="Normal 5 4 3 3 3" xfId="14614" xr:uid="{00000000-0005-0000-0000-000076370000}"/>
    <cellStyle name="Normal 5 4 3 3 3 2" xfId="14615" xr:uid="{00000000-0005-0000-0000-000077370000}"/>
    <cellStyle name="Normal 5 4 3 3 4" xfId="14616" xr:uid="{00000000-0005-0000-0000-000078370000}"/>
    <cellStyle name="Normal 5 4 3 4" xfId="14617" xr:uid="{00000000-0005-0000-0000-000079370000}"/>
    <cellStyle name="Normal 5 4 3 4 2" xfId="14618" xr:uid="{00000000-0005-0000-0000-00007A370000}"/>
    <cellStyle name="Normal 5 4 3 4 2 2" xfId="14619" xr:uid="{00000000-0005-0000-0000-00007B370000}"/>
    <cellStyle name="Normal 5 4 3 4 2 2 2" xfId="14620" xr:uid="{00000000-0005-0000-0000-00007C370000}"/>
    <cellStyle name="Normal 5 4 3 4 2 3" xfId="14621" xr:uid="{00000000-0005-0000-0000-00007D370000}"/>
    <cellStyle name="Normal 5 4 3 4 3" xfId="14622" xr:uid="{00000000-0005-0000-0000-00007E370000}"/>
    <cellStyle name="Normal 5 4 3 4 3 2" xfId="14623" xr:uid="{00000000-0005-0000-0000-00007F370000}"/>
    <cellStyle name="Normal 5 4 3 4 4" xfId="14624" xr:uid="{00000000-0005-0000-0000-000080370000}"/>
    <cellStyle name="Normal 5 4 3 5" xfId="14625" xr:uid="{00000000-0005-0000-0000-000081370000}"/>
    <cellStyle name="Normal 5 4 3 5 2" xfId="14626" xr:uid="{00000000-0005-0000-0000-000082370000}"/>
    <cellStyle name="Normal 5 4 3 5 2 2" xfId="14627" xr:uid="{00000000-0005-0000-0000-000083370000}"/>
    <cellStyle name="Normal 5 4 3 5 3" xfId="14628" xr:uid="{00000000-0005-0000-0000-000084370000}"/>
    <cellStyle name="Normal 5 4 3 6" xfId="14629" xr:uid="{00000000-0005-0000-0000-000085370000}"/>
    <cellStyle name="Normal 5 4 3 6 2" xfId="14630" xr:uid="{00000000-0005-0000-0000-000086370000}"/>
    <cellStyle name="Normal 5 4 3 7" xfId="14631" xr:uid="{00000000-0005-0000-0000-000087370000}"/>
    <cellStyle name="Normal 5 4 4" xfId="7431" xr:uid="{00000000-0005-0000-0000-000088370000}"/>
    <cellStyle name="Normal 5 4 4 2" xfId="14632" xr:uid="{00000000-0005-0000-0000-000089370000}"/>
    <cellStyle name="Normal 5 4 4 2 2" xfId="14633" xr:uid="{00000000-0005-0000-0000-00008A370000}"/>
    <cellStyle name="Normal 5 4 4 2 2 2" xfId="14634" xr:uid="{00000000-0005-0000-0000-00008B370000}"/>
    <cellStyle name="Normal 5 4 4 2 2 2 2" xfId="14635" xr:uid="{00000000-0005-0000-0000-00008C370000}"/>
    <cellStyle name="Normal 5 4 4 2 2 3" xfId="14636" xr:uid="{00000000-0005-0000-0000-00008D370000}"/>
    <cellStyle name="Normal 5 4 4 2 3" xfId="14637" xr:uid="{00000000-0005-0000-0000-00008E370000}"/>
    <cellStyle name="Normal 5 4 4 2 3 2" xfId="14638" xr:uid="{00000000-0005-0000-0000-00008F370000}"/>
    <cellStyle name="Normal 5 4 4 2 4" xfId="14639" xr:uid="{00000000-0005-0000-0000-000090370000}"/>
    <cellStyle name="Normal 5 4 4 3" xfId="14640" xr:uid="{00000000-0005-0000-0000-000091370000}"/>
    <cellStyle name="Normal 5 4 4 3 2" xfId="14641" xr:uid="{00000000-0005-0000-0000-000092370000}"/>
    <cellStyle name="Normal 5 4 4 3 2 2" xfId="14642" xr:uid="{00000000-0005-0000-0000-000093370000}"/>
    <cellStyle name="Normal 5 4 4 3 2 2 2" xfId="14643" xr:uid="{00000000-0005-0000-0000-000094370000}"/>
    <cellStyle name="Normal 5 4 4 3 2 3" xfId="14644" xr:uid="{00000000-0005-0000-0000-000095370000}"/>
    <cellStyle name="Normal 5 4 4 3 3" xfId="14645" xr:uid="{00000000-0005-0000-0000-000096370000}"/>
    <cellStyle name="Normal 5 4 4 3 3 2" xfId="14646" xr:uid="{00000000-0005-0000-0000-000097370000}"/>
    <cellStyle name="Normal 5 4 4 3 4" xfId="14647" xr:uid="{00000000-0005-0000-0000-000098370000}"/>
    <cellStyle name="Normal 5 4 4 4" xfId="14648" xr:uid="{00000000-0005-0000-0000-000099370000}"/>
    <cellStyle name="Normal 5 4 4 4 2" xfId="14649" xr:uid="{00000000-0005-0000-0000-00009A370000}"/>
    <cellStyle name="Normal 5 4 4 4 2 2" xfId="14650" xr:uid="{00000000-0005-0000-0000-00009B370000}"/>
    <cellStyle name="Normal 5 4 4 4 3" xfId="14651" xr:uid="{00000000-0005-0000-0000-00009C370000}"/>
    <cellStyle name="Normal 5 4 4 5" xfId="14652" xr:uid="{00000000-0005-0000-0000-00009D370000}"/>
    <cellStyle name="Normal 5 4 4 5 2" xfId="14653" xr:uid="{00000000-0005-0000-0000-00009E370000}"/>
    <cellStyle name="Normal 5 4 4 6" xfId="14654" xr:uid="{00000000-0005-0000-0000-00009F370000}"/>
    <cellStyle name="Normal 5 4 5" xfId="14655" xr:uid="{00000000-0005-0000-0000-0000A0370000}"/>
    <cellStyle name="Normal 5 4 5 2" xfId="14656" xr:uid="{00000000-0005-0000-0000-0000A1370000}"/>
    <cellStyle name="Normal 5 4 5 2 2" xfId="14657" xr:uid="{00000000-0005-0000-0000-0000A2370000}"/>
    <cellStyle name="Normal 5 4 5 2 2 2" xfId="14658" xr:uid="{00000000-0005-0000-0000-0000A3370000}"/>
    <cellStyle name="Normal 5 4 5 2 3" xfId="14659" xr:uid="{00000000-0005-0000-0000-0000A4370000}"/>
    <cellStyle name="Normal 5 4 5 3" xfId="14660" xr:uid="{00000000-0005-0000-0000-0000A5370000}"/>
    <cellStyle name="Normal 5 4 5 3 2" xfId="14661" xr:uid="{00000000-0005-0000-0000-0000A6370000}"/>
    <cellStyle name="Normal 5 4 5 4" xfId="14662" xr:uid="{00000000-0005-0000-0000-0000A7370000}"/>
    <cellStyle name="Normal 5 4 6" xfId="14663" xr:uid="{00000000-0005-0000-0000-0000A8370000}"/>
    <cellStyle name="Normal 5 4 6 2" xfId="14664" xr:uid="{00000000-0005-0000-0000-0000A9370000}"/>
    <cellStyle name="Normal 5 4 6 2 2" xfId="14665" xr:uid="{00000000-0005-0000-0000-0000AA370000}"/>
    <cellStyle name="Normal 5 4 6 2 2 2" xfId="14666" xr:uid="{00000000-0005-0000-0000-0000AB370000}"/>
    <cellStyle name="Normal 5 4 6 2 3" xfId="14667" xr:uid="{00000000-0005-0000-0000-0000AC370000}"/>
    <cellStyle name="Normal 5 4 6 3" xfId="14668" xr:uid="{00000000-0005-0000-0000-0000AD370000}"/>
    <cellStyle name="Normal 5 4 6 3 2" xfId="14669" xr:uid="{00000000-0005-0000-0000-0000AE370000}"/>
    <cellStyle name="Normal 5 4 6 4" xfId="14670" xr:uid="{00000000-0005-0000-0000-0000AF370000}"/>
    <cellStyle name="Normal 5 4 7" xfId="14671" xr:uid="{00000000-0005-0000-0000-0000B0370000}"/>
    <cellStyle name="Normal 5 4 7 2" xfId="14672" xr:uid="{00000000-0005-0000-0000-0000B1370000}"/>
    <cellStyle name="Normal 5 4 7 2 2" xfId="14673" xr:uid="{00000000-0005-0000-0000-0000B2370000}"/>
    <cellStyle name="Normal 5 4 7 3" xfId="14674" xr:uid="{00000000-0005-0000-0000-0000B3370000}"/>
    <cellStyle name="Normal 5 4 8" xfId="14675" xr:uid="{00000000-0005-0000-0000-0000B4370000}"/>
    <cellStyle name="Normal 5 4 8 2" xfId="14676" xr:uid="{00000000-0005-0000-0000-0000B5370000}"/>
    <cellStyle name="Normal 5 4 9" xfId="14677" xr:uid="{00000000-0005-0000-0000-0000B6370000}"/>
    <cellStyle name="Normal 5 5" xfId="5312" xr:uid="{00000000-0005-0000-0000-0000B7370000}"/>
    <cellStyle name="Normal 5 5 2" xfId="14678" xr:uid="{00000000-0005-0000-0000-0000B8370000}"/>
    <cellStyle name="Normal 5 5 2 2" xfId="14679" xr:uid="{00000000-0005-0000-0000-0000B9370000}"/>
    <cellStyle name="Normal 5 5 2 2 2" xfId="14680" xr:uid="{00000000-0005-0000-0000-0000BA370000}"/>
    <cellStyle name="Normal 5 5 2 2 2 2" xfId="14681" xr:uid="{00000000-0005-0000-0000-0000BB370000}"/>
    <cellStyle name="Normal 5 5 2 2 2 2 2" xfId="14682" xr:uid="{00000000-0005-0000-0000-0000BC370000}"/>
    <cellStyle name="Normal 5 5 2 2 2 2 2 2" xfId="14683" xr:uid="{00000000-0005-0000-0000-0000BD370000}"/>
    <cellStyle name="Normal 5 5 2 2 2 2 2 2 2" xfId="14684" xr:uid="{00000000-0005-0000-0000-0000BE370000}"/>
    <cellStyle name="Normal 5 5 2 2 2 2 2 3" xfId="14685" xr:uid="{00000000-0005-0000-0000-0000BF370000}"/>
    <cellStyle name="Normal 5 5 2 2 2 2 3" xfId="14686" xr:uid="{00000000-0005-0000-0000-0000C0370000}"/>
    <cellStyle name="Normal 5 5 2 2 2 2 3 2" xfId="14687" xr:uid="{00000000-0005-0000-0000-0000C1370000}"/>
    <cellStyle name="Normal 5 5 2 2 2 2 4" xfId="14688" xr:uid="{00000000-0005-0000-0000-0000C2370000}"/>
    <cellStyle name="Normal 5 5 2 2 2 3" xfId="14689" xr:uid="{00000000-0005-0000-0000-0000C3370000}"/>
    <cellStyle name="Normal 5 5 2 2 2 3 2" xfId="14690" xr:uid="{00000000-0005-0000-0000-0000C4370000}"/>
    <cellStyle name="Normal 5 5 2 2 2 3 2 2" xfId="14691" xr:uid="{00000000-0005-0000-0000-0000C5370000}"/>
    <cellStyle name="Normal 5 5 2 2 2 3 2 2 2" xfId="14692" xr:uid="{00000000-0005-0000-0000-0000C6370000}"/>
    <cellStyle name="Normal 5 5 2 2 2 3 2 3" xfId="14693" xr:uid="{00000000-0005-0000-0000-0000C7370000}"/>
    <cellStyle name="Normal 5 5 2 2 2 3 3" xfId="14694" xr:uid="{00000000-0005-0000-0000-0000C8370000}"/>
    <cellStyle name="Normal 5 5 2 2 2 3 3 2" xfId="14695" xr:uid="{00000000-0005-0000-0000-0000C9370000}"/>
    <cellStyle name="Normal 5 5 2 2 2 3 4" xfId="14696" xr:uid="{00000000-0005-0000-0000-0000CA370000}"/>
    <cellStyle name="Normal 5 5 2 2 2 4" xfId="14697" xr:uid="{00000000-0005-0000-0000-0000CB370000}"/>
    <cellStyle name="Normal 5 5 2 2 2 4 2" xfId="14698" xr:uid="{00000000-0005-0000-0000-0000CC370000}"/>
    <cellStyle name="Normal 5 5 2 2 2 4 2 2" xfId="14699" xr:uid="{00000000-0005-0000-0000-0000CD370000}"/>
    <cellStyle name="Normal 5 5 2 2 2 4 3" xfId="14700" xr:uid="{00000000-0005-0000-0000-0000CE370000}"/>
    <cellStyle name="Normal 5 5 2 2 2 5" xfId="14701" xr:uid="{00000000-0005-0000-0000-0000CF370000}"/>
    <cellStyle name="Normal 5 5 2 2 2 5 2" xfId="14702" xr:uid="{00000000-0005-0000-0000-0000D0370000}"/>
    <cellStyle name="Normal 5 5 2 2 2 6" xfId="14703" xr:uid="{00000000-0005-0000-0000-0000D1370000}"/>
    <cellStyle name="Normal 5 5 2 2 3" xfId="14704" xr:uid="{00000000-0005-0000-0000-0000D2370000}"/>
    <cellStyle name="Normal 5 5 2 2 3 2" xfId="14705" xr:uid="{00000000-0005-0000-0000-0000D3370000}"/>
    <cellStyle name="Normal 5 5 2 2 3 2 2" xfId="14706" xr:uid="{00000000-0005-0000-0000-0000D4370000}"/>
    <cellStyle name="Normal 5 5 2 2 3 2 2 2" xfId="14707" xr:uid="{00000000-0005-0000-0000-0000D5370000}"/>
    <cellStyle name="Normal 5 5 2 2 3 2 3" xfId="14708" xr:uid="{00000000-0005-0000-0000-0000D6370000}"/>
    <cellStyle name="Normal 5 5 2 2 3 3" xfId="14709" xr:uid="{00000000-0005-0000-0000-0000D7370000}"/>
    <cellStyle name="Normal 5 5 2 2 3 3 2" xfId="14710" xr:uid="{00000000-0005-0000-0000-0000D8370000}"/>
    <cellStyle name="Normal 5 5 2 2 3 4" xfId="14711" xr:uid="{00000000-0005-0000-0000-0000D9370000}"/>
    <cellStyle name="Normal 5 5 2 2 4" xfId="14712" xr:uid="{00000000-0005-0000-0000-0000DA370000}"/>
    <cellStyle name="Normal 5 5 2 2 4 2" xfId="14713" xr:uid="{00000000-0005-0000-0000-0000DB370000}"/>
    <cellStyle name="Normal 5 5 2 2 4 2 2" xfId="14714" xr:uid="{00000000-0005-0000-0000-0000DC370000}"/>
    <cellStyle name="Normal 5 5 2 2 4 2 2 2" xfId="14715" xr:uid="{00000000-0005-0000-0000-0000DD370000}"/>
    <cellStyle name="Normal 5 5 2 2 4 2 3" xfId="14716" xr:uid="{00000000-0005-0000-0000-0000DE370000}"/>
    <cellStyle name="Normal 5 5 2 2 4 3" xfId="14717" xr:uid="{00000000-0005-0000-0000-0000DF370000}"/>
    <cellStyle name="Normal 5 5 2 2 4 3 2" xfId="14718" xr:uid="{00000000-0005-0000-0000-0000E0370000}"/>
    <cellStyle name="Normal 5 5 2 2 4 4" xfId="14719" xr:uid="{00000000-0005-0000-0000-0000E1370000}"/>
    <cellStyle name="Normal 5 5 2 2 5" xfId="14720" xr:uid="{00000000-0005-0000-0000-0000E2370000}"/>
    <cellStyle name="Normal 5 5 2 2 5 2" xfId="14721" xr:uid="{00000000-0005-0000-0000-0000E3370000}"/>
    <cellStyle name="Normal 5 5 2 2 5 2 2" xfId="14722" xr:uid="{00000000-0005-0000-0000-0000E4370000}"/>
    <cellStyle name="Normal 5 5 2 2 5 3" xfId="14723" xr:uid="{00000000-0005-0000-0000-0000E5370000}"/>
    <cellStyle name="Normal 5 5 2 2 6" xfId="14724" xr:uid="{00000000-0005-0000-0000-0000E6370000}"/>
    <cellStyle name="Normal 5 5 2 2 6 2" xfId="14725" xr:uid="{00000000-0005-0000-0000-0000E7370000}"/>
    <cellStyle name="Normal 5 5 2 2 7" xfId="14726" xr:uid="{00000000-0005-0000-0000-0000E8370000}"/>
    <cellStyle name="Normal 5 5 3" xfId="14727" xr:uid="{00000000-0005-0000-0000-0000E9370000}"/>
    <cellStyle name="Normal 5 5 3 2" xfId="14728" xr:uid="{00000000-0005-0000-0000-0000EA370000}"/>
    <cellStyle name="Normal 5 5 3 2 2" xfId="14729" xr:uid="{00000000-0005-0000-0000-0000EB370000}"/>
    <cellStyle name="Normal 5 5 3 2 2 2" xfId="14730" xr:uid="{00000000-0005-0000-0000-0000EC370000}"/>
    <cellStyle name="Normal 5 5 3 2 2 2 2" xfId="14731" xr:uid="{00000000-0005-0000-0000-0000ED370000}"/>
    <cellStyle name="Normal 5 5 3 2 2 2 2 2" xfId="14732" xr:uid="{00000000-0005-0000-0000-0000EE370000}"/>
    <cellStyle name="Normal 5 5 3 2 2 2 3" xfId="14733" xr:uid="{00000000-0005-0000-0000-0000EF370000}"/>
    <cellStyle name="Normal 5 5 3 2 2 3" xfId="14734" xr:uid="{00000000-0005-0000-0000-0000F0370000}"/>
    <cellStyle name="Normal 5 5 3 2 2 3 2" xfId="14735" xr:uid="{00000000-0005-0000-0000-0000F1370000}"/>
    <cellStyle name="Normal 5 5 3 2 2 4" xfId="14736" xr:uid="{00000000-0005-0000-0000-0000F2370000}"/>
    <cellStyle name="Normal 5 5 3 2 3" xfId="14737" xr:uid="{00000000-0005-0000-0000-0000F3370000}"/>
    <cellStyle name="Normal 5 5 3 2 3 2" xfId="14738" xr:uid="{00000000-0005-0000-0000-0000F4370000}"/>
    <cellStyle name="Normal 5 5 3 2 3 2 2" xfId="14739" xr:uid="{00000000-0005-0000-0000-0000F5370000}"/>
    <cellStyle name="Normal 5 5 3 2 3 2 2 2" xfId="14740" xr:uid="{00000000-0005-0000-0000-0000F6370000}"/>
    <cellStyle name="Normal 5 5 3 2 3 2 3" xfId="14741" xr:uid="{00000000-0005-0000-0000-0000F7370000}"/>
    <cellStyle name="Normal 5 5 3 2 3 3" xfId="14742" xr:uid="{00000000-0005-0000-0000-0000F8370000}"/>
    <cellStyle name="Normal 5 5 3 2 3 3 2" xfId="14743" xr:uid="{00000000-0005-0000-0000-0000F9370000}"/>
    <cellStyle name="Normal 5 5 3 2 3 4" xfId="14744" xr:uid="{00000000-0005-0000-0000-0000FA370000}"/>
    <cellStyle name="Normal 5 5 3 2 4" xfId="14745" xr:uid="{00000000-0005-0000-0000-0000FB370000}"/>
    <cellStyle name="Normal 5 5 3 2 4 2" xfId="14746" xr:uid="{00000000-0005-0000-0000-0000FC370000}"/>
    <cellStyle name="Normal 5 5 3 2 4 2 2" xfId="14747" xr:uid="{00000000-0005-0000-0000-0000FD370000}"/>
    <cellStyle name="Normal 5 5 3 2 4 3" xfId="14748" xr:uid="{00000000-0005-0000-0000-0000FE370000}"/>
    <cellStyle name="Normal 5 5 3 2 5" xfId="14749" xr:uid="{00000000-0005-0000-0000-0000FF370000}"/>
    <cellStyle name="Normal 5 5 3 2 5 2" xfId="14750" xr:uid="{00000000-0005-0000-0000-000000380000}"/>
    <cellStyle name="Normal 5 5 3 2 6" xfId="14751" xr:uid="{00000000-0005-0000-0000-000001380000}"/>
    <cellStyle name="Normal 5 5 3 3" xfId="14752" xr:uid="{00000000-0005-0000-0000-000002380000}"/>
    <cellStyle name="Normal 5 5 3 3 2" xfId="14753" xr:uid="{00000000-0005-0000-0000-000003380000}"/>
    <cellStyle name="Normal 5 5 3 3 2 2" xfId="14754" xr:uid="{00000000-0005-0000-0000-000004380000}"/>
    <cellStyle name="Normal 5 5 3 3 2 2 2" xfId="14755" xr:uid="{00000000-0005-0000-0000-000005380000}"/>
    <cellStyle name="Normal 5 5 3 3 2 3" xfId="14756" xr:uid="{00000000-0005-0000-0000-000006380000}"/>
    <cellStyle name="Normal 5 5 3 3 3" xfId="14757" xr:uid="{00000000-0005-0000-0000-000007380000}"/>
    <cellStyle name="Normal 5 5 3 3 3 2" xfId="14758" xr:uid="{00000000-0005-0000-0000-000008380000}"/>
    <cellStyle name="Normal 5 5 3 3 4" xfId="14759" xr:uid="{00000000-0005-0000-0000-000009380000}"/>
    <cellStyle name="Normal 5 5 3 4" xfId="14760" xr:uid="{00000000-0005-0000-0000-00000A380000}"/>
    <cellStyle name="Normal 5 5 3 4 2" xfId="14761" xr:uid="{00000000-0005-0000-0000-00000B380000}"/>
    <cellStyle name="Normal 5 5 3 4 2 2" xfId="14762" xr:uid="{00000000-0005-0000-0000-00000C380000}"/>
    <cellStyle name="Normal 5 5 3 4 2 2 2" xfId="14763" xr:uid="{00000000-0005-0000-0000-00000D380000}"/>
    <cellStyle name="Normal 5 5 3 4 2 3" xfId="14764" xr:uid="{00000000-0005-0000-0000-00000E380000}"/>
    <cellStyle name="Normal 5 5 3 4 3" xfId="14765" xr:uid="{00000000-0005-0000-0000-00000F380000}"/>
    <cellStyle name="Normal 5 5 3 4 3 2" xfId="14766" xr:uid="{00000000-0005-0000-0000-000010380000}"/>
    <cellStyle name="Normal 5 5 3 4 4" xfId="14767" xr:uid="{00000000-0005-0000-0000-000011380000}"/>
    <cellStyle name="Normal 5 5 3 5" xfId="14768" xr:uid="{00000000-0005-0000-0000-000012380000}"/>
    <cellStyle name="Normal 5 5 3 5 2" xfId="14769" xr:uid="{00000000-0005-0000-0000-000013380000}"/>
    <cellStyle name="Normal 5 5 3 5 2 2" xfId="14770" xr:uid="{00000000-0005-0000-0000-000014380000}"/>
    <cellStyle name="Normal 5 5 3 5 3" xfId="14771" xr:uid="{00000000-0005-0000-0000-000015380000}"/>
    <cellStyle name="Normal 5 5 3 6" xfId="14772" xr:uid="{00000000-0005-0000-0000-000016380000}"/>
    <cellStyle name="Normal 5 5 3 6 2" xfId="14773" xr:uid="{00000000-0005-0000-0000-000017380000}"/>
    <cellStyle name="Normal 5 5 4" xfId="14774" xr:uid="{00000000-0005-0000-0000-000018380000}"/>
    <cellStyle name="Normal 5 5 4 2" xfId="14775" xr:uid="{00000000-0005-0000-0000-000019380000}"/>
    <cellStyle name="Normal 5 5 4 2 2" xfId="14776" xr:uid="{00000000-0005-0000-0000-00001A380000}"/>
    <cellStyle name="Normal 5 5 4 2 2 2" xfId="14777" xr:uid="{00000000-0005-0000-0000-00001B380000}"/>
    <cellStyle name="Normal 5 5 4 2 2 2 2" xfId="14778" xr:uid="{00000000-0005-0000-0000-00001C380000}"/>
    <cellStyle name="Normal 5 5 4 2 2 3" xfId="14779" xr:uid="{00000000-0005-0000-0000-00001D380000}"/>
    <cellStyle name="Normal 5 5 4 2 3" xfId="14780" xr:uid="{00000000-0005-0000-0000-00001E380000}"/>
    <cellStyle name="Normal 5 5 4 2 3 2" xfId="14781" xr:uid="{00000000-0005-0000-0000-00001F380000}"/>
    <cellStyle name="Normal 5 5 4 2 4" xfId="14782" xr:uid="{00000000-0005-0000-0000-000020380000}"/>
    <cellStyle name="Normal 5 5 4 3" xfId="14783" xr:uid="{00000000-0005-0000-0000-000021380000}"/>
    <cellStyle name="Normal 5 5 4 3 2" xfId="14784" xr:uid="{00000000-0005-0000-0000-000022380000}"/>
    <cellStyle name="Normal 5 5 4 3 2 2" xfId="14785" xr:uid="{00000000-0005-0000-0000-000023380000}"/>
    <cellStyle name="Normal 5 5 4 3 2 2 2" xfId="14786" xr:uid="{00000000-0005-0000-0000-000024380000}"/>
    <cellStyle name="Normal 5 5 4 3 2 3" xfId="14787" xr:uid="{00000000-0005-0000-0000-000025380000}"/>
    <cellStyle name="Normal 5 5 4 3 3" xfId="14788" xr:uid="{00000000-0005-0000-0000-000026380000}"/>
    <cellStyle name="Normal 5 5 4 3 3 2" xfId="14789" xr:uid="{00000000-0005-0000-0000-000027380000}"/>
    <cellStyle name="Normal 5 5 4 3 4" xfId="14790" xr:uid="{00000000-0005-0000-0000-000028380000}"/>
    <cellStyle name="Normal 5 5 4 4" xfId="14791" xr:uid="{00000000-0005-0000-0000-000029380000}"/>
    <cellStyle name="Normal 5 5 4 4 2" xfId="14792" xr:uid="{00000000-0005-0000-0000-00002A380000}"/>
    <cellStyle name="Normal 5 5 4 4 2 2" xfId="14793" xr:uid="{00000000-0005-0000-0000-00002B380000}"/>
    <cellStyle name="Normal 5 5 4 4 3" xfId="14794" xr:uid="{00000000-0005-0000-0000-00002C380000}"/>
    <cellStyle name="Normal 5 5 4 5" xfId="14795" xr:uid="{00000000-0005-0000-0000-00002D380000}"/>
    <cellStyle name="Normal 5 5 4 5 2" xfId="14796" xr:uid="{00000000-0005-0000-0000-00002E380000}"/>
    <cellStyle name="Normal 5 5 4 6" xfId="14797" xr:uid="{00000000-0005-0000-0000-00002F380000}"/>
    <cellStyle name="Normal 5 5 5" xfId="14798" xr:uid="{00000000-0005-0000-0000-000030380000}"/>
    <cellStyle name="Normal 5 5 5 2" xfId="14799" xr:uid="{00000000-0005-0000-0000-000031380000}"/>
    <cellStyle name="Normal 5 5 5 2 2" xfId="14800" xr:uid="{00000000-0005-0000-0000-000032380000}"/>
    <cellStyle name="Normal 5 5 5 2 2 2" xfId="14801" xr:uid="{00000000-0005-0000-0000-000033380000}"/>
    <cellStyle name="Normal 5 5 5 2 3" xfId="14802" xr:uid="{00000000-0005-0000-0000-000034380000}"/>
    <cellStyle name="Normal 5 5 5 3" xfId="14803" xr:uid="{00000000-0005-0000-0000-000035380000}"/>
    <cellStyle name="Normal 5 5 5 3 2" xfId="14804" xr:uid="{00000000-0005-0000-0000-000036380000}"/>
    <cellStyle name="Normal 5 5 5 4" xfId="14805" xr:uid="{00000000-0005-0000-0000-000037380000}"/>
    <cellStyle name="Normal 5 5 6" xfId="14806" xr:uid="{00000000-0005-0000-0000-000038380000}"/>
    <cellStyle name="Normal 5 5 6 2" xfId="14807" xr:uid="{00000000-0005-0000-0000-000039380000}"/>
    <cellStyle name="Normal 5 5 6 2 2" xfId="14808" xr:uid="{00000000-0005-0000-0000-00003A380000}"/>
    <cellStyle name="Normal 5 5 6 2 2 2" xfId="14809" xr:uid="{00000000-0005-0000-0000-00003B380000}"/>
    <cellStyle name="Normal 5 5 6 2 3" xfId="14810" xr:uid="{00000000-0005-0000-0000-00003C380000}"/>
    <cellStyle name="Normal 5 5 6 3" xfId="14811" xr:uid="{00000000-0005-0000-0000-00003D380000}"/>
    <cellStyle name="Normal 5 5 6 3 2" xfId="14812" xr:uid="{00000000-0005-0000-0000-00003E380000}"/>
    <cellStyle name="Normal 5 5 6 4" xfId="14813" xr:uid="{00000000-0005-0000-0000-00003F380000}"/>
    <cellStyle name="Normal 5 5 7" xfId="14814" xr:uid="{00000000-0005-0000-0000-000040380000}"/>
    <cellStyle name="Normal 5 5 7 2" xfId="14815" xr:uid="{00000000-0005-0000-0000-000041380000}"/>
    <cellStyle name="Normal 5 5 7 2 2" xfId="14816" xr:uid="{00000000-0005-0000-0000-000042380000}"/>
    <cellStyle name="Normal 5 5 7 3" xfId="14817" xr:uid="{00000000-0005-0000-0000-000043380000}"/>
    <cellStyle name="Normal 5 5 8" xfId="14818" xr:uid="{00000000-0005-0000-0000-000044380000}"/>
    <cellStyle name="Normal 5 5 8 2" xfId="14819" xr:uid="{00000000-0005-0000-0000-000045380000}"/>
    <cellStyle name="Normal 5 6" xfId="5313" xr:uid="{00000000-0005-0000-0000-000046380000}"/>
    <cellStyle name="Normal 5 6 2" xfId="14820" xr:uid="{00000000-0005-0000-0000-000047380000}"/>
    <cellStyle name="Normal 5 6 2 2" xfId="14821" xr:uid="{00000000-0005-0000-0000-000048380000}"/>
    <cellStyle name="Normal 5 6 2 2 2" xfId="14822" xr:uid="{00000000-0005-0000-0000-000049380000}"/>
    <cellStyle name="Normal 5 6 2 2 2 2" xfId="14823" xr:uid="{00000000-0005-0000-0000-00004A380000}"/>
    <cellStyle name="Normal 5 6 2 2 2 2 2" xfId="14824" xr:uid="{00000000-0005-0000-0000-00004B380000}"/>
    <cellStyle name="Normal 5 6 2 2 2 2 2 2" xfId="14825" xr:uid="{00000000-0005-0000-0000-00004C380000}"/>
    <cellStyle name="Normal 5 6 2 2 2 2 2 2 2" xfId="14826" xr:uid="{00000000-0005-0000-0000-00004D380000}"/>
    <cellStyle name="Normal 5 6 2 2 2 2 2 3" xfId="14827" xr:uid="{00000000-0005-0000-0000-00004E380000}"/>
    <cellStyle name="Normal 5 6 2 2 2 2 3" xfId="14828" xr:uid="{00000000-0005-0000-0000-00004F380000}"/>
    <cellStyle name="Normal 5 6 2 2 2 2 3 2" xfId="14829" xr:uid="{00000000-0005-0000-0000-000050380000}"/>
    <cellStyle name="Normal 5 6 2 2 2 2 4" xfId="14830" xr:uid="{00000000-0005-0000-0000-000051380000}"/>
    <cellStyle name="Normal 5 6 2 2 2 3" xfId="14831" xr:uid="{00000000-0005-0000-0000-000052380000}"/>
    <cellStyle name="Normal 5 6 2 2 2 3 2" xfId="14832" xr:uid="{00000000-0005-0000-0000-000053380000}"/>
    <cellStyle name="Normal 5 6 2 2 2 3 2 2" xfId="14833" xr:uid="{00000000-0005-0000-0000-000054380000}"/>
    <cellStyle name="Normal 5 6 2 2 2 3 2 2 2" xfId="14834" xr:uid="{00000000-0005-0000-0000-000055380000}"/>
    <cellStyle name="Normal 5 6 2 2 2 3 2 3" xfId="14835" xr:uid="{00000000-0005-0000-0000-000056380000}"/>
    <cellStyle name="Normal 5 6 2 2 2 3 3" xfId="14836" xr:uid="{00000000-0005-0000-0000-000057380000}"/>
    <cellStyle name="Normal 5 6 2 2 2 3 3 2" xfId="14837" xr:uid="{00000000-0005-0000-0000-000058380000}"/>
    <cellStyle name="Normal 5 6 2 2 2 3 4" xfId="14838" xr:uid="{00000000-0005-0000-0000-000059380000}"/>
    <cellStyle name="Normal 5 6 2 2 2 4" xfId="14839" xr:uid="{00000000-0005-0000-0000-00005A380000}"/>
    <cellStyle name="Normal 5 6 2 2 2 4 2" xfId="14840" xr:uid="{00000000-0005-0000-0000-00005B380000}"/>
    <cellStyle name="Normal 5 6 2 2 2 4 2 2" xfId="14841" xr:uid="{00000000-0005-0000-0000-00005C380000}"/>
    <cellStyle name="Normal 5 6 2 2 2 4 3" xfId="14842" xr:uid="{00000000-0005-0000-0000-00005D380000}"/>
    <cellStyle name="Normal 5 6 2 2 2 5" xfId="14843" xr:uid="{00000000-0005-0000-0000-00005E380000}"/>
    <cellStyle name="Normal 5 6 2 2 2 5 2" xfId="14844" xr:uid="{00000000-0005-0000-0000-00005F380000}"/>
    <cellStyle name="Normal 5 6 2 2 2 6" xfId="14845" xr:uid="{00000000-0005-0000-0000-000060380000}"/>
    <cellStyle name="Normal 5 6 2 2 3" xfId="14846" xr:uid="{00000000-0005-0000-0000-000061380000}"/>
    <cellStyle name="Normal 5 6 2 2 3 2" xfId="14847" xr:uid="{00000000-0005-0000-0000-000062380000}"/>
    <cellStyle name="Normal 5 6 2 2 3 2 2" xfId="14848" xr:uid="{00000000-0005-0000-0000-000063380000}"/>
    <cellStyle name="Normal 5 6 2 2 3 2 2 2" xfId="14849" xr:uid="{00000000-0005-0000-0000-000064380000}"/>
    <cellStyle name="Normal 5 6 2 2 3 2 3" xfId="14850" xr:uid="{00000000-0005-0000-0000-000065380000}"/>
    <cellStyle name="Normal 5 6 2 2 3 3" xfId="14851" xr:uid="{00000000-0005-0000-0000-000066380000}"/>
    <cellStyle name="Normal 5 6 2 2 3 3 2" xfId="14852" xr:uid="{00000000-0005-0000-0000-000067380000}"/>
    <cellStyle name="Normal 5 6 2 2 3 4" xfId="14853" xr:uid="{00000000-0005-0000-0000-000068380000}"/>
    <cellStyle name="Normal 5 6 2 2 4" xfId="14854" xr:uid="{00000000-0005-0000-0000-000069380000}"/>
    <cellStyle name="Normal 5 6 2 2 4 2" xfId="14855" xr:uid="{00000000-0005-0000-0000-00006A380000}"/>
    <cellStyle name="Normal 5 6 2 2 4 2 2" xfId="14856" xr:uid="{00000000-0005-0000-0000-00006B380000}"/>
    <cellStyle name="Normal 5 6 2 2 4 2 2 2" xfId="14857" xr:uid="{00000000-0005-0000-0000-00006C380000}"/>
    <cellStyle name="Normal 5 6 2 2 4 2 3" xfId="14858" xr:uid="{00000000-0005-0000-0000-00006D380000}"/>
    <cellStyle name="Normal 5 6 2 2 4 3" xfId="14859" xr:uid="{00000000-0005-0000-0000-00006E380000}"/>
    <cellStyle name="Normal 5 6 2 2 4 3 2" xfId="14860" xr:uid="{00000000-0005-0000-0000-00006F380000}"/>
    <cellStyle name="Normal 5 6 2 2 4 4" xfId="14861" xr:uid="{00000000-0005-0000-0000-000070380000}"/>
    <cellStyle name="Normal 5 6 2 2 5" xfId="14862" xr:uid="{00000000-0005-0000-0000-000071380000}"/>
    <cellStyle name="Normal 5 6 2 2 5 2" xfId="14863" xr:uid="{00000000-0005-0000-0000-000072380000}"/>
    <cellStyle name="Normal 5 6 2 2 5 2 2" xfId="14864" xr:uid="{00000000-0005-0000-0000-000073380000}"/>
    <cellStyle name="Normal 5 6 2 2 5 3" xfId="14865" xr:uid="{00000000-0005-0000-0000-000074380000}"/>
    <cellStyle name="Normal 5 6 2 2 6" xfId="14866" xr:uid="{00000000-0005-0000-0000-000075380000}"/>
    <cellStyle name="Normal 5 6 2 2 6 2" xfId="14867" xr:uid="{00000000-0005-0000-0000-000076380000}"/>
    <cellStyle name="Normal 5 6 2 2 7" xfId="14868" xr:uid="{00000000-0005-0000-0000-000077380000}"/>
    <cellStyle name="Normal 5 6 3" xfId="14869" xr:uid="{00000000-0005-0000-0000-000078380000}"/>
    <cellStyle name="Normal 5 6 3 2" xfId="14870" xr:uid="{00000000-0005-0000-0000-000079380000}"/>
    <cellStyle name="Normal 5 6 3 2 2" xfId="14871" xr:uid="{00000000-0005-0000-0000-00007A380000}"/>
    <cellStyle name="Normal 5 6 3 2 2 2" xfId="14872" xr:uid="{00000000-0005-0000-0000-00007B380000}"/>
    <cellStyle name="Normal 5 6 3 2 2 2 2" xfId="14873" xr:uid="{00000000-0005-0000-0000-00007C380000}"/>
    <cellStyle name="Normal 5 6 3 2 2 2 2 2" xfId="14874" xr:uid="{00000000-0005-0000-0000-00007D380000}"/>
    <cellStyle name="Normal 5 6 3 2 2 2 3" xfId="14875" xr:uid="{00000000-0005-0000-0000-00007E380000}"/>
    <cellStyle name="Normal 5 6 3 2 2 3" xfId="14876" xr:uid="{00000000-0005-0000-0000-00007F380000}"/>
    <cellStyle name="Normal 5 6 3 2 2 3 2" xfId="14877" xr:uid="{00000000-0005-0000-0000-000080380000}"/>
    <cellStyle name="Normal 5 6 3 2 2 4" xfId="14878" xr:uid="{00000000-0005-0000-0000-000081380000}"/>
    <cellStyle name="Normal 5 6 3 2 3" xfId="14879" xr:uid="{00000000-0005-0000-0000-000082380000}"/>
    <cellStyle name="Normal 5 6 3 2 3 2" xfId="14880" xr:uid="{00000000-0005-0000-0000-000083380000}"/>
    <cellStyle name="Normal 5 6 3 2 3 2 2" xfId="14881" xr:uid="{00000000-0005-0000-0000-000084380000}"/>
    <cellStyle name="Normal 5 6 3 2 3 2 2 2" xfId="14882" xr:uid="{00000000-0005-0000-0000-000085380000}"/>
    <cellStyle name="Normal 5 6 3 2 3 2 3" xfId="14883" xr:uid="{00000000-0005-0000-0000-000086380000}"/>
    <cellStyle name="Normal 5 6 3 2 3 3" xfId="14884" xr:uid="{00000000-0005-0000-0000-000087380000}"/>
    <cellStyle name="Normal 5 6 3 2 3 3 2" xfId="14885" xr:uid="{00000000-0005-0000-0000-000088380000}"/>
    <cellStyle name="Normal 5 6 3 2 3 4" xfId="14886" xr:uid="{00000000-0005-0000-0000-000089380000}"/>
    <cellStyle name="Normal 5 6 3 2 4" xfId="14887" xr:uid="{00000000-0005-0000-0000-00008A380000}"/>
    <cellStyle name="Normal 5 6 3 2 4 2" xfId="14888" xr:uid="{00000000-0005-0000-0000-00008B380000}"/>
    <cellStyle name="Normal 5 6 3 2 4 2 2" xfId="14889" xr:uid="{00000000-0005-0000-0000-00008C380000}"/>
    <cellStyle name="Normal 5 6 3 2 4 3" xfId="14890" xr:uid="{00000000-0005-0000-0000-00008D380000}"/>
    <cellStyle name="Normal 5 6 3 2 5" xfId="14891" xr:uid="{00000000-0005-0000-0000-00008E380000}"/>
    <cellStyle name="Normal 5 6 3 2 5 2" xfId="14892" xr:uid="{00000000-0005-0000-0000-00008F380000}"/>
    <cellStyle name="Normal 5 6 3 2 6" xfId="14893" xr:uid="{00000000-0005-0000-0000-000090380000}"/>
    <cellStyle name="Normal 5 6 3 3" xfId="14894" xr:uid="{00000000-0005-0000-0000-000091380000}"/>
    <cellStyle name="Normal 5 6 3 3 2" xfId="14895" xr:uid="{00000000-0005-0000-0000-000092380000}"/>
    <cellStyle name="Normal 5 6 3 3 2 2" xfId="14896" xr:uid="{00000000-0005-0000-0000-000093380000}"/>
    <cellStyle name="Normal 5 6 3 3 2 2 2" xfId="14897" xr:uid="{00000000-0005-0000-0000-000094380000}"/>
    <cellStyle name="Normal 5 6 3 3 2 3" xfId="14898" xr:uid="{00000000-0005-0000-0000-000095380000}"/>
    <cellStyle name="Normal 5 6 3 3 3" xfId="14899" xr:uid="{00000000-0005-0000-0000-000096380000}"/>
    <cellStyle name="Normal 5 6 3 3 3 2" xfId="14900" xr:uid="{00000000-0005-0000-0000-000097380000}"/>
    <cellStyle name="Normal 5 6 3 3 4" xfId="14901" xr:uid="{00000000-0005-0000-0000-000098380000}"/>
    <cellStyle name="Normal 5 6 3 4" xfId="14902" xr:uid="{00000000-0005-0000-0000-000099380000}"/>
    <cellStyle name="Normal 5 6 3 4 2" xfId="14903" xr:uid="{00000000-0005-0000-0000-00009A380000}"/>
    <cellStyle name="Normal 5 6 3 4 2 2" xfId="14904" xr:uid="{00000000-0005-0000-0000-00009B380000}"/>
    <cellStyle name="Normal 5 6 3 4 2 2 2" xfId="14905" xr:uid="{00000000-0005-0000-0000-00009C380000}"/>
    <cellStyle name="Normal 5 6 3 4 2 3" xfId="14906" xr:uid="{00000000-0005-0000-0000-00009D380000}"/>
    <cellStyle name="Normal 5 6 3 4 3" xfId="14907" xr:uid="{00000000-0005-0000-0000-00009E380000}"/>
    <cellStyle name="Normal 5 6 3 4 3 2" xfId="14908" xr:uid="{00000000-0005-0000-0000-00009F380000}"/>
    <cellStyle name="Normal 5 6 3 4 4" xfId="14909" xr:uid="{00000000-0005-0000-0000-0000A0380000}"/>
    <cellStyle name="Normal 5 6 3 5" xfId="14910" xr:uid="{00000000-0005-0000-0000-0000A1380000}"/>
    <cellStyle name="Normal 5 6 3 5 2" xfId="14911" xr:uid="{00000000-0005-0000-0000-0000A2380000}"/>
    <cellStyle name="Normal 5 6 3 5 2 2" xfId="14912" xr:uid="{00000000-0005-0000-0000-0000A3380000}"/>
    <cellStyle name="Normal 5 6 3 5 3" xfId="14913" xr:uid="{00000000-0005-0000-0000-0000A4380000}"/>
    <cellStyle name="Normal 5 6 3 6" xfId="14914" xr:uid="{00000000-0005-0000-0000-0000A5380000}"/>
    <cellStyle name="Normal 5 6 3 6 2" xfId="14915" xr:uid="{00000000-0005-0000-0000-0000A6380000}"/>
    <cellStyle name="Normal 5 6 3 7" xfId="14916" xr:uid="{00000000-0005-0000-0000-0000A7380000}"/>
    <cellStyle name="Normal 5 6 4" xfId="14917" xr:uid="{00000000-0005-0000-0000-0000A8380000}"/>
    <cellStyle name="Normal 5 6 4 2" xfId="14918" xr:uid="{00000000-0005-0000-0000-0000A9380000}"/>
    <cellStyle name="Normal 5 6 4 2 2" xfId="14919" xr:uid="{00000000-0005-0000-0000-0000AA380000}"/>
    <cellStyle name="Normal 5 6 4 2 2 2" xfId="14920" xr:uid="{00000000-0005-0000-0000-0000AB380000}"/>
    <cellStyle name="Normal 5 6 4 2 2 2 2" xfId="14921" xr:uid="{00000000-0005-0000-0000-0000AC380000}"/>
    <cellStyle name="Normal 5 6 4 2 2 3" xfId="14922" xr:uid="{00000000-0005-0000-0000-0000AD380000}"/>
    <cellStyle name="Normal 5 6 4 2 3" xfId="14923" xr:uid="{00000000-0005-0000-0000-0000AE380000}"/>
    <cellStyle name="Normal 5 6 4 2 3 2" xfId="14924" xr:uid="{00000000-0005-0000-0000-0000AF380000}"/>
    <cellStyle name="Normal 5 6 4 2 4" xfId="14925" xr:uid="{00000000-0005-0000-0000-0000B0380000}"/>
    <cellStyle name="Normal 5 6 4 3" xfId="14926" xr:uid="{00000000-0005-0000-0000-0000B1380000}"/>
    <cellStyle name="Normal 5 6 4 3 2" xfId="14927" xr:uid="{00000000-0005-0000-0000-0000B2380000}"/>
    <cellStyle name="Normal 5 6 4 3 2 2" xfId="14928" xr:uid="{00000000-0005-0000-0000-0000B3380000}"/>
    <cellStyle name="Normal 5 6 4 3 2 2 2" xfId="14929" xr:uid="{00000000-0005-0000-0000-0000B4380000}"/>
    <cellStyle name="Normal 5 6 4 3 2 3" xfId="14930" xr:uid="{00000000-0005-0000-0000-0000B5380000}"/>
    <cellStyle name="Normal 5 6 4 3 3" xfId="14931" xr:uid="{00000000-0005-0000-0000-0000B6380000}"/>
    <cellStyle name="Normal 5 6 4 3 3 2" xfId="14932" xr:uid="{00000000-0005-0000-0000-0000B7380000}"/>
    <cellStyle name="Normal 5 6 4 3 4" xfId="14933" xr:uid="{00000000-0005-0000-0000-0000B8380000}"/>
    <cellStyle name="Normal 5 6 4 4" xfId="14934" xr:uid="{00000000-0005-0000-0000-0000B9380000}"/>
    <cellStyle name="Normal 5 6 4 4 2" xfId="14935" xr:uid="{00000000-0005-0000-0000-0000BA380000}"/>
    <cellStyle name="Normal 5 6 4 4 2 2" xfId="14936" xr:uid="{00000000-0005-0000-0000-0000BB380000}"/>
    <cellStyle name="Normal 5 6 4 4 3" xfId="14937" xr:uid="{00000000-0005-0000-0000-0000BC380000}"/>
    <cellStyle name="Normal 5 6 4 5" xfId="14938" xr:uid="{00000000-0005-0000-0000-0000BD380000}"/>
    <cellStyle name="Normal 5 6 4 5 2" xfId="14939" xr:uid="{00000000-0005-0000-0000-0000BE380000}"/>
    <cellStyle name="Normal 5 6 4 6" xfId="14940" xr:uid="{00000000-0005-0000-0000-0000BF380000}"/>
    <cellStyle name="Normal 5 6 5" xfId="14941" xr:uid="{00000000-0005-0000-0000-0000C0380000}"/>
    <cellStyle name="Normal 5 6 5 2" xfId="14942" xr:uid="{00000000-0005-0000-0000-0000C1380000}"/>
    <cellStyle name="Normal 5 6 5 2 2" xfId="14943" xr:uid="{00000000-0005-0000-0000-0000C2380000}"/>
    <cellStyle name="Normal 5 6 5 2 2 2" xfId="14944" xr:uid="{00000000-0005-0000-0000-0000C3380000}"/>
    <cellStyle name="Normal 5 6 5 2 3" xfId="14945" xr:uid="{00000000-0005-0000-0000-0000C4380000}"/>
    <cellStyle name="Normal 5 6 5 3" xfId="14946" xr:uid="{00000000-0005-0000-0000-0000C5380000}"/>
    <cellStyle name="Normal 5 6 5 3 2" xfId="14947" xr:uid="{00000000-0005-0000-0000-0000C6380000}"/>
    <cellStyle name="Normal 5 6 5 4" xfId="14948" xr:uid="{00000000-0005-0000-0000-0000C7380000}"/>
    <cellStyle name="Normal 5 6 6" xfId="14949" xr:uid="{00000000-0005-0000-0000-0000C8380000}"/>
    <cellStyle name="Normal 5 6 6 2" xfId="14950" xr:uid="{00000000-0005-0000-0000-0000C9380000}"/>
    <cellStyle name="Normal 5 6 6 2 2" xfId="14951" xr:uid="{00000000-0005-0000-0000-0000CA380000}"/>
    <cellStyle name="Normal 5 6 6 2 2 2" xfId="14952" xr:uid="{00000000-0005-0000-0000-0000CB380000}"/>
    <cellStyle name="Normal 5 6 6 2 3" xfId="14953" xr:uid="{00000000-0005-0000-0000-0000CC380000}"/>
    <cellStyle name="Normal 5 6 6 3" xfId="14954" xr:uid="{00000000-0005-0000-0000-0000CD380000}"/>
    <cellStyle name="Normal 5 6 6 3 2" xfId="14955" xr:uid="{00000000-0005-0000-0000-0000CE380000}"/>
    <cellStyle name="Normal 5 6 6 4" xfId="14956" xr:uid="{00000000-0005-0000-0000-0000CF380000}"/>
    <cellStyle name="Normal 5 6 7" xfId="14957" xr:uid="{00000000-0005-0000-0000-0000D0380000}"/>
    <cellStyle name="Normal 5 6 7 2" xfId="14958" xr:uid="{00000000-0005-0000-0000-0000D1380000}"/>
    <cellStyle name="Normal 5 6 7 2 2" xfId="14959" xr:uid="{00000000-0005-0000-0000-0000D2380000}"/>
    <cellStyle name="Normal 5 6 7 3" xfId="14960" xr:uid="{00000000-0005-0000-0000-0000D3380000}"/>
    <cellStyle name="Normal 5 6 8" xfId="14961" xr:uid="{00000000-0005-0000-0000-0000D4380000}"/>
    <cellStyle name="Normal 5 6 8 2" xfId="14962" xr:uid="{00000000-0005-0000-0000-0000D5380000}"/>
    <cellStyle name="Normal 5 7" xfId="5314" xr:uid="{00000000-0005-0000-0000-0000D6380000}"/>
    <cellStyle name="Normal 5 7 2" xfId="14963" xr:uid="{00000000-0005-0000-0000-0000D7380000}"/>
    <cellStyle name="Normal 5 7 2 2" xfId="14964" xr:uid="{00000000-0005-0000-0000-0000D8380000}"/>
    <cellStyle name="Normal 5 7 3" xfId="14965" xr:uid="{00000000-0005-0000-0000-0000D9380000}"/>
    <cellStyle name="Normal 5 8" xfId="14966" xr:uid="{00000000-0005-0000-0000-0000DA380000}"/>
    <cellStyle name="Normal 5 8 2" xfId="14967" xr:uid="{00000000-0005-0000-0000-0000DB380000}"/>
    <cellStyle name="Normal 5 8 2 2" xfId="14968" xr:uid="{00000000-0005-0000-0000-0000DC380000}"/>
    <cellStyle name="Normal 5 8 3" xfId="14969" xr:uid="{00000000-0005-0000-0000-0000DD380000}"/>
    <cellStyle name="Normal 5 9" xfId="14970" xr:uid="{00000000-0005-0000-0000-0000DE380000}"/>
    <cellStyle name="Normal 5 9 2" xfId="14971" xr:uid="{00000000-0005-0000-0000-0000DF380000}"/>
    <cellStyle name="Normal 5 9 2 2" xfId="14972" xr:uid="{00000000-0005-0000-0000-0000E0380000}"/>
    <cellStyle name="Normal 5 9 3" xfId="14973" xr:uid="{00000000-0005-0000-0000-0000E1380000}"/>
    <cellStyle name="Normal 5_BANK RECO" xfId="5315" xr:uid="{00000000-0005-0000-0000-0000E2380000}"/>
    <cellStyle name="Normal 50" xfId="5316" xr:uid="{00000000-0005-0000-0000-0000E3380000}"/>
    <cellStyle name="Normal 50 2" xfId="14974" xr:uid="{00000000-0005-0000-0000-0000E4380000}"/>
    <cellStyle name="Normal 50 3" xfId="14975" xr:uid="{00000000-0005-0000-0000-0000E5380000}"/>
    <cellStyle name="Normal 500" xfId="14976" xr:uid="{00000000-0005-0000-0000-0000E6380000}"/>
    <cellStyle name="Normal 501" xfId="14977" xr:uid="{00000000-0005-0000-0000-0000E7380000}"/>
    <cellStyle name="Normal 502" xfId="14978" xr:uid="{00000000-0005-0000-0000-0000E8380000}"/>
    <cellStyle name="Normal 503" xfId="14979" xr:uid="{00000000-0005-0000-0000-0000E9380000}"/>
    <cellStyle name="Normal 504" xfId="14980" xr:uid="{00000000-0005-0000-0000-0000EA380000}"/>
    <cellStyle name="Normal 505" xfId="14981" xr:uid="{00000000-0005-0000-0000-0000EB380000}"/>
    <cellStyle name="Normal 506" xfId="14982" xr:uid="{00000000-0005-0000-0000-0000EC380000}"/>
    <cellStyle name="Normal 507" xfId="14983" xr:uid="{00000000-0005-0000-0000-0000ED380000}"/>
    <cellStyle name="Normal 508" xfId="14984" xr:uid="{00000000-0005-0000-0000-0000EE380000}"/>
    <cellStyle name="Normal 509" xfId="14985" xr:uid="{00000000-0005-0000-0000-0000EF380000}"/>
    <cellStyle name="Normal 51" xfId="5317" xr:uid="{00000000-0005-0000-0000-0000F0380000}"/>
    <cellStyle name="Normal 51 2" xfId="14986" xr:uid="{00000000-0005-0000-0000-0000F1380000}"/>
    <cellStyle name="Normal 51 2 2" xfId="14987" xr:uid="{00000000-0005-0000-0000-0000F2380000}"/>
    <cellStyle name="Normal 51 2 2 2" xfId="14988" xr:uid="{00000000-0005-0000-0000-0000F3380000}"/>
    <cellStyle name="Normal 51 2 3" xfId="14989" xr:uid="{00000000-0005-0000-0000-0000F4380000}"/>
    <cellStyle name="Normal 51 3" xfId="14990" xr:uid="{00000000-0005-0000-0000-0000F5380000}"/>
    <cellStyle name="Normal 51 3 2" xfId="14991" xr:uid="{00000000-0005-0000-0000-0000F6380000}"/>
    <cellStyle name="Normal 51 4" xfId="14992" xr:uid="{00000000-0005-0000-0000-0000F7380000}"/>
    <cellStyle name="Normal 510" xfId="14993" xr:uid="{00000000-0005-0000-0000-0000F8380000}"/>
    <cellStyle name="Normal 511" xfId="14994" xr:uid="{00000000-0005-0000-0000-0000F9380000}"/>
    <cellStyle name="Normal 512" xfId="14995" xr:uid="{00000000-0005-0000-0000-0000FA380000}"/>
    <cellStyle name="Normal 513" xfId="14996" xr:uid="{00000000-0005-0000-0000-0000FB380000}"/>
    <cellStyle name="Normal 514" xfId="14997" xr:uid="{00000000-0005-0000-0000-0000FC380000}"/>
    <cellStyle name="Normal 515" xfId="14998" xr:uid="{00000000-0005-0000-0000-0000FD380000}"/>
    <cellStyle name="Normal 516" xfId="14999" xr:uid="{00000000-0005-0000-0000-0000FE380000}"/>
    <cellStyle name="Normal 517" xfId="15000" xr:uid="{00000000-0005-0000-0000-0000FF380000}"/>
    <cellStyle name="Normal 518" xfId="15001" xr:uid="{00000000-0005-0000-0000-000000390000}"/>
    <cellStyle name="Normal 519" xfId="15002" xr:uid="{00000000-0005-0000-0000-000001390000}"/>
    <cellStyle name="Normal 52" xfId="5318" xr:uid="{00000000-0005-0000-0000-000002390000}"/>
    <cellStyle name="Normal 52 2" xfId="15003" xr:uid="{00000000-0005-0000-0000-000003390000}"/>
    <cellStyle name="Normal 52 2 2" xfId="15004" xr:uid="{00000000-0005-0000-0000-000004390000}"/>
    <cellStyle name="Normal 52 2 2 2" xfId="15005" xr:uid="{00000000-0005-0000-0000-000005390000}"/>
    <cellStyle name="Normal 52 2 2 2 2" xfId="15006" xr:uid="{00000000-0005-0000-0000-000006390000}"/>
    <cellStyle name="Normal 52 2 2 2 2 2" xfId="15007" xr:uid="{00000000-0005-0000-0000-000007390000}"/>
    <cellStyle name="Normal 52 2 2 2 2 2 2" xfId="15008" xr:uid="{00000000-0005-0000-0000-000008390000}"/>
    <cellStyle name="Normal 52 2 2 2 2 3" xfId="15009" xr:uid="{00000000-0005-0000-0000-000009390000}"/>
    <cellStyle name="Normal 52 2 2 2 3" xfId="15010" xr:uid="{00000000-0005-0000-0000-00000A390000}"/>
    <cellStyle name="Normal 52 2 2 2 3 2" xfId="15011" xr:uid="{00000000-0005-0000-0000-00000B390000}"/>
    <cellStyle name="Normal 52 2 2 2 4" xfId="15012" xr:uid="{00000000-0005-0000-0000-00000C390000}"/>
    <cellStyle name="Normal 52 2 2 3" xfId="15013" xr:uid="{00000000-0005-0000-0000-00000D390000}"/>
    <cellStyle name="Normal 52 2 2 3 2" xfId="15014" xr:uid="{00000000-0005-0000-0000-00000E390000}"/>
    <cellStyle name="Normal 52 2 2 3 2 2" xfId="15015" xr:uid="{00000000-0005-0000-0000-00000F390000}"/>
    <cellStyle name="Normal 52 2 2 3 2 2 2" xfId="15016" xr:uid="{00000000-0005-0000-0000-000010390000}"/>
    <cellStyle name="Normal 52 2 2 3 2 3" xfId="15017" xr:uid="{00000000-0005-0000-0000-000011390000}"/>
    <cellStyle name="Normal 52 2 2 3 3" xfId="15018" xr:uid="{00000000-0005-0000-0000-000012390000}"/>
    <cellStyle name="Normal 52 2 2 3 3 2" xfId="15019" xr:uid="{00000000-0005-0000-0000-000013390000}"/>
    <cellStyle name="Normal 52 2 2 3 4" xfId="15020" xr:uid="{00000000-0005-0000-0000-000014390000}"/>
    <cellStyle name="Normal 52 2 2 4" xfId="15021" xr:uid="{00000000-0005-0000-0000-000015390000}"/>
    <cellStyle name="Normal 52 2 2 4 2" xfId="15022" xr:uid="{00000000-0005-0000-0000-000016390000}"/>
    <cellStyle name="Normal 52 2 2 4 2 2" xfId="15023" xr:uid="{00000000-0005-0000-0000-000017390000}"/>
    <cellStyle name="Normal 52 2 2 4 3" xfId="15024" xr:uid="{00000000-0005-0000-0000-000018390000}"/>
    <cellStyle name="Normal 52 2 2 5" xfId="15025" xr:uid="{00000000-0005-0000-0000-000019390000}"/>
    <cellStyle name="Normal 52 2 2 5 2" xfId="15026" xr:uid="{00000000-0005-0000-0000-00001A390000}"/>
    <cellStyle name="Normal 52 2 2 6" xfId="15027" xr:uid="{00000000-0005-0000-0000-00001B390000}"/>
    <cellStyle name="Normal 52 2 3" xfId="15028" xr:uid="{00000000-0005-0000-0000-00001C390000}"/>
    <cellStyle name="Normal 52 2 3 2" xfId="15029" xr:uid="{00000000-0005-0000-0000-00001D390000}"/>
    <cellStyle name="Normal 52 2 3 2 2" xfId="15030" xr:uid="{00000000-0005-0000-0000-00001E390000}"/>
    <cellStyle name="Normal 52 2 3 2 2 2" xfId="15031" xr:uid="{00000000-0005-0000-0000-00001F390000}"/>
    <cellStyle name="Normal 52 2 3 2 3" xfId="15032" xr:uid="{00000000-0005-0000-0000-000020390000}"/>
    <cellStyle name="Normal 52 2 3 3" xfId="15033" xr:uid="{00000000-0005-0000-0000-000021390000}"/>
    <cellStyle name="Normal 52 2 3 3 2" xfId="15034" xr:uid="{00000000-0005-0000-0000-000022390000}"/>
    <cellStyle name="Normal 52 2 3 4" xfId="15035" xr:uid="{00000000-0005-0000-0000-000023390000}"/>
    <cellStyle name="Normal 52 2 4" xfId="15036" xr:uid="{00000000-0005-0000-0000-000024390000}"/>
    <cellStyle name="Normal 52 2 4 2" xfId="15037" xr:uid="{00000000-0005-0000-0000-000025390000}"/>
    <cellStyle name="Normal 52 2 4 2 2" xfId="15038" xr:uid="{00000000-0005-0000-0000-000026390000}"/>
    <cellStyle name="Normal 52 2 4 2 2 2" xfId="15039" xr:uid="{00000000-0005-0000-0000-000027390000}"/>
    <cellStyle name="Normal 52 2 4 2 3" xfId="15040" xr:uid="{00000000-0005-0000-0000-000028390000}"/>
    <cellStyle name="Normal 52 2 4 3" xfId="15041" xr:uid="{00000000-0005-0000-0000-000029390000}"/>
    <cellStyle name="Normal 52 2 4 3 2" xfId="15042" xr:uid="{00000000-0005-0000-0000-00002A390000}"/>
    <cellStyle name="Normal 52 2 4 4" xfId="15043" xr:uid="{00000000-0005-0000-0000-00002B390000}"/>
    <cellStyle name="Normal 52 2 5" xfId="15044" xr:uid="{00000000-0005-0000-0000-00002C390000}"/>
    <cellStyle name="Normal 52 2 5 2" xfId="15045" xr:uid="{00000000-0005-0000-0000-00002D390000}"/>
    <cellStyle name="Normal 52 2 5 2 2" xfId="15046" xr:uid="{00000000-0005-0000-0000-00002E390000}"/>
    <cellStyle name="Normal 52 2 5 3" xfId="15047" xr:uid="{00000000-0005-0000-0000-00002F390000}"/>
    <cellStyle name="Normal 52 2 6" xfId="15048" xr:uid="{00000000-0005-0000-0000-000030390000}"/>
    <cellStyle name="Normal 52 2 6 2" xfId="15049" xr:uid="{00000000-0005-0000-0000-000031390000}"/>
    <cellStyle name="Normal 52 2 7" xfId="15050" xr:uid="{00000000-0005-0000-0000-000032390000}"/>
    <cellStyle name="Normal 520" xfId="15051" xr:uid="{00000000-0005-0000-0000-000033390000}"/>
    <cellStyle name="Normal 521" xfId="15052" xr:uid="{00000000-0005-0000-0000-000034390000}"/>
    <cellStyle name="Normal 522" xfId="15053" xr:uid="{00000000-0005-0000-0000-000035390000}"/>
    <cellStyle name="Normal 523" xfId="15054" xr:uid="{00000000-0005-0000-0000-000036390000}"/>
    <cellStyle name="Normal 524" xfId="15055" xr:uid="{00000000-0005-0000-0000-000037390000}"/>
    <cellStyle name="Normal 525" xfId="15056" xr:uid="{00000000-0005-0000-0000-000038390000}"/>
    <cellStyle name="Normal 526" xfId="15057" xr:uid="{00000000-0005-0000-0000-000039390000}"/>
    <cellStyle name="Normal 527" xfId="15058" xr:uid="{00000000-0005-0000-0000-00003A390000}"/>
    <cellStyle name="Normal 528" xfId="15059" xr:uid="{00000000-0005-0000-0000-00003B390000}"/>
    <cellStyle name="Normal 529" xfId="15060" xr:uid="{00000000-0005-0000-0000-00003C390000}"/>
    <cellStyle name="Normal 53" xfId="5319" xr:uid="{00000000-0005-0000-0000-00003D390000}"/>
    <cellStyle name="Normal 53 2" xfId="15061" xr:uid="{00000000-0005-0000-0000-00003E390000}"/>
    <cellStyle name="Normal 53 2 2" xfId="15062" xr:uid="{00000000-0005-0000-0000-00003F390000}"/>
    <cellStyle name="Normal 53 3" xfId="15063" xr:uid="{00000000-0005-0000-0000-000040390000}"/>
    <cellStyle name="Normal 530" xfId="15064" xr:uid="{00000000-0005-0000-0000-000041390000}"/>
    <cellStyle name="Normal 531" xfId="15065" xr:uid="{00000000-0005-0000-0000-000042390000}"/>
    <cellStyle name="Normal 532" xfId="15066" xr:uid="{00000000-0005-0000-0000-000043390000}"/>
    <cellStyle name="Normal 533" xfId="15067" xr:uid="{00000000-0005-0000-0000-000044390000}"/>
    <cellStyle name="Normal 534" xfId="15068" xr:uid="{00000000-0005-0000-0000-000045390000}"/>
    <cellStyle name="Normal 535" xfId="15069" xr:uid="{00000000-0005-0000-0000-000046390000}"/>
    <cellStyle name="Normal 536" xfId="15070" xr:uid="{00000000-0005-0000-0000-000047390000}"/>
    <cellStyle name="Normal 537" xfId="15071" xr:uid="{00000000-0005-0000-0000-000048390000}"/>
    <cellStyle name="Normal 538" xfId="15072" xr:uid="{00000000-0005-0000-0000-000049390000}"/>
    <cellStyle name="Normal 539" xfId="15073" xr:uid="{00000000-0005-0000-0000-00004A390000}"/>
    <cellStyle name="Normal 54" xfId="5320" xr:uid="{00000000-0005-0000-0000-00004B390000}"/>
    <cellStyle name="Normal 54 2" xfId="15074" xr:uid="{00000000-0005-0000-0000-00004C390000}"/>
    <cellStyle name="Normal 54 2 2" xfId="15075" xr:uid="{00000000-0005-0000-0000-00004D390000}"/>
    <cellStyle name="Normal 54 2 2 2" xfId="15076" xr:uid="{00000000-0005-0000-0000-00004E390000}"/>
    <cellStyle name="Normal 54 2 2 2 2" xfId="15077" xr:uid="{00000000-0005-0000-0000-00004F390000}"/>
    <cellStyle name="Normal 54 2 2 2 2 2" xfId="15078" xr:uid="{00000000-0005-0000-0000-000050390000}"/>
    <cellStyle name="Normal 54 2 2 2 2 2 2" xfId="15079" xr:uid="{00000000-0005-0000-0000-000051390000}"/>
    <cellStyle name="Normal 54 2 2 2 2 3" xfId="15080" xr:uid="{00000000-0005-0000-0000-000052390000}"/>
    <cellStyle name="Normal 54 2 2 2 3" xfId="15081" xr:uid="{00000000-0005-0000-0000-000053390000}"/>
    <cellStyle name="Normal 54 2 2 2 3 2" xfId="15082" xr:uid="{00000000-0005-0000-0000-000054390000}"/>
    <cellStyle name="Normal 54 2 2 2 4" xfId="15083" xr:uid="{00000000-0005-0000-0000-000055390000}"/>
    <cellStyle name="Normal 54 2 2 3" xfId="15084" xr:uid="{00000000-0005-0000-0000-000056390000}"/>
    <cellStyle name="Normal 54 2 2 3 2" xfId="15085" xr:uid="{00000000-0005-0000-0000-000057390000}"/>
    <cellStyle name="Normal 54 2 2 3 2 2" xfId="15086" xr:uid="{00000000-0005-0000-0000-000058390000}"/>
    <cellStyle name="Normal 54 2 2 3 2 2 2" xfId="15087" xr:uid="{00000000-0005-0000-0000-000059390000}"/>
    <cellStyle name="Normal 54 2 2 3 2 3" xfId="15088" xr:uid="{00000000-0005-0000-0000-00005A390000}"/>
    <cellStyle name="Normal 54 2 2 3 3" xfId="15089" xr:uid="{00000000-0005-0000-0000-00005B390000}"/>
    <cellStyle name="Normal 54 2 2 3 3 2" xfId="15090" xr:uid="{00000000-0005-0000-0000-00005C390000}"/>
    <cellStyle name="Normal 54 2 2 3 4" xfId="15091" xr:uid="{00000000-0005-0000-0000-00005D390000}"/>
    <cellStyle name="Normal 54 2 2 4" xfId="15092" xr:uid="{00000000-0005-0000-0000-00005E390000}"/>
    <cellStyle name="Normal 54 2 2 4 2" xfId="15093" xr:uid="{00000000-0005-0000-0000-00005F390000}"/>
    <cellStyle name="Normal 54 2 2 4 2 2" xfId="15094" xr:uid="{00000000-0005-0000-0000-000060390000}"/>
    <cellStyle name="Normal 54 2 2 4 3" xfId="15095" xr:uid="{00000000-0005-0000-0000-000061390000}"/>
    <cellStyle name="Normal 54 2 2 5" xfId="15096" xr:uid="{00000000-0005-0000-0000-000062390000}"/>
    <cellStyle name="Normal 54 2 2 5 2" xfId="15097" xr:uid="{00000000-0005-0000-0000-000063390000}"/>
    <cellStyle name="Normal 54 2 2 6" xfId="15098" xr:uid="{00000000-0005-0000-0000-000064390000}"/>
    <cellStyle name="Normal 54 2 3" xfId="15099" xr:uid="{00000000-0005-0000-0000-000065390000}"/>
    <cellStyle name="Normal 54 2 3 2" xfId="15100" xr:uid="{00000000-0005-0000-0000-000066390000}"/>
    <cellStyle name="Normal 54 2 3 2 2" xfId="15101" xr:uid="{00000000-0005-0000-0000-000067390000}"/>
    <cellStyle name="Normal 54 2 3 2 2 2" xfId="15102" xr:uid="{00000000-0005-0000-0000-000068390000}"/>
    <cellStyle name="Normal 54 2 3 2 3" xfId="15103" xr:uid="{00000000-0005-0000-0000-000069390000}"/>
    <cellStyle name="Normal 54 2 3 3" xfId="15104" xr:uid="{00000000-0005-0000-0000-00006A390000}"/>
    <cellStyle name="Normal 54 2 3 3 2" xfId="15105" xr:uid="{00000000-0005-0000-0000-00006B390000}"/>
    <cellStyle name="Normal 54 2 3 4" xfId="15106" xr:uid="{00000000-0005-0000-0000-00006C390000}"/>
    <cellStyle name="Normal 54 2 4" xfId="15107" xr:uid="{00000000-0005-0000-0000-00006D390000}"/>
    <cellStyle name="Normal 54 2 4 2" xfId="15108" xr:uid="{00000000-0005-0000-0000-00006E390000}"/>
    <cellStyle name="Normal 54 2 4 2 2" xfId="15109" xr:uid="{00000000-0005-0000-0000-00006F390000}"/>
    <cellStyle name="Normal 54 2 4 2 2 2" xfId="15110" xr:uid="{00000000-0005-0000-0000-000070390000}"/>
    <cellStyle name="Normal 54 2 4 2 3" xfId="15111" xr:uid="{00000000-0005-0000-0000-000071390000}"/>
    <cellStyle name="Normal 54 2 4 3" xfId="15112" xr:uid="{00000000-0005-0000-0000-000072390000}"/>
    <cellStyle name="Normal 54 2 4 3 2" xfId="15113" xr:uid="{00000000-0005-0000-0000-000073390000}"/>
    <cellStyle name="Normal 54 2 4 4" xfId="15114" xr:uid="{00000000-0005-0000-0000-000074390000}"/>
    <cellStyle name="Normal 54 2 5" xfId="15115" xr:uid="{00000000-0005-0000-0000-000075390000}"/>
    <cellStyle name="Normal 54 2 5 2" xfId="15116" xr:uid="{00000000-0005-0000-0000-000076390000}"/>
    <cellStyle name="Normal 54 2 5 2 2" xfId="15117" xr:uid="{00000000-0005-0000-0000-000077390000}"/>
    <cellStyle name="Normal 54 2 5 3" xfId="15118" xr:uid="{00000000-0005-0000-0000-000078390000}"/>
    <cellStyle name="Normal 54 2 6" xfId="15119" xr:uid="{00000000-0005-0000-0000-000079390000}"/>
    <cellStyle name="Normal 54 2 6 2" xfId="15120" xr:uid="{00000000-0005-0000-0000-00007A390000}"/>
    <cellStyle name="Normal 54 2 7" xfId="15121" xr:uid="{00000000-0005-0000-0000-00007B390000}"/>
    <cellStyle name="Normal 54 3" xfId="15122" xr:uid="{00000000-0005-0000-0000-00007C390000}"/>
    <cellStyle name="Normal 540" xfId="15123" xr:uid="{00000000-0005-0000-0000-00007D390000}"/>
    <cellStyle name="Normal 541" xfId="15124" xr:uid="{00000000-0005-0000-0000-00007E390000}"/>
    <cellStyle name="Normal 542" xfId="15125" xr:uid="{00000000-0005-0000-0000-00007F390000}"/>
    <cellStyle name="Normal 543" xfId="15126" xr:uid="{00000000-0005-0000-0000-000080390000}"/>
    <cellStyle name="Normal 544" xfId="15127" xr:uid="{00000000-0005-0000-0000-000081390000}"/>
    <cellStyle name="Normal 545" xfId="15128" xr:uid="{00000000-0005-0000-0000-000082390000}"/>
    <cellStyle name="Normal 546" xfId="15129" xr:uid="{00000000-0005-0000-0000-000083390000}"/>
    <cellStyle name="Normal 547" xfId="15130" xr:uid="{00000000-0005-0000-0000-000084390000}"/>
    <cellStyle name="Normal 548" xfId="15131" xr:uid="{00000000-0005-0000-0000-000085390000}"/>
    <cellStyle name="Normal 549" xfId="15132" xr:uid="{00000000-0005-0000-0000-000086390000}"/>
    <cellStyle name="Normal 55" xfId="5321" xr:uid="{00000000-0005-0000-0000-000087390000}"/>
    <cellStyle name="Normal 55 2" xfId="5322" xr:uid="{00000000-0005-0000-0000-000088390000}"/>
    <cellStyle name="Normal 55 2 2" xfId="15133" xr:uid="{00000000-0005-0000-0000-000089390000}"/>
    <cellStyle name="Normal 55 3" xfId="15134" xr:uid="{00000000-0005-0000-0000-00008A390000}"/>
    <cellStyle name="Normal 550" xfId="15135" xr:uid="{00000000-0005-0000-0000-00008B390000}"/>
    <cellStyle name="Normal 551" xfId="15136" xr:uid="{00000000-0005-0000-0000-00008C390000}"/>
    <cellStyle name="Normal 552" xfId="15137" xr:uid="{00000000-0005-0000-0000-00008D390000}"/>
    <cellStyle name="Normal 553" xfId="15138" xr:uid="{00000000-0005-0000-0000-00008E390000}"/>
    <cellStyle name="Normal 554" xfId="15139" xr:uid="{00000000-0005-0000-0000-00008F390000}"/>
    <cellStyle name="Normal 555" xfId="15140" xr:uid="{00000000-0005-0000-0000-000090390000}"/>
    <cellStyle name="Normal 556" xfId="15141" xr:uid="{00000000-0005-0000-0000-000091390000}"/>
    <cellStyle name="Normal 557" xfId="15142" xr:uid="{00000000-0005-0000-0000-000092390000}"/>
    <cellStyle name="Normal 558" xfId="15143" xr:uid="{00000000-0005-0000-0000-000093390000}"/>
    <cellStyle name="Normal 559" xfId="15144" xr:uid="{00000000-0005-0000-0000-000094390000}"/>
    <cellStyle name="Normal 56" xfId="5323" xr:uid="{00000000-0005-0000-0000-000095390000}"/>
    <cellStyle name="Normal 56 2" xfId="15145" xr:uid="{00000000-0005-0000-0000-000096390000}"/>
    <cellStyle name="Normal 560" xfId="15146" xr:uid="{00000000-0005-0000-0000-000097390000}"/>
    <cellStyle name="Normal 561" xfId="15147" xr:uid="{00000000-0005-0000-0000-000098390000}"/>
    <cellStyle name="Normal 562" xfId="15148" xr:uid="{00000000-0005-0000-0000-000099390000}"/>
    <cellStyle name="Normal 563" xfId="15149" xr:uid="{00000000-0005-0000-0000-00009A390000}"/>
    <cellStyle name="Normal 564" xfId="15150" xr:uid="{00000000-0005-0000-0000-00009B390000}"/>
    <cellStyle name="Normal 565" xfId="15151" xr:uid="{00000000-0005-0000-0000-00009C390000}"/>
    <cellStyle name="Normal 566" xfId="15152" xr:uid="{00000000-0005-0000-0000-00009D390000}"/>
    <cellStyle name="Normal 567" xfId="15153" xr:uid="{00000000-0005-0000-0000-00009E390000}"/>
    <cellStyle name="Normal 568" xfId="15154" xr:uid="{00000000-0005-0000-0000-00009F390000}"/>
    <cellStyle name="Normal 569" xfId="15155" xr:uid="{00000000-0005-0000-0000-0000A0390000}"/>
    <cellStyle name="Normal 57" xfId="5324" xr:uid="{00000000-0005-0000-0000-0000A1390000}"/>
    <cellStyle name="Normal 57 2" xfId="15156" xr:uid="{00000000-0005-0000-0000-0000A2390000}"/>
    <cellStyle name="Normal 57 2 2" xfId="15157" xr:uid="{00000000-0005-0000-0000-0000A3390000}"/>
    <cellStyle name="Normal 57 3" xfId="15158" xr:uid="{00000000-0005-0000-0000-0000A4390000}"/>
    <cellStyle name="Normal 570" xfId="15159" xr:uid="{00000000-0005-0000-0000-0000A5390000}"/>
    <cellStyle name="Normal 571" xfId="15160" xr:uid="{00000000-0005-0000-0000-0000A6390000}"/>
    <cellStyle name="Normal 572" xfId="15161" xr:uid="{00000000-0005-0000-0000-0000A7390000}"/>
    <cellStyle name="Normal 573" xfId="15162" xr:uid="{00000000-0005-0000-0000-0000A8390000}"/>
    <cellStyle name="Normal 574" xfId="15163" xr:uid="{00000000-0005-0000-0000-0000A9390000}"/>
    <cellStyle name="Normal 575" xfId="15164" xr:uid="{00000000-0005-0000-0000-0000AA390000}"/>
    <cellStyle name="Normal 576" xfId="15165" xr:uid="{00000000-0005-0000-0000-0000AB390000}"/>
    <cellStyle name="Normal 577" xfId="15166" xr:uid="{00000000-0005-0000-0000-0000AC390000}"/>
    <cellStyle name="Normal 578" xfId="15167" xr:uid="{00000000-0005-0000-0000-0000AD390000}"/>
    <cellStyle name="Normal 579" xfId="15168" xr:uid="{00000000-0005-0000-0000-0000AE390000}"/>
    <cellStyle name="Normal 58" xfId="5325" xr:uid="{00000000-0005-0000-0000-0000AF390000}"/>
    <cellStyle name="Normal 58 2" xfId="15169" xr:uid="{00000000-0005-0000-0000-0000B0390000}"/>
    <cellStyle name="Normal 58 2 2" xfId="15170" xr:uid="{00000000-0005-0000-0000-0000B1390000}"/>
    <cellStyle name="Normal 58 2 2 2" xfId="15171" xr:uid="{00000000-0005-0000-0000-0000B2390000}"/>
    <cellStyle name="Normal 58 2 2 2 2" xfId="15172" xr:uid="{00000000-0005-0000-0000-0000B3390000}"/>
    <cellStyle name="Normal 58 2 2 2 2 2" xfId="15173" xr:uid="{00000000-0005-0000-0000-0000B4390000}"/>
    <cellStyle name="Normal 58 2 2 2 2 2 2" xfId="15174" xr:uid="{00000000-0005-0000-0000-0000B5390000}"/>
    <cellStyle name="Normal 58 2 2 2 2 3" xfId="15175" xr:uid="{00000000-0005-0000-0000-0000B6390000}"/>
    <cellStyle name="Normal 58 2 2 2 3" xfId="15176" xr:uid="{00000000-0005-0000-0000-0000B7390000}"/>
    <cellStyle name="Normal 58 2 2 2 3 2" xfId="15177" xr:uid="{00000000-0005-0000-0000-0000B8390000}"/>
    <cellStyle name="Normal 58 2 2 2 4" xfId="15178" xr:uid="{00000000-0005-0000-0000-0000B9390000}"/>
    <cellStyle name="Normal 58 2 2 3" xfId="15179" xr:uid="{00000000-0005-0000-0000-0000BA390000}"/>
    <cellStyle name="Normal 58 2 2 3 2" xfId="15180" xr:uid="{00000000-0005-0000-0000-0000BB390000}"/>
    <cellStyle name="Normal 58 2 2 3 2 2" xfId="15181" xr:uid="{00000000-0005-0000-0000-0000BC390000}"/>
    <cellStyle name="Normal 58 2 2 3 2 2 2" xfId="15182" xr:uid="{00000000-0005-0000-0000-0000BD390000}"/>
    <cellStyle name="Normal 58 2 2 3 2 3" xfId="15183" xr:uid="{00000000-0005-0000-0000-0000BE390000}"/>
    <cellStyle name="Normal 58 2 2 3 3" xfId="15184" xr:uid="{00000000-0005-0000-0000-0000BF390000}"/>
    <cellStyle name="Normal 58 2 2 3 3 2" xfId="15185" xr:uid="{00000000-0005-0000-0000-0000C0390000}"/>
    <cellStyle name="Normal 58 2 2 3 4" xfId="15186" xr:uid="{00000000-0005-0000-0000-0000C1390000}"/>
    <cellStyle name="Normal 58 2 2 4" xfId="15187" xr:uid="{00000000-0005-0000-0000-0000C2390000}"/>
    <cellStyle name="Normal 58 2 2 4 2" xfId="15188" xr:uid="{00000000-0005-0000-0000-0000C3390000}"/>
    <cellStyle name="Normal 58 2 2 4 2 2" xfId="15189" xr:uid="{00000000-0005-0000-0000-0000C4390000}"/>
    <cellStyle name="Normal 58 2 2 4 3" xfId="15190" xr:uid="{00000000-0005-0000-0000-0000C5390000}"/>
    <cellStyle name="Normal 58 2 2 5" xfId="15191" xr:uid="{00000000-0005-0000-0000-0000C6390000}"/>
    <cellStyle name="Normal 58 2 2 5 2" xfId="15192" xr:uid="{00000000-0005-0000-0000-0000C7390000}"/>
    <cellStyle name="Normal 58 2 2 6" xfId="15193" xr:uid="{00000000-0005-0000-0000-0000C8390000}"/>
    <cellStyle name="Normal 58 2 3" xfId="15194" xr:uid="{00000000-0005-0000-0000-0000C9390000}"/>
    <cellStyle name="Normal 58 2 3 2" xfId="15195" xr:uid="{00000000-0005-0000-0000-0000CA390000}"/>
    <cellStyle name="Normal 58 2 3 2 2" xfId="15196" xr:uid="{00000000-0005-0000-0000-0000CB390000}"/>
    <cellStyle name="Normal 58 2 3 2 2 2" xfId="15197" xr:uid="{00000000-0005-0000-0000-0000CC390000}"/>
    <cellStyle name="Normal 58 2 3 2 3" xfId="15198" xr:uid="{00000000-0005-0000-0000-0000CD390000}"/>
    <cellStyle name="Normal 58 2 3 3" xfId="15199" xr:uid="{00000000-0005-0000-0000-0000CE390000}"/>
    <cellStyle name="Normal 58 2 3 3 2" xfId="15200" xr:uid="{00000000-0005-0000-0000-0000CF390000}"/>
    <cellStyle name="Normal 58 2 3 4" xfId="15201" xr:uid="{00000000-0005-0000-0000-0000D0390000}"/>
    <cellStyle name="Normal 58 2 4" xfId="15202" xr:uid="{00000000-0005-0000-0000-0000D1390000}"/>
    <cellStyle name="Normal 58 2 4 2" xfId="15203" xr:uid="{00000000-0005-0000-0000-0000D2390000}"/>
    <cellStyle name="Normal 58 2 4 2 2" xfId="15204" xr:uid="{00000000-0005-0000-0000-0000D3390000}"/>
    <cellStyle name="Normal 58 2 4 2 2 2" xfId="15205" xr:uid="{00000000-0005-0000-0000-0000D4390000}"/>
    <cellStyle name="Normal 58 2 4 2 3" xfId="15206" xr:uid="{00000000-0005-0000-0000-0000D5390000}"/>
    <cellStyle name="Normal 58 2 4 3" xfId="15207" xr:uid="{00000000-0005-0000-0000-0000D6390000}"/>
    <cellStyle name="Normal 58 2 4 3 2" xfId="15208" xr:uid="{00000000-0005-0000-0000-0000D7390000}"/>
    <cellStyle name="Normal 58 2 4 4" xfId="15209" xr:uid="{00000000-0005-0000-0000-0000D8390000}"/>
    <cellStyle name="Normal 58 2 5" xfId="15210" xr:uid="{00000000-0005-0000-0000-0000D9390000}"/>
    <cellStyle name="Normal 58 2 5 2" xfId="15211" xr:uid="{00000000-0005-0000-0000-0000DA390000}"/>
    <cellStyle name="Normal 58 2 5 2 2" xfId="15212" xr:uid="{00000000-0005-0000-0000-0000DB390000}"/>
    <cellStyle name="Normal 58 2 5 3" xfId="15213" xr:uid="{00000000-0005-0000-0000-0000DC390000}"/>
    <cellStyle name="Normal 58 2 6" xfId="15214" xr:uid="{00000000-0005-0000-0000-0000DD390000}"/>
    <cellStyle name="Normal 58 2 6 2" xfId="15215" xr:uid="{00000000-0005-0000-0000-0000DE390000}"/>
    <cellStyle name="Normal 58 2 7" xfId="15216" xr:uid="{00000000-0005-0000-0000-0000DF390000}"/>
    <cellStyle name="Normal 58 3" xfId="15217" xr:uid="{00000000-0005-0000-0000-0000E0390000}"/>
    <cellStyle name="Normal 580" xfId="15218" xr:uid="{00000000-0005-0000-0000-0000E1390000}"/>
    <cellStyle name="Normal 581" xfId="15219" xr:uid="{00000000-0005-0000-0000-0000E2390000}"/>
    <cellStyle name="Normal 582" xfId="15220" xr:uid="{00000000-0005-0000-0000-0000E3390000}"/>
    <cellStyle name="Normal 583" xfId="15221" xr:uid="{00000000-0005-0000-0000-0000E4390000}"/>
    <cellStyle name="Normal 584" xfId="15222" xr:uid="{00000000-0005-0000-0000-0000E5390000}"/>
    <cellStyle name="Normal 585" xfId="15223" xr:uid="{00000000-0005-0000-0000-0000E6390000}"/>
    <cellStyle name="Normal 586" xfId="15224" xr:uid="{00000000-0005-0000-0000-0000E7390000}"/>
    <cellStyle name="Normal 587" xfId="15225" xr:uid="{00000000-0005-0000-0000-0000E8390000}"/>
    <cellStyle name="Normal 588" xfId="15226" xr:uid="{00000000-0005-0000-0000-0000E9390000}"/>
    <cellStyle name="Normal 589" xfId="15227" xr:uid="{00000000-0005-0000-0000-0000EA390000}"/>
    <cellStyle name="Normal 59" xfId="5326" xr:uid="{00000000-0005-0000-0000-0000EB390000}"/>
    <cellStyle name="Normal 59 2" xfId="15228" xr:uid="{00000000-0005-0000-0000-0000EC390000}"/>
    <cellStyle name="Normal 590" xfId="15229" xr:uid="{00000000-0005-0000-0000-0000ED390000}"/>
    <cellStyle name="Normal 591" xfId="15230" xr:uid="{00000000-0005-0000-0000-0000EE390000}"/>
    <cellStyle name="Normal 592" xfId="15231" xr:uid="{00000000-0005-0000-0000-0000EF390000}"/>
    <cellStyle name="Normal 593" xfId="15232" xr:uid="{00000000-0005-0000-0000-0000F0390000}"/>
    <cellStyle name="Normal 594" xfId="15233" xr:uid="{00000000-0005-0000-0000-0000F1390000}"/>
    <cellStyle name="Normal 595" xfId="15234" xr:uid="{00000000-0005-0000-0000-0000F2390000}"/>
    <cellStyle name="Normal 596" xfId="15235" xr:uid="{00000000-0005-0000-0000-0000F3390000}"/>
    <cellStyle name="Normal 597" xfId="15236" xr:uid="{00000000-0005-0000-0000-0000F4390000}"/>
    <cellStyle name="Normal 598" xfId="15237" xr:uid="{00000000-0005-0000-0000-0000F5390000}"/>
    <cellStyle name="Normal 599" xfId="15238" xr:uid="{00000000-0005-0000-0000-0000F6390000}"/>
    <cellStyle name="Normal 6" xfId="2431" xr:uid="{00000000-0005-0000-0000-0000F7390000}"/>
    <cellStyle name="Normal 6 10" xfId="7432" xr:uid="{00000000-0005-0000-0000-0000F8390000}"/>
    <cellStyle name="Normal 6 10 2" xfId="15239" xr:uid="{00000000-0005-0000-0000-0000F9390000}"/>
    <cellStyle name="Normal 6 10 2 2" xfId="15240" xr:uid="{00000000-0005-0000-0000-0000FA390000}"/>
    <cellStyle name="Normal 6 10 2 2 2" xfId="15241" xr:uid="{00000000-0005-0000-0000-0000FB390000}"/>
    <cellStyle name="Normal 6 10 2 2 2 2" xfId="15242" xr:uid="{00000000-0005-0000-0000-0000FC390000}"/>
    <cellStyle name="Normal 6 10 2 2 2 2 2" xfId="15243" xr:uid="{00000000-0005-0000-0000-0000FD390000}"/>
    <cellStyle name="Normal 6 10 2 2 2 3" xfId="15244" xr:uid="{00000000-0005-0000-0000-0000FE390000}"/>
    <cellStyle name="Normal 6 10 2 2 3" xfId="15245" xr:uid="{00000000-0005-0000-0000-0000FF390000}"/>
    <cellStyle name="Normal 6 10 2 2 3 2" xfId="15246" xr:uid="{00000000-0005-0000-0000-0000003A0000}"/>
    <cellStyle name="Normal 6 10 2 2 4" xfId="15247" xr:uid="{00000000-0005-0000-0000-0000013A0000}"/>
    <cellStyle name="Normal 6 10 2 3" xfId="15248" xr:uid="{00000000-0005-0000-0000-0000023A0000}"/>
    <cellStyle name="Normal 6 10 2 3 2" xfId="15249" xr:uid="{00000000-0005-0000-0000-0000033A0000}"/>
    <cellStyle name="Normal 6 10 2 3 2 2" xfId="15250" xr:uid="{00000000-0005-0000-0000-0000043A0000}"/>
    <cellStyle name="Normal 6 10 2 3 2 2 2" xfId="15251" xr:uid="{00000000-0005-0000-0000-0000053A0000}"/>
    <cellStyle name="Normal 6 10 2 3 2 3" xfId="15252" xr:uid="{00000000-0005-0000-0000-0000063A0000}"/>
    <cellStyle name="Normal 6 10 2 3 3" xfId="15253" xr:uid="{00000000-0005-0000-0000-0000073A0000}"/>
    <cellStyle name="Normal 6 10 2 3 3 2" xfId="15254" xr:uid="{00000000-0005-0000-0000-0000083A0000}"/>
    <cellStyle name="Normal 6 10 2 3 4" xfId="15255" xr:uid="{00000000-0005-0000-0000-0000093A0000}"/>
    <cellStyle name="Normal 6 10 2 4" xfId="15256" xr:uid="{00000000-0005-0000-0000-00000A3A0000}"/>
    <cellStyle name="Normal 6 10 2 4 2" xfId="15257" xr:uid="{00000000-0005-0000-0000-00000B3A0000}"/>
    <cellStyle name="Normal 6 10 2 4 2 2" xfId="15258" xr:uid="{00000000-0005-0000-0000-00000C3A0000}"/>
    <cellStyle name="Normal 6 10 2 4 3" xfId="15259" xr:uid="{00000000-0005-0000-0000-00000D3A0000}"/>
    <cellStyle name="Normal 6 10 2 5" xfId="15260" xr:uid="{00000000-0005-0000-0000-00000E3A0000}"/>
    <cellStyle name="Normal 6 10 2 5 2" xfId="15261" xr:uid="{00000000-0005-0000-0000-00000F3A0000}"/>
    <cellStyle name="Normal 6 10 2 6" xfId="15262" xr:uid="{00000000-0005-0000-0000-0000103A0000}"/>
    <cellStyle name="Normal 6 10 3" xfId="15263" xr:uid="{00000000-0005-0000-0000-0000113A0000}"/>
    <cellStyle name="Normal 6 10 3 2" xfId="15264" xr:uid="{00000000-0005-0000-0000-0000123A0000}"/>
    <cellStyle name="Normal 6 10 3 2 2" xfId="15265" xr:uid="{00000000-0005-0000-0000-0000133A0000}"/>
    <cellStyle name="Normal 6 10 3 2 2 2" xfId="15266" xr:uid="{00000000-0005-0000-0000-0000143A0000}"/>
    <cellStyle name="Normal 6 10 3 2 3" xfId="15267" xr:uid="{00000000-0005-0000-0000-0000153A0000}"/>
    <cellStyle name="Normal 6 10 3 3" xfId="15268" xr:uid="{00000000-0005-0000-0000-0000163A0000}"/>
    <cellStyle name="Normal 6 10 3 3 2" xfId="15269" xr:uid="{00000000-0005-0000-0000-0000173A0000}"/>
    <cellStyle name="Normal 6 10 3 4" xfId="15270" xr:uid="{00000000-0005-0000-0000-0000183A0000}"/>
    <cellStyle name="Normal 6 10 4" xfId="15271" xr:uid="{00000000-0005-0000-0000-0000193A0000}"/>
    <cellStyle name="Normal 6 10 4 2" xfId="15272" xr:uid="{00000000-0005-0000-0000-00001A3A0000}"/>
    <cellStyle name="Normal 6 10 4 2 2" xfId="15273" xr:uid="{00000000-0005-0000-0000-00001B3A0000}"/>
    <cellStyle name="Normal 6 10 4 2 2 2" xfId="15274" xr:uid="{00000000-0005-0000-0000-00001C3A0000}"/>
    <cellStyle name="Normal 6 10 4 2 3" xfId="15275" xr:uid="{00000000-0005-0000-0000-00001D3A0000}"/>
    <cellStyle name="Normal 6 10 4 3" xfId="15276" xr:uid="{00000000-0005-0000-0000-00001E3A0000}"/>
    <cellStyle name="Normal 6 10 4 3 2" xfId="15277" xr:uid="{00000000-0005-0000-0000-00001F3A0000}"/>
    <cellStyle name="Normal 6 10 4 4" xfId="15278" xr:uid="{00000000-0005-0000-0000-0000203A0000}"/>
    <cellStyle name="Normal 6 10 5" xfId="15279" xr:uid="{00000000-0005-0000-0000-0000213A0000}"/>
    <cellStyle name="Normal 6 10 5 2" xfId="15280" xr:uid="{00000000-0005-0000-0000-0000223A0000}"/>
    <cellStyle name="Normal 6 10 5 2 2" xfId="15281" xr:uid="{00000000-0005-0000-0000-0000233A0000}"/>
    <cellStyle name="Normal 6 10 5 3" xfId="15282" xr:uid="{00000000-0005-0000-0000-0000243A0000}"/>
    <cellStyle name="Normal 6 10 6" xfId="15283" xr:uid="{00000000-0005-0000-0000-0000253A0000}"/>
    <cellStyle name="Normal 6 10 6 2" xfId="15284" xr:uid="{00000000-0005-0000-0000-0000263A0000}"/>
    <cellStyle name="Normal 6 11" xfId="8087" xr:uid="{00000000-0005-0000-0000-0000273A0000}"/>
    <cellStyle name="Normal 6 11 2" xfId="15285" xr:uid="{00000000-0005-0000-0000-0000283A0000}"/>
    <cellStyle name="Normal 6 11 2 2" xfId="15286" xr:uid="{00000000-0005-0000-0000-0000293A0000}"/>
    <cellStyle name="Normal 6 11 2 2 2" xfId="15287" xr:uid="{00000000-0005-0000-0000-00002A3A0000}"/>
    <cellStyle name="Normal 6 11 2 2 2 2" xfId="15288" xr:uid="{00000000-0005-0000-0000-00002B3A0000}"/>
    <cellStyle name="Normal 6 11 2 2 2 2 2" xfId="15289" xr:uid="{00000000-0005-0000-0000-00002C3A0000}"/>
    <cellStyle name="Normal 6 11 2 2 2 3" xfId="15290" xr:uid="{00000000-0005-0000-0000-00002D3A0000}"/>
    <cellStyle name="Normal 6 11 2 2 3" xfId="15291" xr:uid="{00000000-0005-0000-0000-00002E3A0000}"/>
    <cellStyle name="Normal 6 11 2 2 3 2" xfId="15292" xr:uid="{00000000-0005-0000-0000-00002F3A0000}"/>
    <cellStyle name="Normal 6 11 2 2 4" xfId="15293" xr:uid="{00000000-0005-0000-0000-0000303A0000}"/>
    <cellStyle name="Normal 6 11 2 3" xfId="15294" xr:uid="{00000000-0005-0000-0000-0000313A0000}"/>
    <cellStyle name="Normal 6 11 2 3 2" xfId="15295" xr:uid="{00000000-0005-0000-0000-0000323A0000}"/>
    <cellStyle name="Normal 6 11 2 3 2 2" xfId="15296" xr:uid="{00000000-0005-0000-0000-0000333A0000}"/>
    <cellStyle name="Normal 6 11 2 3 2 2 2" xfId="15297" xr:uid="{00000000-0005-0000-0000-0000343A0000}"/>
    <cellStyle name="Normal 6 11 2 3 2 3" xfId="15298" xr:uid="{00000000-0005-0000-0000-0000353A0000}"/>
    <cellStyle name="Normal 6 11 2 3 3" xfId="15299" xr:uid="{00000000-0005-0000-0000-0000363A0000}"/>
    <cellStyle name="Normal 6 11 2 3 3 2" xfId="15300" xr:uid="{00000000-0005-0000-0000-0000373A0000}"/>
    <cellStyle name="Normal 6 11 2 3 4" xfId="15301" xr:uid="{00000000-0005-0000-0000-0000383A0000}"/>
    <cellStyle name="Normal 6 11 2 4" xfId="15302" xr:uid="{00000000-0005-0000-0000-0000393A0000}"/>
    <cellStyle name="Normal 6 11 2 4 2" xfId="15303" xr:uid="{00000000-0005-0000-0000-00003A3A0000}"/>
    <cellStyle name="Normal 6 11 2 4 2 2" xfId="15304" xr:uid="{00000000-0005-0000-0000-00003B3A0000}"/>
    <cellStyle name="Normal 6 11 2 4 3" xfId="15305" xr:uid="{00000000-0005-0000-0000-00003C3A0000}"/>
    <cellStyle name="Normal 6 11 2 5" xfId="15306" xr:uid="{00000000-0005-0000-0000-00003D3A0000}"/>
    <cellStyle name="Normal 6 11 2 5 2" xfId="15307" xr:uid="{00000000-0005-0000-0000-00003E3A0000}"/>
    <cellStyle name="Normal 6 11 2 6" xfId="15308" xr:uid="{00000000-0005-0000-0000-00003F3A0000}"/>
    <cellStyle name="Normal 6 11 3" xfId="15309" xr:uid="{00000000-0005-0000-0000-0000403A0000}"/>
    <cellStyle name="Normal 6 11 3 2" xfId="15310" xr:uid="{00000000-0005-0000-0000-0000413A0000}"/>
    <cellStyle name="Normal 6 11 3 2 2" xfId="15311" xr:uid="{00000000-0005-0000-0000-0000423A0000}"/>
    <cellStyle name="Normal 6 11 3 2 2 2" xfId="15312" xr:uid="{00000000-0005-0000-0000-0000433A0000}"/>
    <cellStyle name="Normal 6 11 3 2 3" xfId="15313" xr:uid="{00000000-0005-0000-0000-0000443A0000}"/>
    <cellStyle name="Normal 6 11 3 3" xfId="15314" xr:uid="{00000000-0005-0000-0000-0000453A0000}"/>
    <cellStyle name="Normal 6 11 3 3 2" xfId="15315" xr:uid="{00000000-0005-0000-0000-0000463A0000}"/>
    <cellStyle name="Normal 6 11 3 4" xfId="15316" xr:uid="{00000000-0005-0000-0000-0000473A0000}"/>
    <cellStyle name="Normal 6 11 4" xfId="15317" xr:uid="{00000000-0005-0000-0000-0000483A0000}"/>
    <cellStyle name="Normal 6 11 4 2" xfId="15318" xr:uid="{00000000-0005-0000-0000-0000493A0000}"/>
    <cellStyle name="Normal 6 11 4 2 2" xfId="15319" xr:uid="{00000000-0005-0000-0000-00004A3A0000}"/>
    <cellStyle name="Normal 6 11 4 2 2 2" xfId="15320" xr:uid="{00000000-0005-0000-0000-00004B3A0000}"/>
    <cellStyle name="Normal 6 11 4 2 3" xfId="15321" xr:uid="{00000000-0005-0000-0000-00004C3A0000}"/>
    <cellStyle name="Normal 6 11 4 3" xfId="15322" xr:uid="{00000000-0005-0000-0000-00004D3A0000}"/>
    <cellStyle name="Normal 6 11 4 3 2" xfId="15323" xr:uid="{00000000-0005-0000-0000-00004E3A0000}"/>
    <cellStyle name="Normal 6 11 4 4" xfId="15324" xr:uid="{00000000-0005-0000-0000-00004F3A0000}"/>
    <cellStyle name="Normal 6 11 5" xfId="15325" xr:uid="{00000000-0005-0000-0000-0000503A0000}"/>
    <cellStyle name="Normal 6 11 5 2" xfId="15326" xr:uid="{00000000-0005-0000-0000-0000513A0000}"/>
    <cellStyle name="Normal 6 11 5 2 2" xfId="15327" xr:uid="{00000000-0005-0000-0000-0000523A0000}"/>
    <cellStyle name="Normal 6 11 5 3" xfId="15328" xr:uid="{00000000-0005-0000-0000-0000533A0000}"/>
    <cellStyle name="Normal 6 11 6" xfId="15329" xr:uid="{00000000-0005-0000-0000-0000543A0000}"/>
    <cellStyle name="Normal 6 11 6 2" xfId="15330" xr:uid="{00000000-0005-0000-0000-0000553A0000}"/>
    <cellStyle name="Normal 6 11 7" xfId="15331" xr:uid="{00000000-0005-0000-0000-0000563A0000}"/>
    <cellStyle name="Normal 6 12" xfId="15332" xr:uid="{00000000-0005-0000-0000-0000573A0000}"/>
    <cellStyle name="Normal 6 12 2" xfId="15333" xr:uid="{00000000-0005-0000-0000-0000583A0000}"/>
    <cellStyle name="Normal 6 12 2 2" xfId="15334" xr:uid="{00000000-0005-0000-0000-0000593A0000}"/>
    <cellStyle name="Normal 6 12 2 2 2" xfId="15335" xr:uid="{00000000-0005-0000-0000-00005A3A0000}"/>
    <cellStyle name="Normal 6 12 2 2 2 2" xfId="15336" xr:uid="{00000000-0005-0000-0000-00005B3A0000}"/>
    <cellStyle name="Normal 6 12 2 2 2 2 2" xfId="15337" xr:uid="{00000000-0005-0000-0000-00005C3A0000}"/>
    <cellStyle name="Normal 6 12 2 2 2 3" xfId="15338" xr:uid="{00000000-0005-0000-0000-00005D3A0000}"/>
    <cellStyle name="Normal 6 12 2 2 3" xfId="15339" xr:uid="{00000000-0005-0000-0000-00005E3A0000}"/>
    <cellStyle name="Normal 6 12 2 2 3 2" xfId="15340" xr:uid="{00000000-0005-0000-0000-00005F3A0000}"/>
    <cellStyle name="Normal 6 12 2 2 4" xfId="15341" xr:uid="{00000000-0005-0000-0000-0000603A0000}"/>
    <cellStyle name="Normal 6 12 2 3" xfId="15342" xr:uid="{00000000-0005-0000-0000-0000613A0000}"/>
    <cellStyle name="Normal 6 12 2 3 2" xfId="15343" xr:uid="{00000000-0005-0000-0000-0000623A0000}"/>
    <cellStyle name="Normal 6 12 2 3 2 2" xfId="15344" xr:uid="{00000000-0005-0000-0000-0000633A0000}"/>
    <cellStyle name="Normal 6 12 2 3 2 2 2" xfId="15345" xr:uid="{00000000-0005-0000-0000-0000643A0000}"/>
    <cellStyle name="Normal 6 12 2 3 2 3" xfId="15346" xr:uid="{00000000-0005-0000-0000-0000653A0000}"/>
    <cellStyle name="Normal 6 12 2 3 3" xfId="15347" xr:uid="{00000000-0005-0000-0000-0000663A0000}"/>
    <cellStyle name="Normal 6 12 2 3 3 2" xfId="15348" xr:uid="{00000000-0005-0000-0000-0000673A0000}"/>
    <cellStyle name="Normal 6 12 2 3 4" xfId="15349" xr:uid="{00000000-0005-0000-0000-0000683A0000}"/>
    <cellStyle name="Normal 6 12 2 4" xfId="15350" xr:uid="{00000000-0005-0000-0000-0000693A0000}"/>
    <cellStyle name="Normal 6 12 2 4 2" xfId="15351" xr:uid="{00000000-0005-0000-0000-00006A3A0000}"/>
    <cellStyle name="Normal 6 12 2 4 2 2" xfId="15352" xr:uid="{00000000-0005-0000-0000-00006B3A0000}"/>
    <cellStyle name="Normal 6 12 2 4 3" xfId="15353" xr:uid="{00000000-0005-0000-0000-00006C3A0000}"/>
    <cellStyle name="Normal 6 12 2 5" xfId="15354" xr:uid="{00000000-0005-0000-0000-00006D3A0000}"/>
    <cellStyle name="Normal 6 12 2 5 2" xfId="15355" xr:uid="{00000000-0005-0000-0000-00006E3A0000}"/>
    <cellStyle name="Normal 6 12 2 6" xfId="15356" xr:uid="{00000000-0005-0000-0000-00006F3A0000}"/>
    <cellStyle name="Normal 6 12 3" xfId="15357" xr:uid="{00000000-0005-0000-0000-0000703A0000}"/>
    <cellStyle name="Normal 6 12 3 2" xfId="15358" xr:uid="{00000000-0005-0000-0000-0000713A0000}"/>
    <cellStyle name="Normal 6 12 3 2 2" xfId="15359" xr:uid="{00000000-0005-0000-0000-0000723A0000}"/>
    <cellStyle name="Normal 6 12 3 2 2 2" xfId="15360" xr:uid="{00000000-0005-0000-0000-0000733A0000}"/>
    <cellStyle name="Normal 6 12 3 2 3" xfId="15361" xr:uid="{00000000-0005-0000-0000-0000743A0000}"/>
    <cellStyle name="Normal 6 12 3 3" xfId="15362" xr:uid="{00000000-0005-0000-0000-0000753A0000}"/>
    <cellStyle name="Normal 6 12 3 3 2" xfId="15363" xr:uid="{00000000-0005-0000-0000-0000763A0000}"/>
    <cellStyle name="Normal 6 12 3 4" xfId="15364" xr:uid="{00000000-0005-0000-0000-0000773A0000}"/>
    <cellStyle name="Normal 6 12 4" xfId="15365" xr:uid="{00000000-0005-0000-0000-0000783A0000}"/>
    <cellStyle name="Normal 6 12 4 2" xfId="15366" xr:uid="{00000000-0005-0000-0000-0000793A0000}"/>
    <cellStyle name="Normal 6 12 4 2 2" xfId="15367" xr:uid="{00000000-0005-0000-0000-00007A3A0000}"/>
    <cellStyle name="Normal 6 12 4 2 2 2" xfId="15368" xr:uid="{00000000-0005-0000-0000-00007B3A0000}"/>
    <cellStyle name="Normal 6 12 4 2 3" xfId="15369" xr:uid="{00000000-0005-0000-0000-00007C3A0000}"/>
    <cellStyle name="Normal 6 12 4 3" xfId="15370" xr:uid="{00000000-0005-0000-0000-00007D3A0000}"/>
    <cellStyle name="Normal 6 12 4 3 2" xfId="15371" xr:uid="{00000000-0005-0000-0000-00007E3A0000}"/>
    <cellStyle name="Normal 6 12 4 4" xfId="15372" xr:uid="{00000000-0005-0000-0000-00007F3A0000}"/>
    <cellStyle name="Normal 6 12 5" xfId="15373" xr:uid="{00000000-0005-0000-0000-0000803A0000}"/>
    <cellStyle name="Normal 6 12 5 2" xfId="15374" xr:uid="{00000000-0005-0000-0000-0000813A0000}"/>
    <cellStyle name="Normal 6 12 5 2 2" xfId="15375" xr:uid="{00000000-0005-0000-0000-0000823A0000}"/>
    <cellStyle name="Normal 6 12 5 3" xfId="15376" xr:uid="{00000000-0005-0000-0000-0000833A0000}"/>
    <cellStyle name="Normal 6 12 6" xfId="15377" xr:uid="{00000000-0005-0000-0000-0000843A0000}"/>
    <cellStyle name="Normal 6 12 6 2" xfId="15378" xr:uid="{00000000-0005-0000-0000-0000853A0000}"/>
    <cellStyle name="Normal 6 12 7" xfId="15379" xr:uid="{00000000-0005-0000-0000-0000863A0000}"/>
    <cellStyle name="Normal 6 13" xfId="15380" xr:uid="{00000000-0005-0000-0000-0000873A0000}"/>
    <cellStyle name="Normal 6 13 2" xfId="15381" xr:uid="{00000000-0005-0000-0000-0000883A0000}"/>
    <cellStyle name="Normal 6 13 2 2" xfId="15382" xr:uid="{00000000-0005-0000-0000-0000893A0000}"/>
    <cellStyle name="Normal 6 13 2 2 2" xfId="15383" xr:uid="{00000000-0005-0000-0000-00008A3A0000}"/>
    <cellStyle name="Normal 6 13 2 2 2 2" xfId="15384" xr:uid="{00000000-0005-0000-0000-00008B3A0000}"/>
    <cellStyle name="Normal 6 13 2 2 2 2 2" xfId="15385" xr:uid="{00000000-0005-0000-0000-00008C3A0000}"/>
    <cellStyle name="Normal 6 13 2 2 2 3" xfId="15386" xr:uid="{00000000-0005-0000-0000-00008D3A0000}"/>
    <cellStyle name="Normal 6 13 2 2 3" xfId="15387" xr:uid="{00000000-0005-0000-0000-00008E3A0000}"/>
    <cellStyle name="Normal 6 13 2 2 3 2" xfId="15388" xr:uid="{00000000-0005-0000-0000-00008F3A0000}"/>
    <cellStyle name="Normal 6 13 2 2 4" xfId="15389" xr:uid="{00000000-0005-0000-0000-0000903A0000}"/>
    <cellStyle name="Normal 6 13 2 3" xfId="15390" xr:uid="{00000000-0005-0000-0000-0000913A0000}"/>
    <cellStyle name="Normal 6 13 2 3 2" xfId="15391" xr:uid="{00000000-0005-0000-0000-0000923A0000}"/>
    <cellStyle name="Normal 6 13 2 3 2 2" xfId="15392" xr:uid="{00000000-0005-0000-0000-0000933A0000}"/>
    <cellStyle name="Normal 6 13 2 3 2 2 2" xfId="15393" xr:uid="{00000000-0005-0000-0000-0000943A0000}"/>
    <cellStyle name="Normal 6 13 2 3 2 3" xfId="15394" xr:uid="{00000000-0005-0000-0000-0000953A0000}"/>
    <cellStyle name="Normal 6 13 2 3 3" xfId="15395" xr:uid="{00000000-0005-0000-0000-0000963A0000}"/>
    <cellStyle name="Normal 6 13 2 3 3 2" xfId="15396" xr:uid="{00000000-0005-0000-0000-0000973A0000}"/>
    <cellStyle name="Normal 6 13 2 3 4" xfId="15397" xr:uid="{00000000-0005-0000-0000-0000983A0000}"/>
    <cellStyle name="Normal 6 13 2 4" xfId="15398" xr:uid="{00000000-0005-0000-0000-0000993A0000}"/>
    <cellStyle name="Normal 6 13 2 4 2" xfId="15399" xr:uid="{00000000-0005-0000-0000-00009A3A0000}"/>
    <cellStyle name="Normal 6 13 2 4 2 2" xfId="15400" xr:uid="{00000000-0005-0000-0000-00009B3A0000}"/>
    <cellStyle name="Normal 6 13 2 4 3" xfId="15401" xr:uid="{00000000-0005-0000-0000-00009C3A0000}"/>
    <cellStyle name="Normal 6 13 2 5" xfId="15402" xr:uid="{00000000-0005-0000-0000-00009D3A0000}"/>
    <cellStyle name="Normal 6 13 2 5 2" xfId="15403" xr:uid="{00000000-0005-0000-0000-00009E3A0000}"/>
    <cellStyle name="Normal 6 13 2 6" xfId="15404" xr:uid="{00000000-0005-0000-0000-00009F3A0000}"/>
    <cellStyle name="Normal 6 13 3" xfId="15405" xr:uid="{00000000-0005-0000-0000-0000A03A0000}"/>
    <cellStyle name="Normal 6 13 3 2" xfId="15406" xr:uid="{00000000-0005-0000-0000-0000A13A0000}"/>
    <cellStyle name="Normal 6 13 3 2 2" xfId="15407" xr:uid="{00000000-0005-0000-0000-0000A23A0000}"/>
    <cellStyle name="Normal 6 13 3 2 2 2" xfId="15408" xr:uid="{00000000-0005-0000-0000-0000A33A0000}"/>
    <cellStyle name="Normal 6 13 3 2 3" xfId="15409" xr:uid="{00000000-0005-0000-0000-0000A43A0000}"/>
    <cellStyle name="Normal 6 13 3 3" xfId="15410" xr:uid="{00000000-0005-0000-0000-0000A53A0000}"/>
    <cellStyle name="Normal 6 13 3 3 2" xfId="15411" xr:uid="{00000000-0005-0000-0000-0000A63A0000}"/>
    <cellStyle name="Normal 6 13 3 4" xfId="15412" xr:uid="{00000000-0005-0000-0000-0000A73A0000}"/>
    <cellStyle name="Normal 6 13 4" xfId="15413" xr:uid="{00000000-0005-0000-0000-0000A83A0000}"/>
    <cellStyle name="Normal 6 13 4 2" xfId="15414" xr:uid="{00000000-0005-0000-0000-0000A93A0000}"/>
    <cellStyle name="Normal 6 13 4 2 2" xfId="15415" xr:uid="{00000000-0005-0000-0000-0000AA3A0000}"/>
    <cellStyle name="Normal 6 13 4 2 2 2" xfId="15416" xr:uid="{00000000-0005-0000-0000-0000AB3A0000}"/>
    <cellStyle name="Normal 6 13 4 2 3" xfId="15417" xr:uid="{00000000-0005-0000-0000-0000AC3A0000}"/>
    <cellStyle name="Normal 6 13 4 3" xfId="15418" xr:uid="{00000000-0005-0000-0000-0000AD3A0000}"/>
    <cellStyle name="Normal 6 13 4 3 2" xfId="15419" xr:uid="{00000000-0005-0000-0000-0000AE3A0000}"/>
    <cellStyle name="Normal 6 13 4 4" xfId="15420" xr:uid="{00000000-0005-0000-0000-0000AF3A0000}"/>
    <cellStyle name="Normal 6 13 5" xfId="15421" xr:uid="{00000000-0005-0000-0000-0000B03A0000}"/>
    <cellStyle name="Normal 6 13 5 2" xfId="15422" xr:uid="{00000000-0005-0000-0000-0000B13A0000}"/>
    <cellStyle name="Normal 6 13 5 2 2" xfId="15423" xr:uid="{00000000-0005-0000-0000-0000B23A0000}"/>
    <cellStyle name="Normal 6 13 5 3" xfId="15424" xr:uid="{00000000-0005-0000-0000-0000B33A0000}"/>
    <cellStyle name="Normal 6 13 6" xfId="15425" xr:uid="{00000000-0005-0000-0000-0000B43A0000}"/>
    <cellStyle name="Normal 6 13 6 2" xfId="15426" xr:uid="{00000000-0005-0000-0000-0000B53A0000}"/>
    <cellStyle name="Normal 6 13 7" xfId="15427" xr:uid="{00000000-0005-0000-0000-0000B63A0000}"/>
    <cellStyle name="Normal 6 14" xfId="15428" xr:uid="{00000000-0005-0000-0000-0000B73A0000}"/>
    <cellStyle name="Normal 6 14 2" xfId="15429" xr:uid="{00000000-0005-0000-0000-0000B83A0000}"/>
    <cellStyle name="Normal 6 14 2 2" xfId="15430" xr:uid="{00000000-0005-0000-0000-0000B93A0000}"/>
    <cellStyle name="Normal 6 14 2 2 2" xfId="15431" xr:uid="{00000000-0005-0000-0000-0000BA3A0000}"/>
    <cellStyle name="Normal 6 14 2 2 2 2" xfId="15432" xr:uid="{00000000-0005-0000-0000-0000BB3A0000}"/>
    <cellStyle name="Normal 6 14 2 2 2 2 2" xfId="15433" xr:uid="{00000000-0005-0000-0000-0000BC3A0000}"/>
    <cellStyle name="Normal 6 14 2 2 2 3" xfId="15434" xr:uid="{00000000-0005-0000-0000-0000BD3A0000}"/>
    <cellStyle name="Normal 6 14 2 2 3" xfId="15435" xr:uid="{00000000-0005-0000-0000-0000BE3A0000}"/>
    <cellStyle name="Normal 6 14 2 2 3 2" xfId="15436" xr:uid="{00000000-0005-0000-0000-0000BF3A0000}"/>
    <cellStyle name="Normal 6 14 2 2 4" xfId="15437" xr:uid="{00000000-0005-0000-0000-0000C03A0000}"/>
    <cellStyle name="Normal 6 14 2 3" xfId="15438" xr:uid="{00000000-0005-0000-0000-0000C13A0000}"/>
    <cellStyle name="Normal 6 14 2 3 2" xfId="15439" xr:uid="{00000000-0005-0000-0000-0000C23A0000}"/>
    <cellStyle name="Normal 6 14 2 3 2 2" xfId="15440" xr:uid="{00000000-0005-0000-0000-0000C33A0000}"/>
    <cellStyle name="Normal 6 14 2 3 2 2 2" xfId="15441" xr:uid="{00000000-0005-0000-0000-0000C43A0000}"/>
    <cellStyle name="Normal 6 14 2 3 2 3" xfId="15442" xr:uid="{00000000-0005-0000-0000-0000C53A0000}"/>
    <cellStyle name="Normal 6 14 2 3 3" xfId="15443" xr:uid="{00000000-0005-0000-0000-0000C63A0000}"/>
    <cellStyle name="Normal 6 14 2 3 3 2" xfId="15444" xr:uid="{00000000-0005-0000-0000-0000C73A0000}"/>
    <cellStyle name="Normal 6 14 2 3 4" xfId="15445" xr:uid="{00000000-0005-0000-0000-0000C83A0000}"/>
    <cellStyle name="Normal 6 14 2 4" xfId="15446" xr:uid="{00000000-0005-0000-0000-0000C93A0000}"/>
    <cellStyle name="Normal 6 14 2 4 2" xfId="15447" xr:uid="{00000000-0005-0000-0000-0000CA3A0000}"/>
    <cellStyle name="Normal 6 14 2 4 2 2" xfId="15448" xr:uid="{00000000-0005-0000-0000-0000CB3A0000}"/>
    <cellStyle name="Normal 6 14 2 4 3" xfId="15449" xr:uid="{00000000-0005-0000-0000-0000CC3A0000}"/>
    <cellStyle name="Normal 6 14 2 5" xfId="15450" xr:uid="{00000000-0005-0000-0000-0000CD3A0000}"/>
    <cellStyle name="Normal 6 14 2 5 2" xfId="15451" xr:uid="{00000000-0005-0000-0000-0000CE3A0000}"/>
    <cellStyle name="Normal 6 14 2 6" xfId="15452" xr:uid="{00000000-0005-0000-0000-0000CF3A0000}"/>
    <cellStyle name="Normal 6 14 3" xfId="15453" xr:uid="{00000000-0005-0000-0000-0000D03A0000}"/>
    <cellStyle name="Normal 6 14 3 2" xfId="15454" xr:uid="{00000000-0005-0000-0000-0000D13A0000}"/>
    <cellStyle name="Normal 6 14 3 2 2" xfId="15455" xr:uid="{00000000-0005-0000-0000-0000D23A0000}"/>
    <cellStyle name="Normal 6 14 3 2 2 2" xfId="15456" xr:uid="{00000000-0005-0000-0000-0000D33A0000}"/>
    <cellStyle name="Normal 6 14 3 2 3" xfId="15457" xr:uid="{00000000-0005-0000-0000-0000D43A0000}"/>
    <cellStyle name="Normal 6 14 3 3" xfId="15458" xr:uid="{00000000-0005-0000-0000-0000D53A0000}"/>
    <cellStyle name="Normal 6 14 3 3 2" xfId="15459" xr:uid="{00000000-0005-0000-0000-0000D63A0000}"/>
    <cellStyle name="Normal 6 14 3 4" xfId="15460" xr:uid="{00000000-0005-0000-0000-0000D73A0000}"/>
    <cellStyle name="Normal 6 14 4" xfId="15461" xr:uid="{00000000-0005-0000-0000-0000D83A0000}"/>
    <cellStyle name="Normal 6 14 4 2" xfId="15462" xr:uid="{00000000-0005-0000-0000-0000D93A0000}"/>
    <cellStyle name="Normal 6 14 4 2 2" xfId="15463" xr:uid="{00000000-0005-0000-0000-0000DA3A0000}"/>
    <cellStyle name="Normal 6 14 4 2 2 2" xfId="15464" xr:uid="{00000000-0005-0000-0000-0000DB3A0000}"/>
    <cellStyle name="Normal 6 14 4 2 3" xfId="15465" xr:uid="{00000000-0005-0000-0000-0000DC3A0000}"/>
    <cellStyle name="Normal 6 14 4 3" xfId="15466" xr:uid="{00000000-0005-0000-0000-0000DD3A0000}"/>
    <cellStyle name="Normal 6 14 4 3 2" xfId="15467" xr:uid="{00000000-0005-0000-0000-0000DE3A0000}"/>
    <cellStyle name="Normal 6 14 4 4" xfId="15468" xr:uid="{00000000-0005-0000-0000-0000DF3A0000}"/>
    <cellStyle name="Normal 6 14 5" xfId="15469" xr:uid="{00000000-0005-0000-0000-0000E03A0000}"/>
    <cellStyle name="Normal 6 14 5 2" xfId="15470" xr:uid="{00000000-0005-0000-0000-0000E13A0000}"/>
    <cellStyle name="Normal 6 14 5 2 2" xfId="15471" xr:uid="{00000000-0005-0000-0000-0000E23A0000}"/>
    <cellStyle name="Normal 6 14 5 3" xfId="15472" xr:uid="{00000000-0005-0000-0000-0000E33A0000}"/>
    <cellStyle name="Normal 6 14 6" xfId="15473" xr:uid="{00000000-0005-0000-0000-0000E43A0000}"/>
    <cellStyle name="Normal 6 14 6 2" xfId="15474" xr:uid="{00000000-0005-0000-0000-0000E53A0000}"/>
    <cellStyle name="Normal 6 14 7" xfId="15475" xr:uid="{00000000-0005-0000-0000-0000E63A0000}"/>
    <cellStyle name="Normal 6 15" xfId="15476" xr:uid="{00000000-0005-0000-0000-0000E73A0000}"/>
    <cellStyle name="Normal 6 15 2" xfId="15477" xr:uid="{00000000-0005-0000-0000-0000E83A0000}"/>
    <cellStyle name="Normal 6 15 2 2" xfId="15478" xr:uid="{00000000-0005-0000-0000-0000E93A0000}"/>
    <cellStyle name="Normal 6 15 2 2 2" xfId="15479" xr:uid="{00000000-0005-0000-0000-0000EA3A0000}"/>
    <cellStyle name="Normal 6 15 2 2 2 2" xfId="15480" xr:uid="{00000000-0005-0000-0000-0000EB3A0000}"/>
    <cellStyle name="Normal 6 15 2 2 2 2 2" xfId="15481" xr:uid="{00000000-0005-0000-0000-0000EC3A0000}"/>
    <cellStyle name="Normal 6 15 2 2 2 3" xfId="15482" xr:uid="{00000000-0005-0000-0000-0000ED3A0000}"/>
    <cellStyle name="Normal 6 15 2 2 3" xfId="15483" xr:uid="{00000000-0005-0000-0000-0000EE3A0000}"/>
    <cellStyle name="Normal 6 15 2 2 3 2" xfId="15484" xr:uid="{00000000-0005-0000-0000-0000EF3A0000}"/>
    <cellStyle name="Normal 6 15 2 2 4" xfId="15485" xr:uid="{00000000-0005-0000-0000-0000F03A0000}"/>
    <cellStyle name="Normal 6 15 2 3" xfId="15486" xr:uid="{00000000-0005-0000-0000-0000F13A0000}"/>
    <cellStyle name="Normal 6 15 2 3 2" xfId="15487" xr:uid="{00000000-0005-0000-0000-0000F23A0000}"/>
    <cellStyle name="Normal 6 15 2 3 2 2" xfId="15488" xr:uid="{00000000-0005-0000-0000-0000F33A0000}"/>
    <cellStyle name="Normal 6 15 2 3 2 2 2" xfId="15489" xr:uid="{00000000-0005-0000-0000-0000F43A0000}"/>
    <cellStyle name="Normal 6 15 2 3 2 3" xfId="15490" xr:uid="{00000000-0005-0000-0000-0000F53A0000}"/>
    <cellStyle name="Normal 6 15 2 3 3" xfId="15491" xr:uid="{00000000-0005-0000-0000-0000F63A0000}"/>
    <cellStyle name="Normal 6 15 2 3 3 2" xfId="15492" xr:uid="{00000000-0005-0000-0000-0000F73A0000}"/>
    <cellStyle name="Normal 6 15 2 3 4" xfId="15493" xr:uid="{00000000-0005-0000-0000-0000F83A0000}"/>
    <cellStyle name="Normal 6 15 2 4" xfId="15494" xr:uid="{00000000-0005-0000-0000-0000F93A0000}"/>
    <cellStyle name="Normal 6 15 2 4 2" xfId="15495" xr:uid="{00000000-0005-0000-0000-0000FA3A0000}"/>
    <cellStyle name="Normal 6 15 2 4 2 2" xfId="15496" xr:uid="{00000000-0005-0000-0000-0000FB3A0000}"/>
    <cellStyle name="Normal 6 15 2 4 3" xfId="15497" xr:uid="{00000000-0005-0000-0000-0000FC3A0000}"/>
    <cellStyle name="Normal 6 15 2 5" xfId="15498" xr:uid="{00000000-0005-0000-0000-0000FD3A0000}"/>
    <cellStyle name="Normal 6 15 2 5 2" xfId="15499" xr:uid="{00000000-0005-0000-0000-0000FE3A0000}"/>
    <cellStyle name="Normal 6 15 2 6" xfId="15500" xr:uid="{00000000-0005-0000-0000-0000FF3A0000}"/>
    <cellStyle name="Normal 6 15 3" xfId="15501" xr:uid="{00000000-0005-0000-0000-0000003B0000}"/>
    <cellStyle name="Normal 6 15 3 2" xfId="15502" xr:uid="{00000000-0005-0000-0000-0000013B0000}"/>
    <cellStyle name="Normal 6 15 3 2 2" xfId="15503" xr:uid="{00000000-0005-0000-0000-0000023B0000}"/>
    <cellStyle name="Normal 6 15 3 2 2 2" xfId="15504" xr:uid="{00000000-0005-0000-0000-0000033B0000}"/>
    <cellStyle name="Normal 6 15 3 2 3" xfId="15505" xr:uid="{00000000-0005-0000-0000-0000043B0000}"/>
    <cellStyle name="Normal 6 15 3 3" xfId="15506" xr:uid="{00000000-0005-0000-0000-0000053B0000}"/>
    <cellStyle name="Normal 6 15 3 3 2" xfId="15507" xr:uid="{00000000-0005-0000-0000-0000063B0000}"/>
    <cellStyle name="Normal 6 15 3 4" xfId="15508" xr:uid="{00000000-0005-0000-0000-0000073B0000}"/>
    <cellStyle name="Normal 6 15 4" xfId="15509" xr:uid="{00000000-0005-0000-0000-0000083B0000}"/>
    <cellStyle name="Normal 6 15 4 2" xfId="15510" xr:uid="{00000000-0005-0000-0000-0000093B0000}"/>
    <cellStyle name="Normal 6 15 4 2 2" xfId="15511" xr:uid="{00000000-0005-0000-0000-00000A3B0000}"/>
    <cellStyle name="Normal 6 15 4 2 2 2" xfId="15512" xr:uid="{00000000-0005-0000-0000-00000B3B0000}"/>
    <cellStyle name="Normal 6 15 4 2 3" xfId="15513" xr:uid="{00000000-0005-0000-0000-00000C3B0000}"/>
    <cellStyle name="Normal 6 15 4 3" xfId="15514" xr:uid="{00000000-0005-0000-0000-00000D3B0000}"/>
    <cellStyle name="Normal 6 15 4 3 2" xfId="15515" xr:uid="{00000000-0005-0000-0000-00000E3B0000}"/>
    <cellStyle name="Normal 6 15 4 4" xfId="15516" xr:uid="{00000000-0005-0000-0000-00000F3B0000}"/>
    <cellStyle name="Normal 6 15 5" xfId="15517" xr:uid="{00000000-0005-0000-0000-0000103B0000}"/>
    <cellStyle name="Normal 6 15 5 2" xfId="15518" xr:uid="{00000000-0005-0000-0000-0000113B0000}"/>
    <cellStyle name="Normal 6 15 5 2 2" xfId="15519" xr:uid="{00000000-0005-0000-0000-0000123B0000}"/>
    <cellStyle name="Normal 6 15 5 3" xfId="15520" xr:uid="{00000000-0005-0000-0000-0000133B0000}"/>
    <cellStyle name="Normal 6 15 6" xfId="15521" xr:uid="{00000000-0005-0000-0000-0000143B0000}"/>
    <cellStyle name="Normal 6 15 6 2" xfId="15522" xr:uid="{00000000-0005-0000-0000-0000153B0000}"/>
    <cellStyle name="Normal 6 15 7" xfId="15523" xr:uid="{00000000-0005-0000-0000-0000163B0000}"/>
    <cellStyle name="Normal 6 16" xfId="15524" xr:uid="{00000000-0005-0000-0000-0000173B0000}"/>
    <cellStyle name="Normal 6 16 2" xfId="15525" xr:uid="{00000000-0005-0000-0000-0000183B0000}"/>
    <cellStyle name="Normal 6 16 2 2" xfId="15526" xr:uid="{00000000-0005-0000-0000-0000193B0000}"/>
    <cellStyle name="Normal 6 16 2 2 2" xfId="15527" xr:uid="{00000000-0005-0000-0000-00001A3B0000}"/>
    <cellStyle name="Normal 6 16 2 2 2 2" xfId="15528" xr:uid="{00000000-0005-0000-0000-00001B3B0000}"/>
    <cellStyle name="Normal 6 16 2 2 2 2 2" xfId="15529" xr:uid="{00000000-0005-0000-0000-00001C3B0000}"/>
    <cellStyle name="Normal 6 16 2 2 2 3" xfId="15530" xr:uid="{00000000-0005-0000-0000-00001D3B0000}"/>
    <cellStyle name="Normal 6 16 2 2 3" xfId="15531" xr:uid="{00000000-0005-0000-0000-00001E3B0000}"/>
    <cellStyle name="Normal 6 16 2 2 3 2" xfId="15532" xr:uid="{00000000-0005-0000-0000-00001F3B0000}"/>
    <cellStyle name="Normal 6 16 2 2 4" xfId="15533" xr:uid="{00000000-0005-0000-0000-0000203B0000}"/>
    <cellStyle name="Normal 6 16 2 3" xfId="15534" xr:uid="{00000000-0005-0000-0000-0000213B0000}"/>
    <cellStyle name="Normal 6 16 2 3 2" xfId="15535" xr:uid="{00000000-0005-0000-0000-0000223B0000}"/>
    <cellStyle name="Normal 6 16 2 3 2 2" xfId="15536" xr:uid="{00000000-0005-0000-0000-0000233B0000}"/>
    <cellStyle name="Normal 6 16 2 3 2 2 2" xfId="15537" xr:uid="{00000000-0005-0000-0000-0000243B0000}"/>
    <cellStyle name="Normal 6 16 2 3 2 3" xfId="15538" xr:uid="{00000000-0005-0000-0000-0000253B0000}"/>
    <cellStyle name="Normal 6 16 2 3 3" xfId="15539" xr:uid="{00000000-0005-0000-0000-0000263B0000}"/>
    <cellStyle name="Normal 6 16 2 3 3 2" xfId="15540" xr:uid="{00000000-0005-0000-0000-0000273B0000}"/>
    <cellStyle name="Normal 6 16 2 3 4" xfId="15541" xr:uid="{00000000-0005-0000-0000-0000283B0000}"/>
    <cellStyle name="Normal 6 16 2 4" xfId="15542" xr:uid="{00000000-0005-0000-0000-0000293B0000}"/>
    <cellStyle name="Normal 6 16 2 4 2" xfId="15543" xr:uid="{00000000-0005-0000-0000-00002A3B0000}"/>
    <cellStyle name="Normal 6 16 2 4 2 2" xfId="15544" xr:uid="{00000000-0005-0000-0000-00002B3B0000}"/>
    <cellStyle name="Normal 6 16 2 4 3" xfId="15545" xr:uid="{00000000-0005-0000-0000-00002C3B0000}"/>
    <cellStyle name="Normal 6 16 2 5" xfId="15546" xr:uid="{00000000-0005-0000-0000-00002D3B0000}"/>
    <cellStyle name="Normal 6 16 2 5 2" xfId="15547" xr:uid="{00000000-0005-0000-0000-00002E3B0000}"/>
    <cellStyle name="Normal 6 16 2 6" xfId="15548" xr:uid="{00000000-0005-0000-0000-00002F3B0000}"/>
    <cellStyle name="Normal 6 16 3" xfId="15549" xr:uid="{00000000-0005-0000-0000-0000303B0000}"/>
    <cellStyle name="Normal 6 16 3 2" xfId="15550" xr:uid="{00000000-0005-0000-0000-0000313B0000}"/>
    <cellStyle name="Normal 6 16 3 2 2" xfId="15551" xr:uid="{00000000-0005-0000-0000-0000323B0000}"/>
    <cellStyle name="Normal 6 16 3 2 2 2" xfId="15552" xr:uid="{00000000-0005-0000-0000-0000333B0000}"/>
    <cellStyle name="Normal 6 16 3 2 3" xfId="15553" xr:uid="{00000000-0005-0000-0000-0000343B0000}"/>
    <cellStyle name="Normal 6 16 3 3" xfId="15554" xr:uid="{00000000-0005-0000-0000-0000353B0000}"/>
    <cellStyle name="Normal 6 16 3 3 2" xfId="15555" xr:uid="{00000000-0005-0000-0000-0000363B0000}"/>
    <cellStyle name="Normal 6 16 3 4" xfId="15556" xr:uid="{00000000-0005-0000-0000-0000373B0000}"/>
    <cellStyle name="Normal 6 16 4" xfId="15557" xr:uid="{00000000-0005-0000-0000-0000383B0000}"/>
    <cellStyle name="Normal 6 16 4 2" xfId="15558" xr:uid="{00000000-0005-0000-0000-0000393B0000}"/>
    <cellStyle name="Normal 6 16 4 2 2" xfId="15559" xr:uid="{00000000-0005-0000-0000-00003A3B0000}"/>
    <cellStyle name="Normal 6 16 4 2 2 2" xfId="15560" xr:uid="{00000000-0005-0000-0000-00003B3B0000}"/>
    <cellStyle name="Normal 6 16 4 2 3" xfId="15561" xr:uid="{00000000-0005-0000-0000-00003C3B0000}"/>
    <cellStyle name="Normal 6 16 4 3" xfId="15562" xr:uid="{00000000-0005-0000-0000-00003D3B0000}"/>
    <cellStyle name="Normal 6 16 4 3 2" xfId="15563" xr:uid="{00000000-0005-0000-0000-00003E3B0000}"/>
    <cellStyle name="Normal 6 16 4 4" xfId="15564" xr:uid="{00000000-0005-0000-0000-00003F3B0000}"/>
    <cellStyle name="Normal 6 16 5" xfId="15565" xr:uid="{00000000-0005-0000-0000-0000403B0000}"/>
    <cellStyle name="Normal 6 16 5 2" xfId="15566" xr:uid="{00000000-0005-0000-0000-0000413B0000}"/>
    <cellStyle name="Normal 6 16 5 2 2" xfId="15567" xr:uid="{00000000-0005-0000-0000-0000423B0000}"/>
    <cellStyle name="Normal 6 16 5 3" xfId="15568" xr:uid="{00000000-0005-0000-0000-0000433B0000}"/>
    <cellStyle name="Normal 6 16 6" xfId="15569" xr:uid="{00000000-0005-0000-0000-0000443B0000}"/>
    <cellStyle name="Normal 6 16 6 2" xfId="15570" xr:uid="{00000000-0005-0000-0000-0000453B0000}"/>
    <cellStyle name="Normal 6 16 7" xfId="15571" xr:uid="{00000000-0005-0000-0000-0000463B0000}"/>
    <cellStyle name="Normal 6 17" xfId="15572" xr:uid="{00000000-0005-0000-0000-0000473B0000}"/>
    <cellStyle name="Normal 6 17 2" xfId="15573" xr:uid="{00000000-0005-0000-0000-0000483B0000}"/>
    <cellStyle name="Normal 6 17 2 2" xfId="15574" xr:uid="{00000000-0005-0000-0000-0000493B0000}"/>
    <cellStyle name="Normal 6 17 2 2 2" xfId="15575" xr:uid="{00000000-0005-0000-0000-00004A3B0000}"/>
    <cellStyle name="Normal 6 17 2 2 2 2" xfId="15576" xr:uid="{00000000-0005-0000-0000-00004B3B0000}"/>
    <cellStyle name="Normal 6 17 2 2 2 2 2" xfId="15577" xr:uid="{00000000-0005-0000-0000-00004C3B0000}"/>
    <cellStyle name="Normal 6 17 2 2 2 3" xfId="15578" xr:uid="{00000000-0005-0000-0000-00004D3B0000}"/>
    <cellStyle name="Normal 6 17 2 2 3" xfId="15579" xr:uid="{00000000-0005-0000-0000-00004E3B0000}"/>
    <cellStyle name="Normal 6 17 2 2 3 2" xfId="15580" xr:uid="{00000000-0005-0000-0000-00004F3B0000}"/>
    <cellStyle name="Normal 6 17 2 2 4" xfId="15581" xr:uid="{00000000-0005-0000-0000-0000503B0000}"/>
    <cellStyle name="Normal 6 17 2 3" xfId="15582" xr:uid="{00000000-0005-0000-0000-0000513B0000}"/>
    <cellStyle name="Normal 6 17 2 3 2" xfId="15583" xr:uid="{00000000-0005-0000-0000-0000523B0000}"/>
    <cellStyle name="Normal 6 17 2 3 2 2" xfId="15584" xr:uid="{00000000-0005-0000-0000-0000533B0000}"/>
    <cellStyle name="Normal 6 17 2 3 2 2 2" xfId="15585" xr:uid="{00000000-0005-0000-0000-0000543B0000}"/>
    <cellStyle name="Normal 6 17 2 3 2 3" xfId="15586" xr:uid="{00000000-0005-0000-0000-0000553B0000}"/>
    <cellStyle name="Normal 6 17 2 3 3" xfId="15587" xr:uid="{00000000-0005-0000-0000-0000563B0000}"/>
    <cellStyle name="Normal 6 17 2 3 3 2" xfId="15588" xr:uid="{00000000-0005-0000-0000-0000573B0000}"/>
    <cellStyle name="Normal 6 17 2 3 4" xfId="15589" xr:uid="{00000000-0005-0000-0000-0000583B0000}"/>
    <cellStyle name="Normal 6 17 2 4" xfId="15590" xr:uid="{00000000-0005-0000-0000-0000593B0000}"/>
    <cellStyle name="Normal 6 17 2 4 2" xfId="15591" xr:uid="{00000000-0005-0000-0000-00005A3B0000}"/>
    <cellStyle name="Normal 6 17 2 4 2 2" xfId="15592" xr:uid="{00000000-0005-0000-0000-00005B3B0000}"/>
    <cellStyle name="Normal 6 17 2 4 3" xfId="15593" xr:uid="{00000000-0005-0000-0000-00005C3B0000}"/>
    <cellStyle name="Normal 6 17 2 5" xfId="15594" xr:uid="{00000000-0005-0000-0000-00005D3B0000}"/>
    <cellStyle name="Normal 6 17 2 5 2" xfId="15595" xr:uid="{00000000-0005-0000-0000-00005E3B0000}"/>
    <cellStyle name="Normal 6 17 2 6" xfId="15596" xr:uid="{00000000-0005-0000-0000-00005F3B0000}"/>
    <cellStyle name="Normal 6 17 3" xfId="15597" xr:uid="{00000000-0005-0000-0000-0000603B0000}"/>
    <cellStyle name="Normal 6 17 3 2" xfId="15598" xr:uid="{00000000-0005-0000-0000-0000613B0000}"/>
    <cellStyle name="Normal 6 17 3 2 2" xfId="15599" xr:uid="{00000000-0005-0000-0000-0000623B0000}"/>
    <cellStyle name="Normal 6 17 3 2 2 2" xfId="15600" xr:uid="{00000000-0005-0000-0000-0000633B0000}"/>
    <cellStyle name="Normal 6 17 3 2 3" xfId="15601" xr:uid="{00000000-0005-0000-0000-0000643B0000}"/>
    <cellStyle name="Normal 6 17 3 3" xfId="15602" xr:uid="{00000000-0005-0000-0000-0000653B0000}"/>
    <cellStyle name="Normal 6 17 3 3 2" xfId="15603" xr:uid="{00000000-0005-0000-0000-0000663B0000}"/>
    <cellStyle name="Normal 6 17 3 4" xfId="15604" xr:uid="{00000000-0005-0000-0000-0000673B0000}"/>
    <cellStyle name="Normal 6 17 4" xfId="15605" xr:uid="{00000000-0005-0000-0000-0000683B0000}"/>
    <cellStyle name="Normal 6 17 4 2" xfId="15606" xr:uid="{00000000-0005-0000-0000-0000693B0000}"/>
    <cellStyle name="Normal 6 17 4 2 2" xfId="15607" xr:uid="{00000000-0005-0000-0000-00006A3B0000}"/>
    <cellStyle name="Normal 6 17 4 2 2 2" xfId="15608" xr:uid="{00000000-0005-0000-0000-00006B3B0000}"/>
    <cellStyle name="Normal 6 17 4 2 3" xfId="15609" xr:uid="{00000000-0005-0000-0000-00006C3B0000}"/>
    <cellStyle name="Normal 6 17 4 3" xfId="15610" xr:uid="{00000000-0005-0000-0000-00006D3B0000}"/>
    <cellStyle name="Normal 6 17 4 3 2" xfId="15611" xr:uid="{00000000-0005-0000-0000-00006E3B0000}"/>
    <cellStyle name="Normal 6 17 4 4" xfId="15612" xr:uid="{00000000-0005-0000-0000-00006F3B0000}"/>
    <cellStyle name="Normal 6 17 5" xfId="15613" xr:uid="{00000000-0005-0000-0000-0000703B0000}"/>
    <cellStyle name="Normal 6 17 5 2" xfId="15614" xr:uid="{00000000-0005-0000-0000-0000713B0000}"/>
    <cellStyle name="Normal 6 17 5 2 2" xfId="15615" xr:uid="{00000000-0005-0000-0000-0000723B0000}"/>
    <cellStyle name="Normal 6 17 5 3" xfId="15616" xr:uid="{00000000-0005-0000-0000-0000733B0000}"/>
    <cellStyle name="Normal 6 17 6" xfId="15617" xr:uid="{00000000-0005-0000-0000-0000743B0000}"/>
    <cellStyle name="Normal 6 17 6 2" xfId="15618" xr:uid="{00000000-0005-0000-0000-0000753B0000}"/>
    <cellStyle name="Normal 6 17 7" xfId="15619" xr:uid="{00000000-0005-0000-0000-0000763B0000}"/>
    <cellStyle name="Normal 6 18" xfId="15620" xr:uid="{00000000-0005-0000-0000-0000773B0000}"/>
    <cellStyle name="Normal 6 18 2" xfId="15621" xr:uid="{00000000-0005-0000-0000-0000783B0000}"/>
    <cellStyle name="Normal 6 18 2 2" xfId="15622" xr:uid="{00000000-0005-0000-0000-0000793B0000}"/>
    <cellStyle name="Normal 6 18 2 2 2" xfId="15623" xr:uid="{00000000-0005-0000-0000-00007A3B0000}"/>
    <cellStyle name="Normal 6 18 2 2 2 2" xfId="15624" xr:uid="{00000000-0005-0000-0000-00007B3B0000}"/>
    <cellStyle name="Normal 6 18 2 2 2 2 2" xfId="15625" xr:uid="{00000000-0005-0000-0000-00007C3B0000}"/>
    <cellStyle name="Normal 6 18 2 2 2 3" xfId="15626" xr:uid="{00000000-0005-0000-0000-00007D3B0000}"/>
    <cellStyle name="Normal 6 18 2 2 3" xfId="15627" xr:uid="{00000000-0005-0000-0000-00007E3B0000}"/>
    <cellStyle name="Normal 6 18 2 2 3 2" xfId="15628" xr:uid="{00000000-0005-0000-0000-00007F3B0000}"/>
    <cellStyle name="Normal 6 18 2 2 4" xfId="15629" xr:uid="{00000000-0005-0000-0000-0000803B0000}"/>
    <cellStyle name="Normal 6 18 2 3" xfId="15630" xr:uid="{00000000-0005-0000-0000-0000813B0000}"/>
    <cellStyle name="Normal 6 18 2 3 2" xfId="15631" xr:uid="{00000000-0005-0000-0000-0000823B0000}"/>
    <cellStyle name="Normal 6 18 2 3 2 2" xfId="15632" xr:uid="{00000000-0005-0000-0000-0000833B0000}"/>
    <cellStyle name="Normal 6 18 2 3 2 2 2" xfId="15633" xr:uid="{00000000-0005-0000-0000-0000843B0000}"/>
    <cellStyle name="Normal 6 18 2 3 2 3" xfId="15634" xr:uid="{00000000-0005-0000-0000-0000853B0000}"/>
    <cellStyle name="Normal 6 18 2 3 3" xfId="15635" xr:uid="{00000000-0005-0000-0000-0000863B0000}"/>
    <cellStyle name="Normal 6 18 2 3 3 2" xfId="15636" xr:uid="{00000000-0005-0000-0000-0000873B0000}"/>
    <cellStyle name="Normal 6 18 2 3 4" xfId="15637" xr:uid="{00000000-0005-0000-0000-0000883B0000}"/>
    <cellStyle name="Normal 6 18 2 4" xfId="15638" xr:uid="{00000000-0005-0000-0000-0000893B0000}"/>
    <cellStyle name="Normal 6 18 2 4 2" xfId="15639" xr:uid="{00000000-0005-0000-0000-00008A3B0000}"/>
    <cellStyle name="Normal 6 18 2 4 2 2" xfId="15640" xr:uid="{00000000-0005-0000-0000-00008B3B0000}"/>
    <cellStyle name="Normal 6 18 2 4 3" xfId="15641" xr:uid="{00000000-0005-0000-0000-00008C3B0000}"/>
    <cellStyle name="Normal 6 18 2 5" xfId="15642" xr:uid="{00000000-0005-0000-0000-00008D3B0000}"/>
    <cellStyle name="Normal 6 18 2 5 2" xfId="15643" xr:uid="{00000000-0005-0000-0000-00008E3B0000}"/>
    <cellStyle name="Normal 6 18 2 6" xfId="15644" xr:uid="{00000000-0005-0000-0000-00008F3B0000}"/>
    <cellStyle name="Normal 6 18 3" xfId="15645" xr:uid="{00000000-0005-0000-0000-0000903B0000}"/>
    <cellStyle name="Normal 6 18 3 2" xfId="15646" xr:uid="{00000000-0005-0000-0000-0000913B0000}"/>
    <cellStyle name="Normal 6 18 3 2 2" xfId="15647" xr:uid="{00000000-0005-0000-0000-0000923B0000}"/>
    <cellStyle name="Normal 6 18 3 2 2 2" xfId="15648" xr:uid="{00000000-0005-0000-0000-0000933B0000}"/>
    <cellStyle name="Normal 6 18 3 2 3" xfId="15649" xr:uid="{00000000-0005-0000-0000-0000943B0000}"/>
    <cellStyle name="Normal 6 18 3 3" xfId="15650" xr:uid="{00000000-0005-0000-0000-0000953B0000}"/>
    <cellStyle name="Normal 6 18 3 3 2" xfId="15651" xr:uid="{00000000-0005-0000-0000-0000963B0000}"/>
    <cellStyle name="Normal 6 18 3 4" xfId="15652" xr:uid="{00000000-0005-0000-0000-0000973B0000}"/>
    <cellStyle name="Normal 6 18 4" xfId="15653" xr:uid="{00000000-0005-0000-0000-0000983B0000}"/>
    <cellStyle name="Normal 6 18 4 2" xfId="15654" xr:uid="{00000000-0005-0000-0000-0000993B0000}"/>
    <cellStyle name="Normal 6 18 4 2 2" xfId="15655" xr:uid="{00000000-0005-0000-0000-00009A3B0000}"/>
    <cellStyle name="Normal 6 18 4 2 2 2" xfId="15656" xr:uid="{00000000-0005-0000-0000-00009B3B0000}"/>
    <cellStyle name="Normal 6 18 4 2 3" xfId="15657" xr:uid="{00000000-0005-0000-0000-00009C3B0000}"/>
    <cellStyle name="Normal 6 18 4 3" xfId="15658" xr:uid="{00000000-0005-0000-0000-00009D3B0000}"/>
    <cellStyle name="Normal 6 18 4 3 2" xfId="15659" xr:uid="{00000000-0005-0000-0000-00009E3B0000}"/>
    <cellStyle name="Normal 6 18 4 4" xfId="15660" xr:uid="{00000000-0005-0000-0000-00009F3B0000}"/>
    <cellStyle name="Normal 6 18 5" xfId="15661" xr:uid="{00000000-0005-0000-0000-0000A03B0000}"/>
    <cellStyle name="Normal 6 18 5 2" xfId="15662" xr:uid="{00000000-0005-0000-0000-0000A13B0000}"/>
    <cellStyle name="Normal 6 18 5 2 2" xfId="15663" xr:uid="{00000000-0005-0000-0000-0000A23B0000}"/>
    <cellStyle name="Normal 6 18 5 3" xfId="15664" xr:uid="{00000000-0005-0000-0000-0000A33B0000}"/>
    <cellStyle name="Normal 6 18 6" xfId="15665" xr:uid="{00000000-0005-0000-0000-0000A43B0000}"/>
    <cellStyle name="Normal 6 18 6 2" xfId="15666" xr:uid="{00000000-0005-0000-0000-0000A53B0000}"/>
    <cellStyle name="Normal 6 18 7" xfId="15667" xr:uid="{00000000-0005-0000-0000-0000A63B0000}"/>
    <cellStyle name="Normal 6 19" xfId="15668" xr:uid="{00000000-0005-0000-0000-0000A73B0000}"/>
    <cellStyle name="Normal 6 19 2" xfId="15669" xr:uid="{00000000-0005-0000-0000-0000A83B0000}"/>
    <cellStyle name="Normal 6 19 2 2" xfId="15670" xr:uid="{00000000-0005-0000-0000-0000A93B0000}"/>
    <cellStyle name="Normal 6 19 2 2 2" xfId="15671" xr:uid="{00000000-0005-0000-0000-0000AA3B0000}"/>
    <cellStyle name="Normal 6 19 2 2 2 2" xfId="15672" xr:uid="{00000000-0005-0000-0000-0000AB3B0000}"/>
    <cellStyle name="Normal 6 19 2 2 2 2 2" xfId="15673" xr:uid="{00000000-0005-0000-0000-0000AC3B0000}"/>
    <cellStyle name="Normal 6 19 2 2 2 3" xfId="15674" xr:uid="{00000000-0005-0000-0000-0000AD3B0000}"/>
    <cellStyle name="Normal 6 19 2 2 3" xfId="15675" xr:uid="{00000000-0005-0000-0000-0000AE3B0000}"/>
    <cellStyle name="Normal 6 19 2 2 3 2" xfId="15676" xr:uid="{00000000-0005-0000-0000-0000AF3B0000}"/>
    <cellStyle name="Normal 6 19 2 2 4" xfId="15677" xr:uid="{00000000-0005-0000-0000-0000B03B0000}"/>
    <cellStyle name="Normal 6 19 2 3" xfId="15678" xr:uid="{00000000-0005-0000-0000-0000B13B0000}"/>
    <cellStyle name="Normal 6 19 2 3 2" xfId="15679" xr:uid="{00000000-0005-0000-0000-0000B23B0000}"/>
    <cellStyle name="Normal 6 19 2 3 2 2" xfId="15680" xr:uid="{00000000-0005-0000-0000-0000B33B0000}"/>
    <cellStyle name="Normal 6 19 2 3 2 2 2" xfId="15681" xr:uid="{00000000-0005-0000-0000-0000B43B0000}"/>
    <cellStyle name="Normal 6 19 2 3 2 3" xfId="15682" xr:uid="{00000000-0005-0000-0000-0000B53B0000}"/>
    <cellStyle name="Normal 6 19 2 3 3" xfId="15683" xr:uid="{00000000-0005-0000-0000-0000B63B0000}"/>
    <cellStyle name="Normal 6 19 2 3 3 2" xfId="15684" xr:uid="{00000000-0005-0000-0000-0000B73B0000}"/>
    <cellStyle name="Normal 6 19 2 3 4" xfId="15685" xr:uid="{00000000-0005-0000-0000-0000B83B0000}"/>
    <cellStyle name="Normal 6 19 2 4" xfId="15686" xr:uid="{00000000-0005-0000-0000-0000B93B0000}"/>
    <cellStyle name="Normal 6 19 2 4 2" xfId="15687" xr:uid="{00000000-0005-0000-0000-0000BA3B0000}"/>
    <cellStyle name="Normal 6 19 2 4 2 2" xfId="15688" xr:uid="{00000000-0005-0000-0000-0000BB3B0000}"/>
    <cellStyle name="Normal 6 19 2 4 3" xfId="15689" xr:uid="{00000000-0005-0000-0000-0000BC3B0000}"/>
    <cellStyle name="Normal 6 19 2 5" xfId="15690" xr:uid="{00000000-0005-0000-0000-0000BD3B0000}"/>
    <cellStyle name="Normal 6 19 2 5 2" xfId="15691" xr:uid="{00000000-0005-0000-0000-0000BE3B0000}"/>
    <cellStyle name="Normal 6 19 2 6" xfId="15692" xr:uid="{00000000-0005-0000-0000-0000BF3B0000}"/>
    <cellStyle name="Normal 6 19 3" xfId="15693" xr:uid="{00000000-0005-0000-0000-0000C03B0000}"/>
    <cellStyle name="Normal 6 19 3 2" xfId="15694" xr:uid="{00000000-0005-0000-0000-0000C13B0000}"/>
    <cellStyle name="Normal 6 19 3 2 2" xfId="15695" xr:uid="{00000000-0005-0000-0000-0000C23B0000}"/>
    <cellStyle name="Normal 6 19 3 2 2 2" xfId="15696" xr:uid="{00000000-0005-0000-0000-0000C33B0000}"/>
    <cellStyle name="Normal 6 19 3 2 3" xfId="15697" xr:uid="{00000000-0005-0000-0000-0000C43B0000}"/>
    <cellStyle name="Normal 6 19 3 3" xfId="15698" xr:uid="{00000000-0005-0000-0000-0000C53B0000}"/>
    <cellStyle name="Normal 6 19 3 3 2" xfId="15699" xr:uid="{00000000-0005-0000-0000-0000C63B0000}"/>
    <cellStyle name="Normal 6 19 3 4" xfId="15700" xr:uid="{00000000-0005-0000-0000-0000C73B0000}"/>
    <cellStyle name="Normal 6 19 4" xfId="15701" xr:uid="{00000000-0005-0000-0000-0000C83B0000}"/>
    <cellStyle name="Normal 6 19 4 2" xfId="15702" xr:uid="{00000000-0005-0000-0000-0000C93B0000}"/>
    <cellStyle name="Normal 6 19 4 2 2" xfId="15703" xr:uid="{00000000-0005-0000-0000-0000CA3B0000}"/>
    <cellStyle name="Normal 6 19 4 2 2 2" xfId="15704" xr:uid="{00000000-0005-0000-0000-0000CB3B0000}"/>
    <cellStyle name="Normal 6 19 4 2 3" xfId="15705" xr:uid="{00000000-0005-0000-0000-0000CC3B0000}"/>
    <cellStyle name="Normal 6 19 4 3" xfId="15706" xr:uid="{00000000-0005-0000-0000-0000CD3B0000}"/>
    <cellStyle name="Normal 6 19 4 3 2" xfId="15707" xr:uid="{00000000-0005-0000-0000-0000CE3B0000}"/>
    <cellStyle name="Normal 6 19 4 4" xfId="15708" xr:uid="{00000000-0005-0000-0000-0000CF3B0000}"/>
    <cellStyle name="Normal 6 19 5" xfId="15709" xr:uid="{00000000-0005-0000-0000-0000D03B0000}"/>
    <cellStyle name="Normal 6 19 5 2" xfId="15710" xr:uid="{00000000-0005-0000-0000-0000D13B0000}"/>
    <cellStyle name="Normal 6 19 5 2 2" xfId="15711" xr:uid="{00000000-0005-0000-0000-0000D23B0000}"/>
    <cellStyle name="Normal 6 19 5 3" xfId="15712" xr:uid="{00000000-0005-0000-0000-0000D33B0000}"/>
    <cellStyle name="Normal 6 19 6" xfId="15713" xr:uid="{00000000-0005-0000-0000-0000D43B0000}"/>
    <cellStyle name="Normal 6 19 6 2" xfId="15714" xr:uid="{00000000-0005-0000-0000-0000D53B0000}"/>
    <cellStyle name="Normal 6 19 7" xfId="15715" xr:uid="{00000000-0005-0000-0000-0000D63B0000}"/>
    <cellStyle name="Normal 6 2" xfId="2432" xr:uid="{00000000-0005-0000-0000-0000D73B0000}"/>
    <cellStyle name="Normal 6 2 2" xfId="5327" xr:uid="{00000000-0005-0000-0000-0000D83B0000}"/>
    <cellStyle name="Normal 6 2 2 2" xfId="7433" xr:uid="{00000000-0005-0000-0000-0000D93B0000}"/>
    <cellStyle name="Normal 6 2 2 2 2" xfId="7434" xr:uid="{00000000-0005-0000-0000-0000DA3B0000}"/>
    <cellStyle name="Normal 6 2 2 2 2 2" xfId="8088" xr:uid="{00000000-0005-0000-0000-0000DB3B0000}"/>
    <cellStyle name="Normal 6 2 2 2 2 2 2" xfId="8089" xr:uid="{00000000-0005-0000-0000-0000DC3B0000}"/>
    <cellStyle name="Normal 6 2 2 2 3" xfId="7435" xr:uid="{00000000-0005-0000-0000-0000DD3B0000}"/>
    <cellStyle name="Normal 6 2 2 2 4" xfId="7436" xr:uid="{00000000-0005-0000-0000-0000DE3B0000}"/>
    <cellStyle name="Normal 6 2 2 2 5" xfId="8090" xr:uid="{00000000-0005-0000-0000-0000DF3B0000}"/>
    <cellStyle name="Normal 6 2 2 3" xfId="7437" xr:uid="{00000000-0005-0000-0000-0000E03B0000}"/>
    <cellStyle name="Normal 6 2 2 3 2" xfId="15716" xr:uid="{00000000-0005-0000-0000-0000E13B0000}"/>
    <cellStyle name="Normal 6 2 2 3 2 2" xfId="15717" xr:uid="{00000000-0005-0000-0000-0000E23B0000}"/>
    <cellStyle name="Normal 6 2 2 3 2 2 2" xfId="15718" xr:uid="{00000000-0005-0000-0000-0000E33B0000}"/>
    <cellStyle name="Normal 6 2 2 3 2 2 2 2" xfId="15719" xr:uid="{00000000-0005-0000-0000-0000E43B0000}"/>
    <cellStyle name="Normal 6 2 2 3 2 2 3" xfId="15720" xr:uid="{00000000-0005-0000-0000-0000E53B0000}"/>
    <cellStyle name="Normal 6 2 2 3 2 3" xfId="15721" xr:uid="{00000000-0005-0000-0000-0000E63B0000}"/>
    <cellStyle name="Normal 6 2 2 3 2 3 2" xfId="15722" xr:uid="{00000000-0005-0000-0000-0000E73B0000}"/>
    <cellStyle name="Normal 6 2 2 3 2 4" xfId="15723" xr:uid="{00000000-0005-0000-0000-0000E83B0000}"/>
    <cellStyle name="Normal 6 2 2 3 3" xfId="15724" xr:uid="{00000000-0005-0000-0000-0000E93B0000}"/>
    <cellStyle name="Normal 6 2 2 3 3 2" xfId="15725" xr:uid="{00000000-0005-0000-0000-0000EA3B0000}"/>
    <cellStyle name="Normal 6 2 2 3 3 2 2" xfId="15726" xr:uid="{00000000-0005-0000-0000-0000EB3B0000}"/>
    <cellStyle name="Normal 6 2 2 3 3 2 2 2" xfId="15727" xr:uid="{00000000-0005-0000-0000-0000EC3B0000}"/>
    <cellStyle name="Normal 6 2 2 3 3 2 3" xfId="15728" xr:uid="{00000000-0005-0000-0000-0000ED3B0000}"/>
    <cellStyle name="Normal 6 2 2 3 3 3" xfId="15729" xr:uid="{00000000-0005-0000-0000-0000EE3B0000}"/>
    <cellStyle name="Normal 6 2 2 3 3 3 2" xfId="15730" xr:uid="{00000000-0005-0000-0000-0000EF3B0000}"/>
    <cellStyle name="Normal 6 2 2 3 3 4" xfId="15731" xr:uid="{00000000-0005-0000-0000-0000F03B0000}"/>
    <cellStyle name="Normal 6 2 2 3 4" xfId="15732" xr:uid="{00000000-0005-0000-0000-0000F13B0000}"/>
    <cellStyle name="Normal 6 2 2 3 4 2" xfId="15733" xr:uid="{00000000-0005-0000-0000-0000F23B0000}"/>
    <cellStyle name="Normal 6 2 2 3 4 2 2" xfId="15734" xr:uid="{00000000-0005-0000-0000-0000F33B0000}"/>
    <cellStyle name="Normal 6 2 2 3 4 3" xfId="15735" xr:uid="{00000000-0005-0000-0000-0000F43B0000}"/>
    <cellStyle name="Normal 6 2 2 3 5" xfId="15736" xr:uid="{00000000-0005-0000-0000-0000F53B0000}"/>
    <cellStyle name="Normal 6 2 2 3 5 2" xfId="15737" xr:uid="{00000000-0005-0000-0000-0000F63B0000}"/>
    <cellStyle name="Normal 6 2 2 4" xfId="7438" xr:uid="{00000000-0005-0000-0000-0000F73B0000}"/>
    <cellStyle name="Normal 6 2 2 4 2" xfId="15738" xr:uid="{00000000-0005-0000-0000-0000F83B0000}"/>
    <cellStyle name="Normal 6 2 2 4 2 2" xfId="15739" xr:uid="{00000000-0005-0000-0000-0000F93B0000}"/>
    <cellStyle name="Normal 6 2 2 4 2 2 2" xfId="15740" xr:uid="{00000000-0005-0000-0000-0000FA3B0000}"/>
    <cellStyle name="Normal 6 2 2 4 2 3" xfId="15741" xr:uid="{00000000-0005-0000-0000-0000FB3B0000}"/>
    <cellStyle name="Normal 6 2 2 4 3" xfId="15742" xr:uid="{00000000-0005-0000-0000-0000FC3B0000}"/>
    <cellStyle name="Normal 6 2 2 4 3 2" xfId="15743" xr:uid="{00000000-0005-0000-0000-0000FD3B0000}"/>
    <cellStyle name="Normal 6 2 2 5" xfId="8091" xr:uid="{00000000-0005-0000-0000-0000FE3B0000}"/>
    <cellStyle name="Normal 6 2 2 5 2" xfId="15744" xr:uid="{00000000-0005-0000-0000-0000FF3B0000}"/>
    <cellStyle name="Normal 6 2 2 5 2 2" xfId="15745" xr:uid="{00000000-0005-0000-0000-0000003C0000}"/>
    <cellStyle name="Normal 6 2 2 5 2 2 2" xfId="15746" xr:uid="{00000000-0005-0000-0000-0000013C0000}"/>
    <cellStyle name="Normal 6 2 2 5 2 3" xfId="15747" xr:uid="{00000000-0005-0000-0000-0000023C0000}"/>
    <cellStyle name="Normal 6 2 2 5 3" xfId="15748" xr:uid="{00000000-0005-0000-0000-0000033C0000}"/>
    <cellStyle name="Normal 6 2 2 5 3 2" xfId="15749" xr:uid="{00000000-0005-0000-0000-0000043C0000}"/>
    <cellStyle name="Normal 6 2 2 5 4" xfId="15750" xr:uid="{00000000-0005-0000-0000-0000053C0000}"/>
    <cellStyle name="Normal 6 2 2 6" xfId="15751" xr:uid="{00000000-0005-0000-0000-0000063C0000}"/>
    <cellStyle name="Normal 6 2 2 6 2" xfId="15752" xr:uid="{00000000-0005-0000-0000-0000073C0000}"/>
    <cellStyle name="Normal 6 2 2 6 2 2" xfId="15753" xr:uid="{00000000-0005-0000-0000-0000083C0000}"/>
    <cellStyle name="Normal 6 2 2 6 3" xfId="15754" xr:uid="{00000000-0005-0000-0000-0000093C0000}"/>
    <cellStyle name="Normal 6 2 2 7" xfId="15755" xr:uid="{00000000-0005-0000-0000-00000A3C0000}"/>
    <cellStyle name="Normal 6 2 2 7 2" xfId="15756" xr:uid="{00000000-0005-0000-0000-00000B3C0000}"/>
    <cellStyle name="Normal 6 2 3" xfId="7439" xr:uid="{00000000-0005-0000-0000-00000C3C0000}"/>
    <cellStyle name="Normal 6 2 3 2" xfId="15757" xr:uid="{00000000-0005-0000-0000-00000D3C0000}"/>
    <cellStyle name="Normal 6 2 3 3" xfId="15758" xr:uid="{00000000-0005-0000-0000-00000E3C0000}"/>
    <cellStyle name="Normal 6 2 4" xfId="7440" xr:uid="{00000000-0005-0000-0000-00000F3C0000}"/>
    <cellStyle name="Normal 6 2 4 2" xfId="15759" xr:uid="{00000000-0005-0000-0000-0000103C0000}"/>
    <cellStyle name="Normal 6 2 4 2 2" xfId="15760" xr:uid="{00000000-0005-0000-0000-0000113C0000}"/>
    <cellStyle name="Normal 6 2 4 2 2 2" xfId="15761" xr:uid="{00000000-0005-0000-0000-0000123C0000}"/>
    <cellStyle name="Normal 6 2 4 2 2 2 2" xfId="15762" xr:uid="{00000000-0005-0000-0000-0000133C0000}"/>
    <cellStyle name="Normal 6 2 4 2 2 2 2 2" xfId="15763" xr:uid="{00000000-0005-0000-0000-0000143C0000}"/>
    <cellStyle name="Normal 6 2 4 2 2 2 3" xfId="15764" xr:uid="{00000000-0005-0000-0000-0000153C0000}"/>
    <cellStyle name="Normal 6 2 4 2 2 3" xfId="15765" xr:uid="{00000000-0005-0000-0000-0000163C0000}"/>
    <cellStyle name="Normal 6 2 4 2 2 3 2" xfId="15766" xr:uid="{00000000-0005-0000-0000-0000173C0000}"/>
    <cellStyle name="Normal 6 2 4 2 2 4" xfId="15767" xr:uid="{00000000-0005-0000-0000-0000183C0000}"/>
    <cellStyle name="Normal 6 2 4 2 3" xfId="15768" xr:uid="{00000000-0005-0000-0000-0000193C0000}"/>
    <cellStyle name="Normal 6 2 4 2 3 2" xfId="15769" xr:uid="{00000000-0005-0000-0000-00001A3C0000}"/>
    <cellStyle name="Normal 6 2 4 2 3 2 2" xfId="15770" xr:uid="{00000000-0005-0000-0000-00001B3C0000}"/>
    <cellStyle name="Normal 6 2 4 2 3 2 2 2" xfId="15771" xr:uid="{00000000-0005-0000-0000-00001C3C0000}"/>
    <cellStyle name="Normal 6 2 4 2 3 2 3" xfId="15772" xr:uid="{00000000-0005-0000-0000-00001D3C0000}"/>
    <cellStyle name="Normal 6 2 4 2 3 3" xfId="15773" xr:uid="{00000000-0005-0000-0000-00001E3C0000}"/>
    <cellStyle name="Normal 6 2 4 2 3 3 2" xfId="15774" xr:uid="{00000000-0005-0000-0000-00001F3C0000}"/>
    <cellStyle name="Normal 6 2 4 2 3 4" xfId="15775" xr:uid="{00000000-0005-0000-0000-0000203C0000}"/>
    <cellStyle name="Normal 6 2 4 2 4" xfId="15776" xr:uid="{00000000-0005-0000-0000-0000213C0000}"/>
    <cellStyle name="Normal 6 2 4 2 4 2" xfId="15777" xr:uid="{00000000-0005-0000-0000-0000223C0000}"/>
    <cellStyle name="Normal 6 2 4 2 4 2 2" xfId="15778" xr:uid="{00000000-0005-0000-0000-0000233C0000}"/>
    <cellStyle name="Normal 6 2 4 2 4 3" xfId="15779" xr:uid="{00000000-0005-0000-0000-0000243C0000}"/>
    <cellStyle name="Normal 6 2 4 2 5" xfId="15780" xr:uid="{00000000-0005-0000-0000-0000253C0000}"/>
    <cellStyle name="Normal 6 2 4 2 5 2" xfId="15781" xr:uid="{00000000-0005-0000-0000-0000263C0000}"/>
    <cellStyle name="Normal 6 2 4 2 6" xfId="15782" xr:uid="{00000000-0005-0000-0000-0000273C0000}"/>
    <cellStyle name="Normal 6 2 4 3" xfId="15783" xr:uid="{00000000-0005-0000-0000-0000283C0000}"/>
    <cellStyle name="Normal 6 2 4 3 2" xfId="15784" xr:uid="{00000000-0005-0000-0000-0000293C0000}"/>
    <cellStyle name="Normal 6 2 4 3 2 2" xfId="15785" xr:uid="{00000000-0005-0000-0000-00002A3C0000}"/>
    <cellStyle name="Normal 6 2 4 3 2 2 2" xfId="15786" xr:uid="{00000000-0005-0000-0000-00002B3C0000}"/>
    <cellStyle name="Normal 6 2 4 3 2 3" xfId="15787" xr:uid="{00000000-0005-0000-0000-00002C3C0000}"/>
    <cellStyle name="Normal 6 2 4 3 3" xfId="15788" xr:uid="{00000000-0005-0000-0000-00002D3C0000}"/>
    <cellStyle name="Normal 6 2 4 3 3 2" xfId="15789" xr:uid="{00000000-0005-0000-0000-00002E3C0000}"/>
    <cellStyle name="Normal 6 2 4 3 4" xfId="15790" xr:uid="{00000000-0005-0000-0000-00002F3C0000}"/>
    <cellStyle name="Normal 6 2 4 4" xfId="15791" xr:uid="{00000000-0005-0000-0000-0000303C0000}"/>
    <cellStyle name="Normal 6 2 4 4 2" xfId="15792" xr:uid="{00000000-0005-0000-0000-0000313C0000}"/>
    <cellStyle name="Normal 6 2 4 4 2 2" xfId="15793" xr:uid="{00000000-0005-0000-0000-0000323C0000}"/>
    <cellStyle name="Normal 6 2 4 4 2 2 2" xfId="15794" xr:uid="{00000000-0005-0000-0000-0000333C0000}"/>
    <cellStyle name="Normal 6 2 4 4 2 3" xfId="15795" xr:uid="{00000000-0005-0000-0000-0000343C0000}"/>
    <cellStyle name="Normal 6 2 4 4 3" xfId="15796" xr:uid="{00000000-0005-0000-0000-0000353C0000}"/>
    <cellStyle name="Normal 6 2 4 4 3 2" xfId="15797" xr:uid="{00000000-0005-0000-0000-0000363C0000}"/>
    <cellStyle name="Normal 6 2 4 4 4" xfId="15798" xr:uid="{00000000-0005-0000-0000-0000373C0000}"/>
    <cellStyle name="Normal 6 2 4 5" xfId="15799" xr:uid="{00000000-0005-0000-0000-0000383C0000}"/>
    <cellStyle name="Normal 6 2 4 5 2" xfId="15800" xr:uid="{00000000-0005-0000-0000-0000393C0000}"/>
    <cellStyle name="Normal 6 2 4 5 2 2" xfId="15801" xr:uid="{00000000-0005-0000-0000-00003A3C0000}"/>
    <cellStyle name="Normal 6 2 4 5 3" xfId="15802" xr:uid="{00000000-0005-0000-0000-00003B3C0000}"/>
    <cellStyle name="Normal 6 2 4 6" xfId="15803" xr:uid="{00000000-0005-0000-0000-00003C3C0000}"/>
    <cellStyle name="Normal 6 2 4 6 2" xfId="15804" xr:uid="{00000000-0005-0000-0000-00003D3C0000}"/>
    <cellStyle name="Normal 6 2 5" xfId="7441" xr:uid="{00000000-0005-0000-0000-00003E3C0000}"/>
    <cellStyle name="Normal 6 2 6" xfId="7442" xr:uid="{00000000-0005-0000-0000-00003F3C0000}"/>
    <cellStyle name="Normal 6 2 7" xfId="8092" xr:uid="{00000000-0005-0000-0000-0000403C0000}"/>
    <cellStyle name="Normal 6 20" xfId="15805" xr:uid="{00000000-0005-0000-0000-0000413C0000}"/>
    <cellStyle name="Normal 6 20 2" xfId="15806" xr:uid="{00000000-0005-0000-0000-0000423C0000}"/>
    <cellStyle name="Normal 6 20 2 2" xfId="15807" xr:uid="{00000000-0005-0000-0000-0000433C0000}"/>
    <cellStyle name="Normal 6 20 2 2 2" xfId="15808" xr:uid="{00000000-0005-0000-0000-0000443C0000}"/>
    <cellStyle name="Normal 6 20 2 2 2 2" xfId="15809" xr:uid="{00000000-0005-0000-0000-0000453C0000}"/>
    <cellStyle name="Normal 6 20 2 2 2 2 2" xfId="15810" xr:uid="{00000000-0005-0000-0000-0000463C0000}"/>
    <cellStyle name="Normal 6 20 2 2 2 3" xfId="15811" xr:uid="{00000000-0005-0000-0000-0000473C0000}"/>
    <cellStyle name="Normal 6 20 2 2 3" xfId="15812" xr:uid="{00000000-0005-0000-0000-0000483C0000}"/>
    <cellStyle name="Normal 6 20 2 2 3 2" xfId="15813" xr:uid="{00000000-0005-0000-0000-0000493C0000}"/>
    <cellStyle name="Normal 6 20 2 2 4" xfId="15814" xr:uid="{00000000-0005-0000-0000-00004A3C0000}"/>
    <cellStyle name="Normal 6 20 2 3" xfId="15815" xr:uid="{00000000-0005-0000-0000-00004B3C0000}"/>
    <cellStyle name="Normal 6 20 2 3 2" xfId="15816" xr:uid="{00000000-0005-0000-0000-00004C3C0000}"/>
    <cellStyle name="Normal 6 20 2 3 2 2" xfId="15817" xr:uid="{00000000-0005-0000-0000-00004D3C0000}"/>
    <cellStyle name="Normal 6 20 2 3 2 2 2" xfId="15818" xr:uid="{00000000-0005-0000-0000-00004E3C0000}"/>
    <cellStyle name="Normal 6 20 2 3 2 3" xfId="15819" xr:uid="{00000000-0005-0000-0000-00004F3C0000}"/>
    <cellStyle name="Normal 6 20 2 3 3" xfId="15820" xr:uid="{00000000-0005-0000-0000-0000503C0000}"/>
    <cellStyle name="Normal 6 20 2 3 3 2" xfId="15821" xr:uid="{00000000-0005-0000-0000-0000513C0000}"/>
    <cellStyle name="Normal 6 20 2 3 4" xfId="15822" xr:uid="{00000000-0005-0000-0000-0000523C0000}"/>
    <cellStyle name="Normal 6 20 2 4" xfId="15823" xr:uid="{00000000-0005-0000-0000-0000533C0000}"/>
    <cellStyle name="Normal 6 20 2 4 2" xfId="15824" xr:uid="{00000000-0005-0000-0000-0000543C0000}"/>
    <cellStyle name="Normal 6 20 2 4 2 2" xfId="15825" xr:uid="{00000000-0005-0000-0000-0000553C0000}"/>
    <cellStyle name="Normal 6 20 2 4 3" xfId="15826" xr:uid="{00000000-0005-0000-0000-0000563C0000}"/>
    <cellStyle name="Normal 6 20 2 5" xfId="15827" xr:uid="{00000000-0005-0000-0000-0000573C0000}"/>
    <cellStyle name="Normal 6 20 2 5 2" xfId="15828" xr:uid="{00000000-0005-0000-0000-0000583C0000}"/>
    <cellStyle name="Normal 6 20 2 6" xfId="15829" xr:uid="{00000000-0005-0000-0000-0000593C0000}"/>
    <cellStyle name="Normal 6 20 3" xfId="15830" xr:uid="{00000000-0005-0000-0000-00005A3C0000}"/>
    <cellStyle name="Normal 6 20 3 2" xfId="15831" xr:uid="{00000000-0005-0000-0000-00005B3C0000}"/>
    <cellStyle name="Normal 6 20 3 2 2" xfId="15832" xr:uid="{00000000-0005-0000-0000-00005C3C0000}"/>
    <cellStyle name="Normal 6 20 3 2 2 2" xfId="15833" xr:uid="{00000000-0005-0000-0000-00005D3C0000}"/>
    <cellStyle name="Normal 6 20 3 2 3" xfId="15834" xr:uid="{00000000-0005-0000-0000-00005E3C0000}"/>
    <cellStyle name="Normal 6 20 3 3" xfId="15835" xr:uid="{00000000-0005-0000-0000-00005F3C0000}"/>
    <cellStyle name="Normal 6 20 3 3 2" xfId="15836" xr:uid="{00000000-0005-0000-0000-0000603C0000}"/>
    <cellStyle name="Normal 6 20 3 4" xfId="15837" xr:uid="{00000000-0005-0000-0000-0000613C0000}"/>
    <cellStyle name="Normal 6 20 4" xfId="15838" xr:uid="{00000000-0005-0000-0000-0000623C0000}"/>
    <cellStyle name="Normal 6 20 4 2" xfId="15839" xr:uid="{00000000-0005-0000-0000-0000633C0000}"/>
    <cellStyle name="Normal 6 20 4 2 2" xfId="15840" xr:uid="{00000000-0005-0000-0000-0000643C0000}"/>
    <cellStyle name="Normal 6 20 4 2 2 2" xfId="15841" xr:uid="{00000000-0005-0000-0000-0000653C0000}"/>
    <cellStyle name="Normal 6 20 4 2 3" xfId="15842" xr:uid="{00000000-0005-0000-0000-0000663C0000}"/>
    <cellStyle name="Normal 6 20 4 3" xfId="15843" xr:uid="{00000000-0005-0000-0000-0000673C0000}"/>
    <cellStyle name="Normal 6 20 4 3 2" xfId="15844" xr:uid="{00000000-0005-0000-0000-0000683C0000}"/>
    <cellStyle name="Normal 6 20 4 4" xfId="15845" xr:uid="{00000000-0005-0000-0000-0000693C0000}"/>
    <cellStyle name="Normal 6 20 5" xfId="15846" xr:uid="{00000000-0005-0000-0000-00006A3C0000}"/>
    <cellStyle name="Normal 6 20 5 2" xfId="15847" xr:uid="{00000000-0005-0000-0000-00006B3C0000}"/>
    <cellStyle name="Normal 6 20 5 2 2" xfId="15848" xr:uid="{00000000-0005-0000-0000-00006C3C0000}"/>
    <cellStyle name="Normal 6 20 5 3" xfId="15849" xr:uid="{00000000-0005-0000-0000-00006D3C0000}"/>
    <cellStyle name="Normal 6 20 6" xfId="15850" xr:uid="{00000000-0005-0000-0000-00006E3C0000}"/>
    <cellStyle name="Normal 6 20 6 2" xfId="15851" xr:uid="{00000000-0005-0000-0000-00006F3C0000}"/>
    <cellStyle name="Normal 6 20 7" xfId="15852" xr:uid="{00000000-0005-0000-0000-0000703C0000}"/>
    <cellStyle name="Normal 6 21" xfId="15853" xr:uid="{00000000-0005-0000-0000-0000713C0000}"/>
    <cellStyle name="Normal 6 21 2" xfId="15854" xr:uid="{00000000-0005-0000-0000-0000723C0000}"/>
    <cellStyle name="Normal 6 21 2 2" xfId="15855" xr:uid="{00000000-0005-0000-0000-0000733C0000}"/>
    <cellStyle name="Normal 6 21 2 2 2" xfId="15856" xr:uid="{00000000-0005-0000-0000-0000743C0000}"/>
    <cellStyle name="Normal 6 21 2 2 2 2" xfId="15857" xr:uid="{00000000-0005-0000-0000-0000753C0000}"/>
    <cellStyle name="Normal 6 21 2 2 2 2 2" xfId="15858" xr:uid="{00000000-0005-0000-0000-0000763C0000}"/>
    <cellStyle name="Normal 6 21 2 2 2 3" xfId="15859" xr:uid="{00000000-0005-0000-0000-0000773C0000}"/>
    <cellStyle name="Normal 6 21 2 2 3" xfId="15860" xr:uid="{00000000-0005-0000-0000-0000783C0000}"/>
    <cellStyle name="Normal 6 21 2 2 3 2" xfId="15861" xr:uid="{00000000-0005-0000-0000-0000793C0000}"/>
    <cellStyle name="Normal 6 21 2 2 4" xfId="15862" xr:uid="{00000000-0005-0000-0000-00007A3C0000}"/>
    <cellStyle name="Normal 6 21 2 3" xfId="15863" xr:uid="{00000000-0005-0000-0000-00007B3C0000}"/>
    <cellStyle name="Normal 6 21 2 3 2" xfId="15864" xr:uid="{00000000-0005-0000-0000-00007C3C0000}"/>
    <cellStyle name="Normal 6 21 2 3 2 2" xfId="15865" xr:uid="{00000000-0005-0000-0000-00007D3C0000}"/>
    <cellStyle name="Normal 6 21 2 3 2 2 2" xfId="15866" xr:uid="{00000000-0005-0000-0000-00007E3C0000}"/>
    <cellStyle name="Normal 6 21 2 3 2 3" xfId="15867" xr:uid="{00000000-0005-0000-0000-00007F3C0000}"/>
    <cellStyle name="Normal 6 21 2 3 3" xfId="15868" xr:uid="{00000000-0005-0000-0000-0000803C0000}"/>
    <cellStyle name="Normal 6 21 2 3 3 2" xfId="15869" xr:uid="{00000000-0005-0000-0000-0000813C0000}"/>
    <cellStyle name="Normal 6 21 2 3 4" xfId="15870" xr:uid="{00000000-0005-0000-0000-0000823C0000}"/>
    <cellStyle name="Normal 6 21 2 4" xfId="15871" xr:uid="{00000000-0005-0000-0000-0000833C0000}"/>
    <cellStyle name="Normal 6 21 2 4 2" xfId="15872" xr:uid="{00000000-0005-0000-0000-0000843C0000}"/>
    <cellStyle name="Normal 6 21 2 4 2 2" xfId="15873" xr:uid="{00000000-0005-0000-0000-0000853C0000}"/>
    <cellStyle name="Normal 6 21 2 4 3" xfId="15874" xr:uid="{00000000-0005-0000-0000-0000863C0000}"/>
    <cellStyle name="Normal 6 21 2 5" xfId="15875" xr:uid="{00000000-0005-0000-0000-0000873C0000}"/>
    <cellStyle name="Normal 6 21 2 5 2" xfId="15876" xr:uid="{00000000-0005-0000-0000-0000883C0000}"/>
    <cellStyle name="Normal 6 21 2 6" xfId="15877" xr:uid="{00000000-0005-0000-0000-0000893C0000}"/>
    <cellStyle name="Normal 6 21 3" xfId="15878" xr:uid="{00000000-0005-0000-0000-00008A3C0000}"/>
    <cellStyle name="Normal 6 21 3 2" xfId="15879" xr:uid="{00000000-0005-0000-0000-00008B3C0000}"/>
    <cellStyle name="Normal 6 21 3 2 2" xfId="15880" xr:uid="{00000000-0005-0000-0000-00008C3C0000}"/>
    <cellStyle name="Normal 6 21 3 2 2 2" xfId="15881" xr:uid="{00000000-0005-0000-0000-00008D3C0000}"/>
    <cellStyle name="Normal 6 21 3 2 3" xfId="15882" xr:uid="{00000000-0005-0000-0000-00008E3C0000}"/>
    <cellStyle name="Normal 6 21 3 3" xfId="15883" xr:uid="{00000000-0005-0000-0000-00008F3C0000}"/>
    <cellStyle name="Normal 6 21 3 3 2" xfId="15884" xr:uid="{00000000-0005-0000-0000-0000903C0000}"/>
    <cellStyle name="Normal 6 21 3 4" xfId="15885" xr:uid="{00000000-0005-0000-0000-0000913C0000}"/>
    <cellStyle name="Normal 6 21 4" xfId="15886" xr:uid="{00000000-0005-0000-0000-0000923C0000}"/>
    <cellStyle name="Normal 6 21 4 2" xfId="15887" xr:uid="{00000000-0005-0000-0000-0000933C0000}"/>
    <cellStyle name="Normal 6 21 4 2 2" xfId="15888" xr:uid="{00000000-0005-0000-0000-0000943C0000}"/>
    <cellStyle name="Normal 6 21 4 2 2 2" xfId="15889" xr:uid="{00000000-0005-0000-0000-0000953C0000}"/>
    <cellStyle name="Normal 6 21 4 2 3" xfId="15890" xr:uid="{00000000-0005-0000-0000-0000963C0000}"/>
    <cellStyle name="Normal 6 21 4 3" xfId="15891" xr:uid="{00000000-0005-0000-0000-0000973C0000}"/>
    <cellStyle name="Normal 6 21 4 3 2" xfId="15892" xr:uid="{00000000-0005-0000-0000-0000983C0000}"/>
    <cellStyle name="Normal 6 21 4 4" xfId="15893" xr:uid="{00000000-0005-0000-0000-0000993C0000}"/>
    <cellStyle name="Normal 6 21 5" xfId="15894" xr:uid="{00000000-0005-0000-0000-00009A3C0000}"/>
    <cellStyle name="Normal 6 21 5 2" xfId="15895" xr:uid="{00000000-0005-0000-0000-00009B3C0000}"/>
    <cellStyle name="Normal 6 21 5 2 2" xfId="15896" xr:uid="{00000000-0005-0000-0000-00009C3C0000}"/>
    <cellStyle name="Normal 6 21 5 3" xfId="15897" xr:uid="{00000000-0005-0000-0000-00009D3C0000}"/>
    <cellStyle name="Normal 6 21 6" xfId="15898" xr:uid="{00000000-0005-0000-0000-00009E3C0000}"/>
    <cellStyle name="Normal 6 21 6 2" xfId="15899" xr:uid="{00000000-0005-0000-0000-00009F3C0000}"/>
    <cellStyle name="Normal 6 21 7" xfId="15900" xr:uid="{00000000-0005-0000-0000-0000A03C0000}"/>
    <cellStyle name="Normal 6 22" xfId="15901" xr:uid="{00000000-0005-0000-0000-0000A13C0000}"/>
    <cellStyle name="Normal 6 22 2" xfId="15902" xr:uid="{00000000-0005-0000-0000-0000A23C0000}"/>
    <cellStyle name="Normal 6 22 2 2" xfId="15903" xr:uid="{00000000-0005-0000-0000-0000A33C0000}"/>
    <cellStyle name="Normal 6 22 2 2 2" xfId="15904" xr:uid="{00000000-0005-0000-0000-0000A43C0000}"/>
    <cellStyle name="Normal 6 22 2 2 2 2" xfId="15905" xr:uid="{00000000-0005-0000-0000-0000A53C0000}"/>
    <cellStyle name="Normal 6 22 2 2 2 2 2" xfId="15906" xr:uid="{00000000-0005-0000-0000-0000A63C0000}"/>
    <cellStyle name="Normal 6 22 2 2 2 3" xfId="15907" xr:uid="{00000000-0005-0000-0000-0000A73C0000}"/>
    <cellStyle name="Normal 6 22 2 2 3" xfId="15908" xr:uid="{00000000-0005-0000-0000-0000A83C0000}"/>
    <cellStyle name="Normal 6 22 2 2 3 2" xfId="15909" xr:uid="{00000000-0005-0000-0000-0000A93C0000}"/>
    <cellStyle name="Normal 6 22 2 2 4" xfId="15910" xr:uid="{00000000-0005-0000-0000-0000AA3C0000}"/>
    <cellStyle name="Normal 6 22 2 3" xfId="15911" xr:uid="{00000000-0005-0000-0000-0000AB3C0000}"/>
    <cellStyle name="Normal 6 22 2 3 2" xfId="15912" xr:uid="{00000000-0005-0000-0000-0000AC3C0000}"/>
    <cellStyle name="Normal 6 22 2 3 2 2" xfId="15913" xr:uid="{00000000-0005-0000-0000-0000AD3C0000}"/>
    <cellStyle name="Normal 6 22 2 3 2 2 2" xfId="15914" xr:uid="{00000000-0005-0000-0000-0000AE3C0000}"/>
    <cellStyle name="Normal 6 22 2 3 2 3" xfId="15915" xr:uid="{00000000-0005-0000-0000-0000AF3C0000}"/>
    <cellStyle name="Normal 6 22 2 3 3" xfId="15916" xr:uid="{00000000-0005-0000-0000-0000B03C0000}"/>
    <cellStyle name="Normal 6 22 2 3 3 2" xfId="15917" xr:uid="{00000000-0005-0000-0000-0000B13C0000}"/>
    <cellStyle name="Normal 6 22 2 3 4" xfId="15918" xr:uid="{00000000-0005-0000-0000-0000B23C0000}"/>
    <cellStyle name="Normal 6 22 2 4" xfId="15919" xr:uid="{00000000-0005-0000-0000-0000B33C0000}"/>
    <cellStyle name="Normal 6 22 2 4 2" xfId="15920" xr:uid="{00000000-0005-0000-0000-0000B43C0000}"/>
    <cellStyle name="Normal 6 22 2 4 2 2" xfId="15921" xr:uid="{00000000-0005-0000-0000-0000B53C0000}"/>
    <cellStyle name="Normal 6 22 2 4 3" xfId="15922" xr:uid="{00000000-0005-0000-0000-0000B63C0000}"/>
    <cellStyle name="Normal 6 22 2 5" xfId="15923" xr:uid="{00000000-0005-0000-0000-0000B73C0000}"/>
    <cellStyle name="Normal 6 22 2 5 2" xfId="15924" xr:uid="{00000000-0005-0000-0000-0000B83C0000}"/>
    <cellStyle name="Normal 6 22 2 6" xfId="15925" xr:uid="{00000000-0005-0000-0000-0000B93C0000}"/>
    <cellStyle name="Normal 6 22 3" xfId="15926" xr:uid="{00000000-0005-0000-0000-0000BA3C0000}"/>
    <cellStyle name="Normal 6 22 3 2" xfId="15927" xr:uid="{00000000-0005-0000-0000-0000BB3C0000}"/>
    <cellStyle name="Normal 6 22 3 2 2" xfId="15928" xr:uid="{00000000-0005-0000-0000-0000BC3C0000}"/>
    <cellStyle name="Normal 6 22 3 2 2 2" xfId="15929" xr:uid="{00000000-0005-0000-0000-0000BD3C0000}"/>
    <cellStyle name="Normal 6 22 3 2 3" xfId="15930" xr:uid="{00000000-0005-0000-0000-0000BE3C0000}"/>
    <cellStyle name="Normal 6 22 3 3" xfId="15931" xr:uid="{00000000-0005-0000-0000-0000BF3C0000}"/>
    <cellStyle name="Normal 6 22 3 3 2" xfId="15932" xr:uid="{00000000-0005-0000-0000-0000C03C0000}"/>
    <cellStyle name="Normal 6 22 3 4" xfId="15933" xr:uid="{00000000-0005-0000-0000-0000C13C0000}"/>
    <cellStyle name="Normal 6 22 4" xfId="15934" xr:uid="{00000000-0005-0000-0000-0000C23C0000}"/>
    <cellStyle name="Normal 6 22 4 2" xfId="15935" xr:uid="{00000000-0005-0000-0000-0000C33C0000}"/>
    <cellStyle name="Normal 6 22 4 2 2" xfId="15936" xr:uid="{00000000-0005-0000-0000-0000C43C0000}"/>
    <cellStyle name="Normal 6 22 4 2 2 2" xfId="15937" xr:uid="{00000000-0005-0000-0000-0000C53C0000}"/>
    <cellStyle name="Normal 6 22 4 2 3" xfId="15938" xr:uid="{00000000-0005-0000-0000-0000C63C0000}"/>
    <cellStyle name="Normal 6 22 4 3" xfId="15939" xr:uid="{00000000-0005-0000-0000-0000C73C0000}"/>
    <cellStyle name="Normal 6 22 4 3 2" xfId="15940" xr:uid="{00000000-0005-0000-0000-0000C83C0000}"/>
    <cellStyle name="Normal 6 22 4 4" xfId="15941" xr:uid="{00000000-0005-0000-0000-0000C93C0000}"/>
    <cellStyle name="Normal 6 22 5" xfId="15942" xr:uid="{00000000-0005-0000-0000-0000CA3C0000}"/>
    <cellStyle name="Normal 6 22 5 2" xfId="15943" xr:uid="{00000000-0005-0000-0000-0000CB3C0000}"/>
    <cellStyle name="Normal 6 22 5 2 2" xfId="15944" xr:uid="{00000000-0005-0000-0000-0000CC3C0000}"/>
    <cellStyle name="Normal 6 22 5 3" xfId="15945" xr:uid="{00000000-0005-0000-0000-0000CD3C0000}"/>
    <cellStyle name="Normal 6 22 6" xfId="15946" xr:uid="{00000000-0005-0000-0000-0000CE3C0000}"/>
    <cellStyle name="Normal 6 22 6 2" xfId="15947" xr:uid="{00000000-0005-0000-0000-0000CF3C0000}"/>
    <cellStyle name="Normal 6 22 7" xfId="15948" xr:uid="{00000000-0005-0000-0000-0000D03C0000}"/>
    <cellStyle name="Normal 6 23" xfId="15949" xr:uid="{00000000-0005-0000-0000-0000D13C0000}"/>
    <cellStyle name="Normal 6 23 2" xfId="15950" xr:uid="{00000000-0005-0000-0000-0000D23C0000}"/>
    <cellStyle name="Normal 6 23 2 2" xfId="15951" xr:uid="{00000000-0005-0000-0000-0000D33C0000}"/>
    <cellStyle name="Normal 6 23 2 2 2" xfId="15952" xr:uid="{00000000-0005-0000-0000-0000D43C0000}"/>
    <cellStyle name="Normal 6 23 2 2 2 2" xfId="15953" xr:uid="{00000000-0005-0000-0000-0000D53C0000}"/>
    <cellStyle name="Normal 6 23 2 2 2 2 2" xfId="15954" xr:uid="{00000000-0005-0000-0000-0000D63C0000}"/>
    <cellStyle name="Normal 6 23 2 2 2 3" xfId="15955" xr:uid="{00000000-0005-0000-0000-0000D73C0000}"/>
    <cellStyle name="Normal 6 23 2 2 3" xfId="15956" xr:uid="{00000000-0005-0000-0000-0000D83C0000}"/>
    <cellStyle name="Normal 6 23 2 2 3 2" xfId="15957" xr:uid="{00000000-0005-0000-0000-0000D93C0000}"/>
    <cellStyle name="Normal 6 23 2 2 4" xfId="15958" xr:uid="{00000000-0005-0000-0000-0000DA3C0000}"/>
    <cellStyle name="Normal 6 23 2 3" xfId="15959" xr:uid="{00000000-0005-0000-0000-0000DB3C0000}"/>
    <cellStyle name="Normal 6 23 2 3 2" xfId="15960" xr:uid="{00000000-0005-0000-0000-0000DC3C0000}"/>
    <cellStyle name="Normal 6 23 2 3 2 2" xfId="15961" xr:uid="{00000000-0005-0000-0000-0000DD3C0000}"/>
    <cellStyle name="Normal 6 23 2 3 2 2 2" xfId="15962" xr:uid="{00000000-0005-0000-0000-0000DE3C0000}"/>
    <cellStyle name="Normal 6 23 2 3 2 3" xfId="15963" xr:uid="{00000000-0005-0000-0000-0000DF3C0000}"/>
    <cellStyle name="Normal 6 23 2 3 3" xfId="15964" xr:uid="{00000000-0005-0000-0000-0000E03C0000}"/>
    <cellStyle name="Normal 6 23 2 3 3 2" xfId="15965" xr:uid="{00000000-0005-0000-0000-0000E13C0000}"/>
    <cellStyle name="Normal 6 23 2 3 4" xfId="15966" xr:uid="{00000000-0005-0000-0000-0000E23C0000}"/>
    <cellStyle name="Normal 6 23 2 4" xfId="15967" xr:uid="{00000000-0005-0000-0000-0000E33C0000}"/>
    <cellStyle name="Normal 6 23 2 4 2" xfId="15968" xr:uid="{00000000-0005-0000-0000-0000E43C0000}"/>
    <cellStyle name="Normal 6 23 2 4 2 2" xfId="15969" xr:uid="{00000000-0005-0000-0000-0000E53C0000}"/>
    <cellStyle name="Normal 6 23 2 4 3" xfId="15970" xr:uid="{00000000-0005-0000-0000-0000E63C0000}"/>
    <cellStyle name="Normal 6 23 2 5" xfId="15971" xr:uid="{00000000-0005-0000-0000-0000E73C0000}"/>
    <cellStyle name="Normal 6 23 2 5 2" xfId="15972" xr:uid="{00000000-0005-0000-0000-0000E83C0000}"/>
    <cellStyle name="Normal 6 23 2 6" xfId="15973" xr:uid="{00000000-0005-0000-0000-0000E93C0000}"/>
    <cellStyle name="Normal 6 23 3" xfId="15974" xr:uid="{00000000-0005-0000-0000-0000EA3C0000}"/>
    <cellStyle name="Normal 6 23 3 2" xfId="15975" xr:uid="{00000000-0005-0000-0000-0000EB3C0000}"/>
    <cellStyle name="Normal 6 23 3 2 2" xfId="15976" xr:uid="{00000000-0005-0000-0000-0000EC3C0000}"/>
    <cellStyle name="Normal 6 23 3 2 2 2" xfId="15977" xr:uid="{00000000-0005-0000-0000-0000ED3C0000}"/>
    <cellStyle name="Normal 6 23 3 2 3" xfId="15978" xr:uid="{00000000-0005-0000-0000-0000EE3C0000}"/>
    <cellStyle name="Normal 6 23 3 3" xfId="15979" xr:uid="{00000000-0005-0000-0000-0000EF3C0000}"/>
    <cellStyle name="Normal 6 23 3 3 2" xfId="15980" xr:uid="{00000000-0005-0000-0000-0000F03C0000}"/>
    <cellStyle name="Normal 6 23 3 4" xfId="15981" xr:uid="{00000000-0005-0000-0000-0000F13C0000}"/>
    <cellStyle name="Normal 6 23 4" xfId="15982" xr:uid="{00000000-0005-0000-0000-0000F23C0000}"/>
    <cellStyle name="Normal 6 23 4 2" xfId="15983" xr:uid="{00000000-0005-0000-0000-0000F33C0000}"/>
    <cellStyle name="Normal 6 23 4 2 2" xfId="15984" xr:uid="{00000000-0005-0000-0000-0000F43C0000}"/>
    <cellStyle name="Normal 6 23 4 2 2 2" xfId="15985" xr:uid="{00000000-0005-0000-0000-0000F53C0000}"/>
    <cellStyle name="Normal 6 23 4 2 3" xfId="15986" xr:uid="{00000000-0005-0000-0000-0000F63C0000}"/>
    <cellStyle name="Normal 6 23 4 3" xfId="15987" xr:uid="{00000000-0005-0000-0000-0000F73C0000}"/>
    <cellStyle name="Normal 6 23 4 3 2" xfId="15988" xr:uid="{00000000-0005-0000-0000-0000F83C0000}"/>
    <cellStyle name="Normal 6 23 4 4" xfId="15989" xr:uid="{00000000-0005-0000-0000-0000F93C0000}"/>
    <cellStyle name="Normal 6 23 5" xfId="15990" xr:uid="{00000000-0005-0000-0000-0000FA3C0000}"/>
    <cellStyle name="Normal 6 23 5 2" xfId="15991" xr:uid="{00000000-0005-0000-0000-0000FB3C0000}"/>
    <cellStyle name="Normal 6 23 5 2 2" xfId="15992" xr:uid="{00000000-0005-0000-0000-0000FC3C0000}"/>
    <cellStyle name="Normal 6 23 5 3" xfId="15993" xr:uid="{00000000-0005-0000-0000-0000FD3C0000}"/>
    <cellStyle name="Normal 6 23 6" xfId="15994" xr:uid="{00000000-0005-0000-0000-0000FE3C0000}"/>
    <cellStyle name="Normal 6 23 6 2" xfId="15995" xr:uid="{00000000-0005-0000-0000-0000FF3C0000}"/>
    <cellStyle name="Normal 6 23 7" xfId="15996" xr:uid="{00000000-0005-0000-0000-0000003D0000}"/>
    <cellStyle name="Normal 6 24" xfId="15997" xr:uid="{00000000-0005-0000-0000-0000013D0000}"/>
    <cellStyle name="Normal 6 24 2" xfId="15998" xr:uid="{00000000-0005-0000-0000-0000023D0000}"/>
    <cellStyle name="Normal 6 24 2 2" xfId="15999" xr:uid="{00000000-0005-0000-0000-0000033D0000}"/>
    <cellStyle name="Normal 6 24 2 2 2" xfId="16000" xr:uid="{00000000-0005-0000-0000-0000043D0000}"/>
    <cellStyle name="Normal 6 24 2 2 2 2" xfId="16001" xr:uid="{00000000-0005-0000-0000-0000053D0000}"/>
    <cellStyle name="Normal 6 24 2 2 2 2 2" xfId="16002" xr:uid="{00000000-0005-0000-0000-0000063D0000}"/>
    <cellStyle name="Normal 6 24 2 2 2 3" xfId="16003" xr:uid="{00000000-0005-0000-0000-0000073D0000}"/>
    <cellStyle name="Normal 6 24 2 2 3" xfId="16004" xr:uid="{00000000-0005-0000-0000-0000083D0000}"/>
    <cellStyle name="Normal 6 24 2 2 3 2" xfId="16005" xr:uid="{00000000-0005-0000-0000-0000093D0000}"/>
    <cellStyle name="Normal 6 24 2 2 4" xfId="16006" xr:uid="{00000000-0005-0000-0000-00000A3D0000}"/>
    <cellStyle name="Normal 6 24 2 3" xfId="16007" xr:uid="{00000000-0005-0000-0000-00000B3D0000}"/>
    <cellStyle name="Normal 6 24 2 3 2" xfId="16008" xr:uid="{00000000-0005-0000-0000-00000C3D0000}"/>
    <cellStyle name="Normal 6 24 2 3 2 2" xfId="16009" xr:uid="{00000000-0005-0000-0000-00000D3D0000}"/>
    <cellStyle name="Normal 6 24 2 3 2 2 2" xfId="16010" xr:uid="{00000000-0005-0000-0000-00000E3D0000}"/>
    <cellStyle name="Normal 6 24 2 3 2 3" xfId="16011" xr:uid="{00000000-0005-0000-0000-00000F3D0000}"/>
    <cellStyle name="Normal 6 24 2 3 3" xfId="16012" xr:uid="{00000000-0005-0000-0000-0000103D0000}"/>
    <cellStyle name="Normal 6 24 2 3 3 2" xfId="16013" xr:uid="{00000000-0005-0000-0000-0000113D0000}"/>
    <cellStyle name="Normal 6 24 2 3 4" xfId="16014" xr:uid="{00000000-0005-0000-0000-0000123D0000}"/>
    <cellStyle name="Normal 6 24 2 4" xfId="16015" xr:uid="{00000000-0005-0000-0000-0000133D0000}"/>
    <cellStyle name="Normal 6 24 2 4 2" xfId="16016" xr:uid="{00000000-0005-0000-0000-0000143D0000}"/>
    <cellStyle name="Normal 6 24 2 4 2 2" xfId="16017" xr:uid="{00000000-0005-0000-0000-0000153D0000}"/>
    <cellStyle name="Normal 6 24 2 4 3" xfId="16018" xr:uid="{00000000-0005-0000-0000-0000163D0000}"/>
    <cellStyle name="Normal 6 24 2 5" xfId="16019" xr:uid="{00000000-0005-0000-0000-0000173D0000}"/>
    <cellStyle name="Normal 6 24 2 5 2" xfId="16020" xr:uid="{00000000-0005-0000-0000-0000183D0000}"/>
    <cellStyle name="Normal 6 24 2 6" xfId="16021" xr:uid="{00000000-0005-0000-0000-0000193D0000}"/>
    <cellStyle name="Normal 6 24 3" xfId="16022" xr:uid="{00000000-0005-0000-0000-00001A3D0000}"/>
    <cellStyle name="Normal 6 24 3 2" xfId="16023" xr:uid="{00000000-0005-0000-0000-00001B3D0000}"/>
    <cellStyle name="Normal 6 24 3 2 2" xfId="16024" xr:uid="{00000000-0005-0000-0000-00001C3D0000}"/>
    <cellStyle name="Normal 6 24 3 2 2 2" xfId="16025" xr:uid="{00000000-0005-0000-0000-00001D3D0000}"/>
    <cellStyle name="Normal 6 24 3 2 3" xfId="16026" xr:uid="{00000000-0005-0000-0000-00001E3D0000}"/>
    <cellStyle name="Normal 6 24 3 3" xfId="16027" xr:uid="{00000000-0005-0000-0000-00001F3D0000}"/>
    <cellStyle name="Normal 6 24 3 3 2" xfId="16028" xr:uid="{00000000-0005-0000-0000-0000203D0000}"/>
    <cellStyle name="Normal 6 24 3 4" xfId="16029" xr:uid="{00000000-0005-0000-0000-0000213D0000}"/>
    <cellStyle name="Normal 6 24 4" xfId="16030" xr:uid="{00000000-0005-0000-0000-0000223D0000}"/>
    <cellStyle name="Normal 6 24 4 2" xfId="16031" xr:uid="{00000000-0005-0000-0000-0000233D0000}"/>
    <cellStyle name="Normal 6 24 4 2 2" xfId="16032" xr:uid="{00000000-0005-0000-0000-0000243D0000}"/>
    <cellStyle name="Normal 6 24 4 2 2 2" xfId="16033" xr:uid="{00000000-0005-0000-0000-0000253D0000}"/>
    <cellStyle name="Normal 6 24 4 2 3" xfId="16034" xr:uid="{00000000-0005-0000-0000-0000263D0000}"/>
    <cellStyle name="Normal 6 24 4 3" xfId="16035" xr:uid="{00000000-0005-0000-0000-0000273D0000}"/>
    <cellStyle name="Normal 6 24 4 3 2" xfId="16036" xr:uid="{00000000-0005-0000-0000-0000283D0000}"/>
    <cellStyle name="Normal 6 24 4 4" xfId="16037" xr:uid="{00000000-0005-0000-0000-0000293D0000}"/>
    <cellStyle name="Normal 6 24 5" xfId="16038" xr:uid="{00000000-0005-0000-0000-00002A3D0000}"/>
    <cellStyle name="Normal 6 24 5 2" xfId="16039" xr:uid="{00000000-0005-0000-0000-00002B3D0000}"/>
    <cellStyle name="Normal 6 24 5 2 2" xfId="16040" xr:uid="{00000000-0005-0000-0000-00002C3D0000}"/>
    <cellStyle name="Normal 6 24 5 3" xfId="16041" xr:uid="{00000000-0005-0000-0000-00002D3D0000}"/>
    <cellStyle name="Normal 6 24 6" xfId="16042" xr:uid="{00000000-0005-0000-0000-00002E3D0000}"/>
    <cellStyle name="Normal 6 24 6 2" xfId="16043" xr:uid="{00000000-0005-0000-0000-00002F3D0000}"/>
    <cellStyle name="Normal 6 24 7" xfId="16044" xr:uid="{00000000-0005-0000-0000-0000303D0000}"/>
    <cellStyle name="Normal 6 25" xfId="16045" xr:uid="{00000000-0005-0000-0000-0000313D0000}"/>
    <cellStyle name="Normal 6 25 2" xfId="16046" xr:uid="{00000000-0005-0000-0000-0000323D0000}"/>
    <cellStyle name="Normal 6 25 2 2" xfId="16047" xr:uid="{00000000-0005-0000-0000-0000333D0000}"/>
    <cellStyle name="Normal 6 25 2 2 2" xfId="16048" xr:uid="{00000000-0005-0000-0000-0000343D0000}"/>
    <cellStyle name="Normal 6 25 2 2 2 2" xfId="16049" xr:uid="{00000000-0005-0000-0000-0000353D0000}"/>
    <cellStyle name="Normal 6 25 2 2 2 2 2" xfId="16050" xr:uid="{00000000-0005-0000-0000-0000363D0000}"/>
    <cellStyle name="Normal 6 25 2 2 2 3" xfId="16051" xr:uid="{00000000-0005-0000-0000-0000373D0000}"/>
    <cellStyle name="Normal 6 25 2 2 3" xfId="16052" xr:uid="{00000000-0005-0000-0000-0000383D0000}"/>
    <cellStyle name="Normal 6 25 2 2 3 2" xfId="16053" xr:uid="{00000000-0005-0000-0000-0000393D0000}"/>
    <cellStyle name="Normal 6 25 2 2 4" xfId="16054" xr:uid="{00000000-0005-0000-0000-00003A3D0000}"/>
    <cellStyle name="Normal 6 25 2 3" xfId="16055" xr:uid="{00000000-0005-0000-0000-00003B3D0000}"/>
    <cellStyle name="Normal 6 25 2 3 2" xfId="16056" xr:uid="{00000000-0005-0000-0000-00003C3D0000}"/>
    <cellStyle name="Normal 6 25 2 3 2 2" xfId="16057" xr:uid="{00000000-0005-0000-0000-00003D3D0000}"/>
    <cellStyle name="Normal 6 25 2 3 2 2 2" xfId="16058" xr:uid="{00000000-0005-0000-0000-00003E3D0000}"/>
    <cellStyle name="Normal 6 25 2 3 2 3" xfId="16059" xr:uid="{00000000-0005-0000-0000-00003F3D0000}"/>
    <cellStyle name="Normal 6 25 2 3 3" xfId="16060" xr:uid="{00000000-0005-0000-0000-0000403D0000}"/>
    <cellStyle name="Normal 6 25 2 3 3 2" xfId="16061" xr:uid="{00000000-0005-0000-0000-0000413D0000}"/>
    <cellStyle name="Normal 6 25 2 3 4" xfId="16062" xr:uid="{00000000-0005-0000-0000-0000423D0000}"/>
    <cellStyle name="Normal 6 25 2 4" xfId="16063" xr:uid="{00000000-0005-0000-0000-0000433D0000}"/>
    <cellStyle name="Normal 6 25 2 4 2" xfId="16064" xr:uid="{00000000-0005-0000-0000-0000443D0000}"/>
    <cellStyle name="Normal 6 25 2 4 2 2" xfId="16065" xr:uid="{00000000-0005-0000-0000-0000453D0000}"/>
    <cellStyle name="Normal 6 25 2 4 3" xfId="16066" xr:uid="{00000000-0005-0000-0000-0000463D0000}"/>
    <cellStyle name="Normal 6 25 2 5" xfId="16067" xr:uid="{00000000-0005-0000-0000-0000473D0000}"/>
    <cellStyle name="Normal 6 25 2 5 2" xfId="16068" xr:uid="{00000000-0005-0000-0000-0000483D0000}"/>
    <cellStyle name="Normal 6 25 2 6" xfId="16069" xr:uid="{00000000-0005-0000-0000-0000493D0000}"/>
    <cellStyle name="Normal 6 25 3" xfId="16070" xr:uid="{00000000-0005-0000-0000-00004A3D0000}"/>
    <cellStyle name="Normal 6 25 3 2" xfId="16071" xr:uid="{00000000-0005-0000-0000-00004B3D0000}"/>
    <cellStyle name="Normal 6 25 3 2 2" xfId="16072" xr:uid="{00000000-0005-0000-0000-00004C3D0000}"/>
    <cellStyle name="Normal 6 25 3 2 2 2" xfId="16073" xr:uid="{00000000-0005-0000-0000-00004D3D0000}"/>
    <cellStyle name="Normal 6 25 3 2 3" xfId="16074" xr:uid="{00000000-0005-0000-0000-00004E3D0000}"/>
    <cellStyle name="Normal 6 25 3 3" xfId="16075" xr:uid="{00000000-0005-0000-0000-00004F3D0000}"/>
    <cellStyle name="Normal 6 25 3 3 2" xfId="16076" xr:uid="{00000000-0005-0000-0000-0000503D0000}"/>
    <cellStyle name="Normal 6 25 3 4" xfId="16077" xr:uid="{00000000-0005-0000-0000-0000513D0000}"/>
    <cellStyle name="Normal 6 25 4" xfId="16078" xr:uid="{00000000-0005-0000-0000-0000523D0000}"/>
    <cellStyle name="Normal 6 25 4 2" xfId="16079" xr:uid="{00000000-0005-0000-0000-0000533D0000}"/>
    <cellStyle name="Normal 6 25 4 2 2" xfId="16080" xr:uid="{00000000-0005-0000-0000-0000543D0000}"/>
    <cellStyle name="Normal 6 25 4 2 2 2" xfId="16081" xr:uid="{00000000-0005-0000-0000-0000553D0000}"/>
    <cellStyle name="Normal 6 25 4 2 3" xfId="16082" xr:uid="{00000000-0005-0000-0000-0000563D0000}"/>
    <cellStyle name="Normal 6 25 4 3" xfId="16083" xr:uid="{00000000-0005-0000-0000-0000573D0000}"/>
    <cellStyle name="Normal 6 25 4 3 2" xfId="16084" xr:uid="{00000000-0005-0000-0000-0000583D0000}"/>
    <cellStyle name="Normal 6 25 4 4" xfId="16085" xr:uid="{00000000-0005-0000-0000-0000593D0000}"/>
    <cellStyle name="Normal 6 25 5" xfId="16086" xr:uid="{00000000-0005-0000-0000-00005A3D0000}"/>
    <cellStyle name="Normal 6 25 5 2" xfId="16087" xr:uid="{00000000-0005-0000-0000-00005B3D0000}"/>
    <cellStyle name="Normal 6 25 5 2 2" xfId="16088" xr:uid="{00000000-0005-0000-0000-00005C3D0000}"/>
    <cellStyle name="Normal 6 25 5 3" xfId="16089" xr:uid="{00000000-0005-0000-0000-00005D3D0000}"/>
    <cellStyle name="Normal 6 25 6" xfId="16090" xr:uid="{00000000-0005-0000-0000-00005E3D0000}"/>
    <cellStyle name="Normal 6 25 6 2" xfId="16091" xr:uid="{00000000-0005-0000-0000-00005F3D0000}"/>
    <cellStyle name="Normal 6 25 7" xfId="16092" xr:uid="{00000000-0005-0000-0000-0000603D0000}"/>
    <cellStyle name="Normal 6 26" xfId="16093" xr:uid="{00000000-0005-0000-0000-0000613D0000}"/>
    <cellStyle name="Normal 6 26 2" xfId="16094" xr:uid="{00000000-0005-0000-0000-0000623D0000}"/>
    <cellStyle name="Normal 6 26 2 2" xfId="16095" xr:uid="{00000000-0005-0000-0000-0000633D0000}"/>
    <cellStyle name="Normal 6 26 2 2 2" xfId="16096" xr:uid="{00000000-0005-0000-0000-0000643D0000}"/>
    <cellStyle name="Normal 6 26 2 2 2 2" xfId="16097" xr:uid="{00000000-0005-0000-0000-0000653D0000}"/>
    <cellStyle name="Normal 6 26 2 2 2 2 2" xfId="16098" xr:uid="{00000000-0005-0000-0000-0000663D0000}"/>
    <cellStyle name="Normal 6 26 2 2 2 3" xfId="16099" xr:uid="{00000000-0005-0000-0000-0000673D0000}"/>
    <cellStyle name="Normal 6 26 2 2 3" xfId="16100" xr:uid="{00000000-0005-0000-0000-0000683D0000}"/>
    <cellStyle name="Normal 6 26 2 2 3 2" xfId="16101" xr:uid="{00000000-0005-0000-0000-0000693D0000}"/>
    <cellStyle name="Normal 6 26 2 2 4" xfId="16102" xr:uid="{00000000-0005-0000-0000-00006A3D0000}"/>
    <cellStyle name="Normal 6 26 2 3" xfId="16103" xr:uid="{00000000-0005-0000-0000-00006B3D0000}"/>
    <cellStyle name="Normal 6 26 2 3 2" xfId="16104" xr:uid="{00000000-0005-0000-0000-00006C3D0000}"/>
    <cellStyle name="Normal 6 26 2 3 2 2" xfId="16105" xr:uid="{00000000-0005-0000-0000-00006D3D0000}"/>
    <cellStyle name="Normal 6 26 2 3 2 2 2" xfId="16106" xr:uid="{00000000-0005-0000-0000-00006E3D0000}"/>
    <cellStyle name="Normal 6 26 2 3 2 3" xfId="16107" xr:uid="{00000000-0005-0000-0000-00006F3D0000}"/>
    <cellStyle name="Normal 6 26 2 3 3" xfId="16108" xr:uid="{00000000-0005-0000-0000-0000703D0000}"/>
    <cellStyle name="Normal 6 26 2 3 3 2" xfId="16109" xr:uid="{00000000-0005-0000-0000-0000713D0000}"/>
    <cellStyle name="Normal 6 26 2 3 4" xfId="16110" xr:uid="{00000000-0005-0000-0000-0000723D0000}"/>
    <cellStyle name="Normal 6 26 2 4" xfId="16111" xr:uid="{00000000-0005-0000-0000-0000733D0000}"/>
    <cellStyle name="Normal 6 26 2 4 2" xfId="16112" xr:uid="{00000000-0005-0000-0000-0000743D0000}"/>
    <cellStyle name="Normal 6 26 2 4 2 2" xfId="16113" xr:uid="{00000000-0005-0000-0000-0000753D0000}"/>
    <cellStyle name="Normal 6 26 2 4 3" xfId="16114" xr:uid="{00000000-0005-0000-0000-0000763D0000}"/>
    <cellStyle name="Normal 6 26 2 5" xfId="16115" xr:uid="{00000000-0005-0000-0000-0000773D0000}"/>
    <cellStyle name="Normal 6 26 2 5 2" xfId="16116" xr:uid="{00000000-0005-0000-0000-0000783D0000}"/>
    <cellStyle name="Normal 6 26 2 6" xfId="16117" xr:uid="{00000000-0005-0000-0000-0000793D0000}"/>
    <cellStyle name="Normal 6 26 3" xfId="16118" xr:uid="{00000000-0005-0000-0000-00007A3D0000}"/>
    <cellStyle name="Normal 6 26 3 2" xfId="16119" xr:uid="{00000000-0005-0000-0000-00007B3D0000}"/>
    <cellStyle name="Normal 6 26 3 2 2" xfId="16120" xr:uid="{00000000-0005-0000-0000-00007C3D0000}"/>
    <cellStyle name="Normal 6 26 3 2 2 2" xfId="16121" xr:uid="{00000000-0005-0000-0000-00007D3D0000}"/>
    <cellStyle name="Normal 6 26 3 2 3" xfId="16122" xr:uid="{00000000-0005-0000-0000-00007E3D0000}"/>
    <cellStyle name="Normal 6 26 3 3" xfId="16123" xr:uid="{00000000-0005-0000-0000-00007F3D0000}"/>
    <cellStyle name="Normal 6 26 3 3 2" xfId="16124" xr:uid="{00000000-0005-0000-0000-0000803D0000}"/>
    <cellStyle name="Normal 6 26 3 4" xfId="16125" xr:uid="{00000000-0005-0000-0000-0000813D0000}"/>
    <cellStyle name="Normal 6 26 4" xfId="16126" xr:uid="{00000000-0005-0000-0000-0000823D0000}"/>
    <cellStyle name="Normal 6 26 4 2" xfId="16127" xr:uid="{00000000-0005-0000-0000-0000833D0000}"/>
    <cellStyle name="Normal 6 26 4 2 2" xfId="16128" xr:uid="{00000000-0005-0000-0000-0000843D0000}"/>
    <cellStyle name="Normal 6 26 4 2 2 2" xfId="16129" xr:uid="{00000000-0005-0000-0000-0000853D0000}"/>
    <cellStyle name="Normal 6 26 4 2 3" xfId="16130" xr:uid="{00000000-0005-0000-0000-0000863D0000}"/>
    <cellStyle name="Normal 6 26 4 3" xfId="16131" xr:uid="{00000000-0005-0000-0000-0000873D0000}"/>
    <cellStyle name="Normal 6 26 4 3 2" xfId="16132" xr:uid="{00000000-0005-0000-0000-0000883D0000}"/>
    <cellStyle name="Normal 6 26 4 4" xfId="16133" xr:uid="{00000000-0005-0000-0000-0000893D0000}"/>
    <cellStyle name="Normal 6 26 5" xfId="16134" xr:uid="{00000000-0005-0000-0000-00008A3D0000}"/>
    <cellStyle name="Normal 6 26 5 2" xfId="16135" xr:uid="{00000000-0005-0000-0000-00008B3D0000}"/>
    <cellStyle name="Normal 6 26 5 2 2" xfId="16136" xr:uid="{00000000-0005-0000-0000-00008C3D0000}"/>
    <cellStyle name="Normal 6 26 5 3" xfId="16137" xr:uid="{00000000-0005-0000-0000-00008D3D0000}"/>
    <cellStyle name="Normal 6 26 6" xfId="16138" xr:uid="{00000000-0005-0000-0000-00008E3D0000}"/>
    <cellStyle name="Normal 6 26 6 2" xfId="16139" xr:uid="{00000000-0005-0000-0000-00008F3D0000}"/>
    <cellStyle name="Normal 6 26 7" xfId="16140" xr:uid="{00000000-0005-0000-0000-0000903D0000}"/>
    <cellStyle name="Normal 6 27" xfId="16141" xr:uid="{00000000-0005-0000-0000-0000913D0000}"/>
    <cellStyle name="Normal 6 27 2" xfId="16142" xr:uid="{00000000-0005-0000-0000-0000923D0000}"/>
    <cellStyle name="Normal 6 27 2 2" xfId="16143" xr:uid="{00000000-0005-0000-0000-0000933D0000}"/>
    <cellStyle name="Normal 6 27 2 2 2" xfId="16144" xr:uid="{00000000-0005-0000-0000-0000943D0000}"/>
    <cellStyle name="Normal 6 27 2 2 2 2" xfId="16145" xr:uid="{00000000-0005-0000-0000-0000953D0000}"/>
    <cellStyle name="Normal 6 27 2 2 2 2 2" xfId="16146" xr:uid="{00000000-0005-0000-0000-0000963D0000}"/>
    <cellStyle name="Normal 6 27 2 2 2 3" xfId="16147" xr:uid="{00000000-0005-0000-0000-0000973D0000}"/>
    <cellStyle name="Normal 6 27 2 2 3" xfId="16148" xr:uid="{00000000-0005-0000-0000-0000983D0000}"/>
    <cellStyle name="Normal 6 27 2 2 3 2" xfId="16149" xr:uid="{00000000-0005-0000-0000-0000993D0000}"/>
    <cellStyle name="Normal 6 27 2 2 4" xfId="16150" xr:uid="{00000000-0005-0000-0000-00009A3D0000}"/>
    <cellStyle name="Normal 6 27 2 3" xfId="16151" xr:uid="{00000000-0005-0000-0000-00009B3D0000}"/>
    <cellStyle name="Normal 6 27 2 3 2" xfId="16152" xr:uid="{00000000-0005-0000-0000-00009C3D0000}"/>
    <cellStyle name="Normal 6 27 2 3 2 2" xfId="16153" xr:uid="{00000000-0005-0000-0000-00009D3D0000}"/>
    <cellStyle name="Normal 6 27 2 3 2 2 2" xfId="16154" xr:uid="{00000000-0005-0000-0000-00009E3D0000}"/>
    <cellStyle name="Normal 6 27 2 3 2 3" xfId="16155" xr:uid="{00000000-0005-0000-0000-00009F3D0000}"/>
    <cellStyle name="Normal 6 27 2 3 3" xfId="16156" xr:uid="{00000000-0005-0000-0000-0000A03D0000}"/>
    <cellStyle name="Normal 6 27 2 3 3 2" xfId="16157" xr:uid="{00000000-0005-0000-0000-0000A13D0000}"/>
    <cellStyle name="Normal 6 27 2 3 4" xfId="16158" xr:uid="{00000000-0005-0000-0000-0000A23D0000}"/>
    <cellStyle name="Normal 6 27 2 4" xfId="16159" xr:uid="{00000000-0005-0000-0000-0000A33D0000}"/>
    <cellStyle name="Normal 6 27 2 4 2" xfId="16160" xr:uid="{00000000-0005-0000-0000-0000A43D0000}"/>
    <cellStyle name="Normal 6 27 2 4 2 2" xfId="16161" xr:uid="{00000000-0005-0000-0000-0000A53D0000}"/>
    <cellStyle name="Normal 6 27 2 4 3" xfId="16162" xr:uid="{00000000-0005-0000-0000-0000A63D0000}"/>
    <cellStyle name="Normal 6 27 2 5" xfId="16163" xr:uid="{00000000-0005-0000-0000-0000A73D0000}"/>
    <cellStyle name="Normal 6 27 2 5 2" xfId="16164" xr:uid="{00000000-0005-0000-0000-0000A83D0000}"/>
    <cellStyle name="Normal 6 27 2 6" xfId="16165" xr:uid="{00000000-0005-0000-0000-0000A93D0000}"/>
    <cellStyle name="Normal 6 27 3" xfId="16166" xr:uid="{00000000-0005-0000-0000-0000AA3D0000}"/>
    <cellStyle name="Normal 6 27 3 2" xfId="16167" xr:uid="{00000000-0005-0000-0000-0000AB3D0000}"/>
    <cellStyle name="Normal 6 27 3 2 2" xfId="16168" xr:uid="{00000000-0005-0000-0000-0000AC3D0000}"/>
    <cellStyle name="Normal 6 27 3 2 2 2" xfId="16169" xr:uid="{00000000-0005-0000-0000-0000AD3D0000}"/>
    <cellStyle name="Normal 6 27 3 2 3" xfId="16170" xr:uid="{00000000-0005-0000-0000-0000AE3D0000}"/>
    <cellStyle name="Normal 6 27 3 3" xfId="16171" xr:uid="{00000000-0005-0000-0000-0000AF3D0000}"/>
    <cellStyle name="Normal 6 27 3 3 2" xfId="16172" xr:uid="{00000000-0005-0000-0000-0000B03D0000}"/>
    <cellStyle name="Normal 6 27 3 4" xfId="16173" xr:uid="{00000000-0005-0000-0000-0000B13D0000}"/>
    <cellStyle name="Normal 6 27 4" xfId="16174" xr:uid="{00000000-0005-0000-0000-0000B23D0000}"/>
    <cellStyle name="Normal 6 27 4 2" xfId="16175" xr:uid="{00000000-0005-0000-0000-0000B33D0000}"/>
    <cellStyle name="Normal 6 27 4 2 2" xfId="16176" xr:uid="{00000000-0005-0000-0000-0000B43D0000}"/>
    <cellStyle name="Normal 6 27 4 2 2 2" xfId="16177" xr:uid="{00000000-0005-0000-0000-0000B53D0000}"/>
    <cellStyle name="Normal 6 27 4 2 3" xfId="16178" xr:uid="{00000000-0005-0000-0000-0000B63D0000}"/>
    <cellStyle name="Normal 6 27 4 3" xfId="16179" xr:uid="{00000000-0005-0000-0000-0000B73D0000}"/>
    <cellStyle name="Normal 6 27 4 3 2" xfId="16180" xr:uid="{00000000-0005-0000-0000-0000B83D0000}"/>
    <cellStyle name="Normal 6 27 4 4" xfId="16181" xr:uid="{00000000-0005-0000-0000-0000B93D0000}"/>
    <cellStyle name="Normal 6 27 5" xfId="16182" xr:uid="{00000000-0005-0000-0000-0000BA3D0000}"/>
    <cellStyle name="Normal 6 27 5 2" xfId="16183" xr:uid="{00000000-0005-0000-0000-0000BB3D0000}"/>
    <cellStyle name="Normal 6 27 5 2 2" xfId="16184" xr:uid="{00000000-0005-0000-0000-0000BC3D0000}"/>
    <cellStyle name="Normal 6 27 5 3" xfId="16185" xr:uid="{00000000-0005-0000-0000-0000BD3D0000}"/>
    <cellStyle name="Normal 6 27 6" xfId="16186" xr:uid="{00000000-0005-0000-0000-0000BE3D0000}"/>
    <cellStyle name="Normal 6 27 6 2" xfId="16187" xr:uid="{00000000-0005-0000-0000-0000BF3D0000}"/>
    <cellStyle name="Normal 6 27 7" xfId="16188" xr:uid="{00000000-0005-0000-0000-0000C03D0000}"/>
    <cellStyle name="Normal 6 28" xfId="16189" xr:uid="{00000000-0005-0000-0000-0000C13D0000}"/>
    <cellStyle name="Normal 6 28 2" xfId="16190" xr:uid="{00000000-0005-0000-0000-0000C23D0000}"/>
    <cellStyle name="Normal 6 28 2 2" xfId="16191" xr:uid="{00000000-0005-0000-0000-0000C33D0000}"/>
    <cellStyle name="Normal 6 28 2 2 2" xfId="16192" xr:uid="{00000000-0005-0000-0000-0000C43D0000}"/>
    <cellStyle name="Normal 6 28 2 2 2 2" xfId="16193" xr:uid="{00000000-0005-0000-0000-0000C53D0000}"/>
    <cellStyle name="Normal 6 28 2 2 2 2 2" xfId="16194" xr:uid="{00000000-0005-0000-0000-0000C63D0000}"/>
    <cellStyle name="Normal 6 28 2 2 2 3" xfId="16195" xr:uid="{00000000-0005-0000-0000-0000C73D0000}"/>
    <cellStyle name="Normal 6 28 2 2 3" xfId="16196" xr:uid="{00000000-0005-0000-0000-0000C83D0000}"/>
    <cellStyle name="Normal 6 28 2 2 3 2" xfId="16197" xr:uid="{00000000-0005-0000-0000-0000C93D0000}"/>
    <cellStyle name="Normal 6 28 2 2 4" xfId="16198" xr:uid="{00000000-0005-0000-0000-0000CA3D0000}"/>
    <cellStyle name="Normal 6 28 2 3" xfId="16199" xr:uid="{00000000-0005-0000-0000-0000CB3D0000}"/>
    <cellStyle name="Normal 6 28 2 3 2" xfId="16200" xr:uid="{00000000-0005-0000-0000-0000CC3D0000}"/>
    <cellStyle name="Normal 6 28 2 3 2 2" xfId="16201" xr:uid="{00000000-0005-0000-0000-0000CD3D0000}"/>
    <cellStyle name="Normal 6 28 2 3 2 2 2" xfId="16202" xr:uid="{00000000-0005-0000-0000-0000CE3D0000}"/>
    <cellStyle name="Normal 6 28 2 3 2 3" xfId="16203" xr:uid="{00000000-0005-0000-0000-0000CF3D0000}"/>
    <cellStyle name="Normal 6 28 2 3 3" xfId="16204" xr:uid="{00000000-0005-0000-0000-0000D03D0000}"/>
    <cellStyle name="Normal 6 28 2 3 3 2" xfId="16205" xr:uid="{00000000-0005-0000-0000-0000D13D0000}"/>
    <cellStyle name="Normal 6 28 2 3 4" xfId="16206" xr:uid="{00000000-0005-0000-0000-0000D23D0000}"/>
    <cellStyle name="Normal 6 28 2 4" xfId="16207" xr:uid="{00000000-0005-0000-0000-0000D33D0000}"/>
    <cellStyle name="Normal 6 28 2 4 2" xfId="16208" xr:uid="{00000000-0005-0000-0000-0000D43D0000}"/>
    <cellStyle name="Normal 6 28 2 4 2 2" xfId="16209" xr:uid="{00000000-0005-0000-0000-0000D53D0000}"/>
    <cellStyle name="Normal 6 28 2 4 3" xfId="16210" xr:uid="{00000000-0005-0000-0000-0000D63D0000}"/>
    <cellStyle name="Normal 6 28 2 5" xfId="16211" xr:uid="{00000000-0005-0000-0000-0000D73D0000}"/>
    <cellStyle name="Normal 6 28 2 5 2" xfId="16212" xr:uid="{00000000-0005-0000-0000-0000D83D0000}"/>
    <cellStyle name="Normal 6 28 2 6" xfId="16213" xr:uid="{00000000-0005-0000-0000-0000D93D0000}"/>
    <cellStyle name="Normal 6 28 3" xfId="16214" xr:uid="{00000000-0005-0000-0000-0000DA3D0000}"/>
    <cellStyle name="Normal 6 28 3 2" xfId="16215" xr:uid="{00000000-0005-0000-0000-0000DB3D0000}"/>
    <cellStyle name="Normal 6 28 3 2 2" xfId="16216" xr:uid="{00000000-0005-0000-0000-0000DC3D0000}"/>
    <cellStyle name="Normal 6 28 3 2 2 2" xfId="16217" xr:uid="{00000000-0005-0000-0000-0000DD3D0000}"/>
    <cellStyle name="Normal 6 28 3 2 3" xfId="16218" xr:uid="{00000000-0005-0000-0000-0000DE3D0000}"/>
    <cellStyle name="Normal 6 28 3 3" xfId="16219" xr:uid="{00000000-0005-0000-0000-0000DF3D0000}"/>
    <cellStyle name="Normal 6 28 3 3 2" xfId="16220" xr:uid="{00000000-0005-0000-0000-0000E03D0000}"/>
    <cellStyle name="Normal 6 28 3 4" xfId="16221" xr:uid="{00000000-0005-0000-0000-0000E13D0000}"/>
    <cellStyle name="Normal 6 28 4" xfId="16222" xr:uid="{00000000-0005-0000-0000-0000E23D0000}"/>
    <cellStyle name="Normal 6 28 4 2" xfId="16223" xr:uid="{00000000-0005-0000-0000-0000E33D0000}"/>
    <cellStyle name="Normal 6 28 4 2 2" xfId="16224" xr:uid="{00000000-0005-0000-0000-0000E43D0000}"/>
    <cellStyle name="Normal 6 28 4 2 2 2" xfId="16225" xr:uid="{00000000-0005-0000-0000-0000E53D0000}"/>
    <cellStyle name="Normal 6 28 4 2 3" xfId="16226" xr:uid="{00000000-0005-0000-0000-0000E63D0000}"/>
    <cellStyle name="Normal 6 28 4 3" xfId="16227" xr:uid="{00000000-0005-0000-0000-0000E73D0000}"/>
    <cellStyle name="Normal 6 28 4 3 2" xfId="16228" xr:uid="{00000000-0005-0000-0000-0000E83D0000}"/>
    <cellStyle name="Normal 6 28 4 4" xfId="16229" xr:uid="{00000000-0005-0000-0000-0000E93D0000}"/>
    <cellStyle name="Normal 6 28 5" xfId="16230" xr:uid="{00000000-0005-0000-0000-0000EA3D0000}"/>
    <cellStyle name="Normal 6 28 5 2" xfId="16231" xr:uid="{00000000-0005-0000-0000-0000EB3D0000}"/>
    <cellStyle name="Normal 6 28 5 2 2" xfId="16232" xr:uid="{00000000-0005-0000-0000-0000EC3D0000}"/>
    <cellStyle name="Normal 6 28 5 3" xfId="16233" xr:uid="{00000000-0005-0000-0000-0000ED3D0000}"/>
    <cellStyle name="Normal 6 28 6" xfId="16234" xr:uid="{00000000-0005-0000-0000-0000EE3D0000}"/>
    <cellStyle name="Normal 6 28 6 2" xfId="16235" xr:uid="{00000000-0005-0000-0000-0000EF3D0000}"/>
    <cellStyle name="Normal 6 28 7" xfId="16236" xr:uid="{00000000-0005-0000-0000-0000F03D0000}"/>
    <cellStyle name="Normal 6 29" xfId="16237" xr:uid="{00000000-0005-0000-0000-0000F13D0000}"/>
    <cellStyle name="Normal 6 29 2" xfId="16238" xr:uid="{00000000-0005-0000-0000-0000F23D0000}"/>
    <cellStyle name="Normal 6 29 2 2" xfId="16239" xr:uid="{00000000-0005-0000-0000-0000F33D0000}"/>
    <cellStyle name="Normal 6 29 2 2 2" xfId="16240" xr:uid="{00000000-0005-0000-0000-0000F43D0000}"/>
    <cellStyle name="Normal 6 29 2 2 2 2" xfId="16241" xr:uid="{00000000-0005-0000-0000-0000F53D0000}"/>
    <cellStyle name="Normal 6 29 2 2 2 2 2" xfId="16242" xr:uid="{00000000-0005-0000-0000-0000F63D0000}"/>
    <cellStyle name="Normal 6 29 2 2 2 3" xfId="16243" xr:uid="{00000000-0005-0000-0000-0000F73D0000}"/>
    <cellStyle name="Normal 6 29 2 2 3" xfId="16244" xr:uid="{00000000-0005-0000-0000-0000F83D0000}"/>
    <cellStyle name="Normal 6 29 2 2 3 2" xfId="16245" xr:uid="{00000000-0005-0000-0000-0000F93D0000}"/>
    <cellStyle name="Normal 6 29 2 2 4" xfId="16246" xr:uid="{00000000-0005-0000-0000-0000FA3D0000}"/>
    <cellStyle name="Normal 6 29 2 3" xfId="16247" xr:uid="{00000000-0005-0000-0000-0000FB3D0000}"/>
    <cellStyle name="Normal 6 29 2 3 2" xfId="16248" xr:uid="{00000000-0005-0000-0000-0000FC3D0000}"/>
    <cellStyle name="Normal 6 29 2 3 2 2" xfId="16249" xr:uid="{00000000-0005-0000-0000-0000FD3D0000}"/>
    <cellStyle name="Normal 6 29 2 3 2 2 2" xfId="16250" xr:uid="{00000000-0005-0000-0000-0000FE3D0000}"/>
    <cellStyle name="Normal 6 29 2 3 2 3" xfId="16251" xr:uid="{00000000-0005-0000-0000-0000FF3D0000}"/>
    <cellStyle name="Normal 6 29 2 3 3" xfId="16252" xr:uid="{00000000-0005-0000-0000-0000003E0000}"/>
    <cellStyle name="Normal 6 29 2 3 3 2" xfId="16253" xr:uid="{00000000-0005-0000-0000-0000013E0000}"/>
    <cellStyle name="Normal 6 29 2 3 4" xfId="16254" xr:uid="{00000000-0005-0000-0000-0000023E0000}"/>
    <cellStyle name="Normal 6 29 2 4" xfId="16255" xr:uid="{00000000-0005-0000-0000-0000033E0000}"/>
    <cellStyle name="Normal 6 29 2 4 2" xfId="16256" xr:uid="{00000000-0005-0000-0000-0000043E0000}"/>
    <cellStyle name="Normal 6 29 2 4 2 2" xfId="16257" xr:uid="{00000000-0005-0000-0000-0000053E0000}"/>
    <cellStyle name="Normal 6 29 2 4 3" xfId="16258" xr:uid="{00000000-0005-0000-0000-0000063E0000}"/>
    <cellStyle name="Normal 6 29 2 5" xfId="16259" xr:uid="{00000000-0005-0000-0000-0000073E0000}"/>
    <cellStyle name="Normal 6 29 2 5 2" xfId="16260" xr:uid="{00000000-0005-0000-0000-0000083E0000}"/>
    <cellStyle name="Normal 6 29 2 6" xfId="16261" xr:uid="{00000000-0005-0000-0000-0000093E0000}"/>
    <cellStyle name="Normal 6 29 3" xfId="16262" xr:uid="{00000000-0005-0000-0000-00000A3E0000}"/>
    <cellStyle name="Normal 6 29 3 2" xfId="16263" xr:uid="{00000000-0005-0000-0000-00000B3E0000}"/>
    <cellStyle name="Normal 6 29 3 2 2" xfId="16264" xr:uid="{00000000-0005-0000-0000-00000C3E0000}"/>
    <cellStyle name="Normal 6 29 3 2 2 2" xfId="16265" xr:uid="{00000000-0005-0000-0000-00000D3E0000}"/>
    <cellStyle name="Normal 6 29 3 2 3" xfId="16266" xr:uid="{00000000-0005-0000-0000-00000E3E0000}"/>
    <cellStyle name="Normal 6 29 3 3" xfId="16267" xr:uid="{00000000-0005-0000-0000-00000F3E0000}"/>
    <cellStyle name="Normal 6 29 3 3 2" xfId="16268" xr:uid="{00000000-0005-0000-0000-0000103E0000}"/>
    <cellStyle name="Normal 6 29 3 4" xfId="16269" xr:uid="{00000000-0005-0000-0000-0000113E0000}"/>
    <cellStyle name="Normal 6 29 4" xfId="16270" xr:uid="{00000000-0005-0000-0000-0000123E0000}"/>
    <cellStyle name="Normal 6 29 4 2" xfId="16271" xr:uid="{00000000-0005-0000-0000-0000133E0000}"/>
    <cellStyle name="Normal 6 29 4 2 2" xfId="16272" xr:uid="{00000000-0005-0000-0000-0000143E0000}"/>
    <cellStyle name="Normal 6 29 4 2 2 2" xfId="16273" xr:uid="{00000000-0005-0000-0000-0000153E0000}"/>
    <cellStyle name="Normal 6 29 4 2 3" xfId="16274" xr:uid="{00000000-0005-0000-0000-0000163E0000}"/>
    <cellStyle name="Normal 6 29 4 3" xfId="16275" xr:uid="{00000000-0005-0000-0000-0000173E0000}"/>
    <cellStyle name="Normal 6 29 4 3 2" xfId="16276" xr:uid="{00000000-0005-0000-0000-0000183E0000}"/>
    <cellStyle name="Normal 6 29 4 4" xfId="16277" xr:uid="{00000000-0005-0000-0000-0000193E0000}"/>
    <cellStyle name="Normal 6 29 5" xfId="16278" xr:uid="{00000000-0005-0000-0000-00001A3E0000}"/>
    <cellStyle name="Normal 6 29 5 2" xfId="16279" xr:uid="{00000000-0005-0000-0000-00001B3E0000}"/>
    <cellStyle name="Normal 6 29 5 2 2" xfId="16280" xr:uid="{00000000-0005-0000-0000-00001C3E0000}"/>
    <cellStyle name="Normal 6 29 5 3" xfId="16281" xr:uid="{00000000-0005-0000-0000-00001D3E0000}"/>
    <cellStyle name="Normal 6 29 6" xfId="16282" xr:uid="{00000000-0005-0000-0000-00001E3E0000}"/>
    <cellStyle name="Normal 6 29 6 2" xfId="16283" xr:uid="{00000000-0005-0000-0000-00001F3E0000}"/>
    <cellStyle name="Normal 6 29 7" xfId="16284" xr:uid="{00000000-0005-0000-0000-0000203E0000}"/>
    <cellStyle name="Normal 6 3" xfId="5328" xr:uid="{00000000-0005-0000-0000-0000213E0000}"/>
    <cellStyle name="Normal 6 3 2" xfId="7443" xr:uid="{00000000-0005-0000-0000-0000223E0000}"/>
    <cellStyle name="Normal 6 3 2 2" xfId="7444" xr:uid="{00000000-0005-0000-0000-0000233E0000}"/>
    <cellStyle name="Normal 6 3 2 2 2" xfId="8093" xr:uid="{00000000-0005-0000-0000-0000243E0000}"/>
    <cellStyle name="Normal 6 3 2 2 2 2" xfId="8094" xr:uid="{00000000-0005-0000-0000-0000253E0000}"/>
    <cellStyle name="Normal 6 3 2 3" xfId="7445" xr:uid="{00000000-0005-0000-0000-0000263E0000}"/>
    <cellStyle name="Normal 6 3 2 3 2" xfId="16285" xr:uid="{00000000-0005-0000-0000-0000273E0000}"/>
    <cellStyle name="Normal 6 3 2 3 2 2" xfId="16286" xr:uid="{00000000-0005-0000-0000-0000283E0000}"/>
    <cellStyle name="Normal 6 3 2 3 2 2 2" xfId="16287" xr:uid="{00000000-0005-0000-0000-0000293E0000}"/>
    <cellStyle name="Normal 6 3 2 3 2 2 2 2" xfId="16288" xr:uid="{00000000-0005-0000-0000-00002A3E0000}"/>
    <cellStyle name="Normal 6 3 2 3 2 2 3" xfId="16289" xr:uid="{00000000-0005-0000-0000-00002B3E0000}"/>
    <cellStyle name="Normal 6 3 2 3 2 3" xfId="16290" xr:uid="{00000000-0005-0000-0000-00002C3E0000}"/>
    <cellStyle name="Normal 6 3 2 3 2 3 2" xfId="16291" xr:uid="{00000000-0005-0000-0000-00002D3E0000}"/>
    <cellStyle name="Normal 6 3 2 3 2 4" xfId="16292" xr:uid="{00000000-0005-0000-0000-00002E3E0000}"/>
    <cellStyle name="Normal 6 3 2 3 3" xfId="16293" xr:uid="{00000000-0005-0000-0000-00002F3E0000}"/>
    <cellStyle name="Normal 6 3 2 3 3 2" xfId="16294" xr:uid="{00000000-0005-0000-0000-0000303E0000}"/>
    <cellStyle name="Normal 6 3 2 3 3 2 2" xfId="16295" xr:uid="{00000000-0005-0000-0000-0000313E0000}"/>
    <cellStyle name="Normal 6 3 2 3 3 2 2 2" xfId="16296" xr:uid="{00000000-0005-0000-0000-0000323E0000}"/>
    <cellStyle name="Normal 6 3 2 3 3 2 3" xfId="16297" xr:uid="{00000000-0005-0000-0000-0000333E0000}"/>
    <cellStyle name="Normal 6 3 2 3 3 3" xfId="16298" xr:uid="{00000000-0005-0000-0000-0000343E0000}"/>
    <cellStyle name="Normal 6 3 2 3 3 3 2" xfId="16299" xr:uid="{00000000-0005-0000-0000-0000353E0000}"/>
    <cellStyle name="Normal 6 3 2 3 3 4" xfId="16300" xr:uid="{00000000-0005-0000-0000-0000363E0000}"/>
    <cellStyle name="Normal 6 3 2 3 4" xfId="16301" xr:uid="{00000000-0005-0000-0000-0000373E0000}"/>
    <cellStyle name="Normal 6 3 2 3 4 2" xfId="16302" xr:uid="{00000000-0005-0000-0000-0000383E0000}"/>
    <cellStyle name="Normal 6 3 2 3 4 2 2" xfId="16303" xr:uid="{00000000-0005-0000-0000-0000393E0000}"/>
    <cellStyle name="Normal 6 3 2 3 4 3" xfId="16304" xr:uid="{00000000-0005-0000-0000-00003A3E0000}"/>
    <cellStyle name="Normal 6 3 2 3 5" xfId="16305" xr:uid="{00000000-0005-0000-0000-00003B3E0000}"/>
    <cellStyle name="Normal 6 3 2 3 5 2" xfId="16306" xr:uid="{00000000-0005-0000-0000-00003C3E0000}"/>
    <cellStyle name="Normal 6 3 2 4" xfId="7446" xr:uid="{00000000-0005-0000-0000-00003D3E0000}"/>
    <cellStyle name="Normal 6 3 2 4 2" xfId="16307" xr:uid="{00000000-0005-0000-0000-00003E3E0000}"/>
    <cellStyle name="Normal 6 3 2 4 2 2" xfId="16308" xr:uid="{00000000-0005-0000-0000-00003F3E0000}"/>
    <cellStyle name="Normal 6 3 2 4 2 2 2" xfId="16309" xr:uid="{00000000-0005-0000-0000-0000403E0000}"/>
    <cellStyle name="Normal 6 3 2 4 2 3" xfId="16310" xr:uid="{00000000-0005-0000-0000-0000413E0000}"/>
    <cellStyle name="Normal 6 3 2 4 3" xfId="16311" xr:uid="{00000000-0005-0000-0000-0000423E0000}"/>
    <cellStyle name="Normal 6 3 2 4 3 2" xfId="16312" xr:uid="{00000000-0005-0000-0000-0000433E0000}"/>
    <cellStyle name="Normal 6 3 2 5" xfId="8095" xr:uid="{00000000-0005-0000-0000-0000443E0000}"/>
    <cellStyle name="Normal 6 3 2 5 2" xfId="16313" xr:uid="{00000000-0005-0000-0000-0000453E0000}"/>
    <cellStyle name="Normal 6 3 2 5 2 2" xfId="16314" xr:uid="{00000000-0005-0000-0000-0000463E0000}"/>
    <cellStyle name="Normal 6 3 2 5 2 2 2" xfId="16315" xr:uid="{00000000-0005-0000-0000-0000473E0000}"/>
    <cellStyle name="Normal 6 3 2 5 2 3" xfId="16316" xr:uid="{00000000-0005-0000-0000-0000483E0000}"/>
    <cellStyle name="Normal 6 3 2 5 3" xfId="16317" xr:uid="{00000000-0005-0000-0000-0000493E0000}"/>
    <cellStyle name="Normal 6 3 2 5 3 2" xfId="16318" xr:uid="{00000000-0005-0000-0000-00004A3E0000}"/>
    <cellStyle name="Normal 6 3 2 5 4" xfId="16319" xr:uid="{00000000-0005-0000-0000-00004B3E0000}"/>
    <cellStyle name="Normal 6 3 2 6" xfId="16320" xr:uid="{00000000-0005-0000-0000-00004C3E0000}"/>
    <cellStyle name="Normal 6 3 2 6 2" xfId="16321" xr:uid="{00000000-0005-0000-0000-00004D3E0000}"/>
    <cellStyle name="Normal 6 3 2 6 2 2" xfId="16322" xr:uid="{00000000-0005-0000-0000-00004E3E0000}"/>
    <cellStyle name="Normal 6 3 2 6 3" xfId="16323" xr:uid="{00000000-0005-0000-0000-00004F3E0000}"/>
    <cellStyle name="Normal 6 3 2 7" xfId="16324" xr:uid="{00000000-0005-0000-0000-0000503E0000}"/>
    <cellStyle name="Normal 6 3 2 7 2" xfId="16325" xr:uid="{00000000-0005-0000-0000-0000513E0000}"/>
    <cellStyle name="Normal 6 3 2 8" xfId="16326" xr:uid="{00000000-0005-0000-0000-0000523E0000}"/>
    <cellStyle name="Normal 6 3 3" xfId="7447" xr:uid="{00000000-0005-0000-0000-0000533E0000}"/>
    <cellStyle name="Normal 6 3 4" xfId="7448" xr:uid="{00000000-0005-0000-0000-0000543E0000}"/>
    <cellStyle name="Normal 6 3 5" xfId="8096" xr:uid="{00000000-0005-0000-0000-0000553E0000}"/>
    <cellStyle name="Normal 6 3 6" xfId="16327" xr:uid="{00000000-0005-0000-0000-0000563E0000}"/>
    <cellStyle name="Normal 6 30" xfId="16328" xr:uid="{00000000-0005-0000-0000-0000573E0000}"/>
    <cellStyle name="Normal 6 30 2" xfId="16329" xr:uid="{00000000-0005-0000-0000-0000583E0000}"/>
    <cellStyle name="Normal 6 30 2 2" xfId="16330" xr:uid="{00000000-0005-0000-0000-0000593E0000}"/>
    <cellStyle name="Normal 6 30 2 2 2" xfId="16331" xr:uid="{00000000-0005-0000-0000-00005A3E0000}"/>
    <cellStyle name="Normal 6 30 2 2 2 2" xfId="16332" xr:uid="{00000000-0005-0000-0000-00005B3E0000}"/>
    <cellStyle name="Normal 6 30 2 2 2 2 2" xfId="16333" xr:uid="{00000000-0005-0000-0000-00005C3E0000}"/>
    <cellStyle name="Normal 6 30 2 2 2 3" xfId="16334" xr:uid="{00000000-0005-0000-0000-00005D3E0000}"/>
    <cellStyle name="Normal 6 30 2 2 3" xfId="16335" xr:uid="{00000000-0005-0000-0000-00005E3E0000}"/>
    <cellStyle name="Normal 6 30 2 2 3 2" xfId="16336" xr:uid="{00000000-0005-0000-0000-00005F3E0000}"/>
    <cellStyle name="Normal 6 30 2 2 4" xfId="16337" xr:uid="{00000000-0005-0000-0000-0000603E0000}"/>
    <cellStyle name="Normal 6 30 2 3" xfId="16338" xr:uid="{00000000-0005-0000-0000-0000613E0000}"/>
    <cellStyle name="Normal 6 30 2 3 2" xfId="16339" xr:uid="{00000000-0005-0000-0000-0000623E0000}"/>
    <cellStyle name="Normal 6 30 2 3 2 2" xfId="16340" xr:uid="{00000000-0005-0000-0000-0000633E0000}"/>
    <cellStyle name="Normal 6 30 2 3 2 2 2" xfId="16341" xr:uid="{00000000-0005-0000-0000-0000643E0000}"/>
    <cellStyle name="Normal 6 30 2 3 2 3" xfId="16342" xr:uid="{00000000-0005-0000-0000-0000653E0000}"/>
    <cellStyle name="Normal 6 30 2 3 3" xfId="16343" xr:uid="{00000000-0005-0000-0000-0000663E0000}"/>
    <cellStyle name="Normal 6 30 2 3 3 2" xfId="16344" xr:uid="{00000000-0005-0000-0000-0000673E0000}"/>
    <cellStyle name="Normal 6 30 2 3 4" xfId="16345" xr:uid="{00000000-0005-0000-0000-0000683E0000}"/>
    <cellStyle name="Normal 6 30 2 4" xfId="16346" xr:uid="{00000000-0005-0000-0000-0000693E0000}"/>
    <cellStyle name="Normal 6 30 2 4 2" xfId="16347" xr:uid="{00000000-0005-0000-0000-00006A3E0000}"/>
    <cellStyle name="Normal 6 30 2 4 2 2" xfId="16348" xr:uid="{00000000-0005-0000-0000-00006B3E0000}"/>
    <cellStyle name="Normal 6 30 2 4 3" xfId="16349" xr:uid="{00000000-0005-0000-0000-00006C3E0000}"/>
    <cellStyle name="Normal 6 30 2 5" xfId="16350" xr:uid="{00000000-0005-0000-0000-00006D3E0000}"/>
    <cellStyle name="Normal 6 30 2 5 2" xfId="16351" xr:uid="{00000000-0005-0000-0000-00006E3E0000}"/>
    <cellStyle name="Normal 6 30 2 6" xfId="16352" xr:uid="{00000000-0005-0000-0000-00006F3E0000}"/>
    <cellStyle name="Normal 6 30 3" xfId="16353" xr:uid="{00000000-0005-0000-0000-0000703E0000}"/>
    <cellStyle name="Normal 6 30 3 2" xfId="16354" xr:uid="{00000000-0005-0000-0000-0000713E0000}"/>
    <cellStyle name="Normal 6 30 3 2 2" xfId="16355" xr:uid="{00000000-0005-0000-0000-0000723E0000}"/>
    <cellStyle name="Normal 6 30 3 2 2 2" xfId="16356" xr:uid="{00000000-0005-0000-0000-0000733E0000}"/>
    <cellStyle name="Normal 6 30 3 2 3" xfId="16357" xr:uid="{00000000-0005-0000-0000-0000743E0000}"/>
    <cellStyle name="Normal 6 30 3 3" xfId="16358" xr:uid="{00000000-0005-0000-0000-0000753E0000}"/>
    <cellStyle name="Normal 6 30 3 3 2" xfId="16359" xr:uid="{00000000-0005-0000-0000-0000763E0000}"/>
    <cellStyle name="Normal 6 30 3 4" xfId="16360" xr:uid="{00000000-0005-0000-0000-0000773E0000}"/>
    <cellStyle name="Normal 6 30 4" xfId="16361" xr:uid="{00000000-0005-0000-0000-0000783E0000}"/>
    <cellStyle name="Normal 6 30 4 2" xfId="16362" xr:uid="{00000000-0005-0000-0000-0000793E0000}"/>
    <cellStyle name="Normal 6 30 4 2 2" xfId="16363" xr:uid="{00000000-0005-0000-0000-00007A3E0000}"/>
    <cellStyle name="Normal 6 30 4 2 2 2" xfId="16364" xr:uid="{00000000-0005-0000-0000-00007B3E0000}"/>
    <cellStyle name="Normal 6 30 4 2 3" xfId="16365" xr:uid="{00000000-0005-0000-0000-00007C3E0000}"/>
    <cellStyle name="Normal 6 30 4 3" xfId="16366" xr:uid="{00000000-0005-0000-0000-00007D3E0000}"/>
    <cellStyle name="Normal 6 30 4 3 2" xfId="16367" xr:uid="{00000000-0005-0000-0000-00007E3E0000}"/>
    <cellStyle name="Normal 6 30 4 4" xfId="16368" xr:uid="{00000000-0005-0000-0000-00007F3E0000}"/>
    <cellStyle name="Normal 6 30 5" xfId="16369" xr:uid="{00000000-0005-0000-0000-0000803E0000}"/>
    <cellStyle name="Normal 6 30 5 2" xfId="16370" xr:uid="{00000000-0005-0000-0000-0000813E0000}"/>
    <cellStyle name="Normal 6 30 5 2 2" xfId="16371" xr:uid="{00000000-0005-0000-0000-0000823E0000}"/>
    <cellStyle name="Normal 6 30 5 3" xfId="16372" xr:uid="{00000000-0005-0000-0000-0000833E0000}"/>
    <cellStyle name="Normal 6 30 6" xfId="16373" xr:uid="{00000000-0005-0000-0000-0000843E0000}"/>
    <cellStyle name="Normal 6 30 6 2" xfId="16374" xr:uid="{00000000-0005-0000-0000-0000853E0000}"/>
    <cellStyle name="Normal 6 30 7" xfId="16375" xr:uid="{00000000-0005-0000-0000-0000863E0000}"/>
    <cellStyle name="Normal 6 31" xfId="16376" xr:uid="{00000000-0005-0000-0000-0000873E0000}"/>
    <cellStyle name="Normal 6 31 2" xfId="16377" xr:uid="{00000000-0005-0000-0000-0000883E0000}"/>
    <cellStyle name="Normal 6 31 2 2" xfId="16378" xr:uid="{00000000-0005-0000-0000-0000893E0000}"/>
    <cellStyle name="Normal 6 31 2 2 2" xfId="16379" xr:uid="{00000000-0005-0000-0000-00008A3E0000}"/>
    <cellStyle name="Normal 6 31 2 2 2 2" xfId="16380" xr:uid="{00000000-0005-0000-0000-00008B3E0000}"/>
    <cellStyle name="Normal 6 31 2 2 2 2 2" xfId="16381" xr:uid="{00000000-0005-0000-0000-00008C3E0000}"/>
    <cellStyle name="Normal 6 31 2 2 2 3" xfId="16382" xr:uid="{00000000-0005-0000-0000-00008D3E0000}"/>
    <cellStyle name="Normal 6 31 2 2 3" xfId="16383" xr:uid="{00000000-0005-0000-0000-00008E3E0000}"/>
    <cellStyle name="Normal 6 31 2 2 3 2" xfId="16384" xr:uid="{00000000-0005-0000-0000-00008F3E0000}"/>
    <cellStyle name="Normal 6 31 2 2 4" xfId="16385" xr:uid="{00000000-0005-0000-0000-0000903E0000}"/>
    <cellStyle name="Normal 6 31 2 3" xfId="16386" xr:uid="{00000000-0005-0000-0000-0000913E0000}"/>
    <cellStyle name="Normal 6 31 2 3 2" xfId="16387" xr:uid="{00000000-0005-0000-0000-0000923E0000}"/>
    <cellStyle name="Normal 6 31 2 3 2 2" xfId="16388" xr:uid="{00000000-0005-0000-0000-0000933E0000}"/>
    <cellStyle name="Normal 6 31 2 3 2 2 2" xfId="16389" xr:uid="{00000000-0005-0000-0000-0000943E0000}"/>
    <cellStyle name="Normal 6 31 2 3 2 3" xfId="16390" xr:uid="{00000000-0005-0000-0000-0000953E0000}"/>
    <cellStyle name="Normal 6 31 2 3 3" xfId="16391" xr:uid="{00000000-0005-0000-0000-0000963E0000}"/>
    <cellStyle name="Normal 6 31 2 3 3 2" xfId="16392" xr:uid="{00000000-0005-0000-0000-0000973E0000}"/>
    <cellStyle name="Normal 6 31 2 3 4" xfId="16393" xr:uid="{00000000-0005-0000-0000-0000983E0000}"/>
    <cellStyle name="Normal 6 31 2 4" xfId="16394" xr:uid="{00000000-0005-0000-0000-0000993E0000}"/>
    <cellStyle name="Normal 6 31 2 4 2" xfId="16395" xr:uid="{00000000-0005-0000-0000-00009A3E0000}"/>
    <cellStyle name="Normal 6 31 2 4 2 2" xfId="16396" xr:uid="{00000000-0005-0000-0000-00009B3E0000}"/>
    <cellStyle name="Normal 6 31 2 4 3" xfId="16397" xr:uid="{00000000-0005-0000-0000-00009C3E0000}"/>
    <cellStyle name="Normal 6 31 2 5" xfId="16398" xr:uid="{00000000-0005-0000-0000-00009D3E0000}"/>
    <cellStyle name="Normal 6 31 2 5 2" xfId="16399" xr:uid="{00000000-0005-0000-0000-00009E3E0000}"/>
    <cellStyle name="Normal 6 31 2 6" xfId="16400" xr:uid="{00000000-0005-0000-0000-00009F3E0000}"/>
    <cellStyle name="Normal 6 31 3" xfId="16401" xr:uid="{00000000-0005-0000-0000-0000A03E0000}"/>
    <cellStyle name="Normal 6 31 3 2" xfId="16402" xr:uid="{00000000-0005-0000-0000-0000A13E0000}"/>
    <cellStyle name="Normal 6 31 3 2 2" xfId="16403" xr:uid="{00000000-0005-0000-0000-0000A23E0000}"/>
    <cellStyle name="Normal 6 31 3 2 2 2" xfId="16404" xr:uid="{00000000-0005-0000-0000-0000A33E0000}"/>
    <cellStyle name="Normal 6 31 3 2 3" xfId="16405" xr:uid="{00000000-0005-0000-0000-0000A43E0000}"/>
    <cellStyle name="Normal 6 31 3 3" xfId="16406" xr:uid="{00000000-0005-0000-0000-0000A53E0000}"/>
    <cellStyle name="Normal 6 31 3 3 2" xfId="16407" xr:uid="{00000000-0005-0000-0000-0000A63E0000}"/>
    <cellStyle name="Normal 6 31 3 4" xfId="16408" xr:uid="{00000000-0005-0000-0000-0000A73E0000}"/>
    <cellStyle name="Normal 6 31 4" xfId="16409" xr:uid="{00000000-0005-0000-0000-0000A83E0000}"/>
    <cellStyle name="Normal 6 31 4 2" xfId="16410" xr:uid="{00000000-0005-0000-0000-0000A93E0000}"/>
    <cellStyle name="Normal 6 31 4 2 2" xfId="16411" xr:uid="{00000000-0005-0000-0000-0000AA3E0000}"/>
    <cellStyle name="Normal 6 31 4 2 2 2" xfId="16412" xr:uid="{00000000-0005-0000-0000-0000AB3E0000}"/>
    <cellStyle name="Normal 6 31 4 2 3" xfId="16413" xr:uid="{00000000-0005-0000-0000-0000AC3E0000}"/>
    <cellStyle name="Normal 6 31 4 3" xfId="16414" xr:uid="{00000000-0005-0000-0000-0000AD3E0000}"/>
    <cellStyle name="Normal 6 31 4 3 2" xfId="16415" xr:uid="{00000000-0005-0000-0000-0000AE3E0000}"/>
    <cellStyle name="Normal 6 31 4 4" xfId="16416" xr:uid="{00000000-0005-0000-0000-0000AF3E0000}"/>
    <cellStyle name="Normal 6 31 5" xfId="16417" xr:uid="{00000000-0005-0000-0000-0000B03E0000}"/>
    <cellStyle name="Normal 6 31 5 2" xfId="16418" xr:uid="{00000000-0005-0000-0000-0000B13E0000}"/>
    <cellStyle name="Normal 6 31 5 2 2" xfId="16419" xr:uid="{00000000-0005-0000-0000-0000B23E0000}"/>
    <cellStyle name="Normal 6 31 5 3" xfId="16420" xr:uid="{00000000-0005-0000-0000-0000B33E0000}"/>
    <cellStyle name="Normal 6 31 6" xfId="16421" xr:uid="{00000000-0005-0000-0000-0000B43E0000}"/>
    <cellStyle name="Normal 6 31 6 2" xfId="16422" xr:uid="{00000000-0005-0000-0000-0000B53E0000}"/>
    <cellStyle name="Normal 6 31 7" xfId="16423" xr:uid="{00000000-0005-0000-0000-0000B63E0000}"/>
    <cellStyle name="Normal 6 32" xfId="16424" xr:uid="{00000000-0005-0000-0000-0000B73E0000}"/>
    <cellStyle name="Normal 6 32 2" xfId="16425" xr:uid="{00000000-0005-0000-0000-0000B83E0000}"/>
    <cellStyle name="Normal 6 32 2 2" xfId="16426" xr:uid="{00000000-0005-0000-0000-0000B93E0000}"/>
    <cellStyle name="Normal 6 32 2 2 2" xfId="16427" xr:uid="{00000000-0005-0000-0000-0000BA3E0000}"/>
    <cellStyle name="Normal 6 32 2 2 2 2" xfId="16428" xr:uid="{00000000-0005-0000-0000-0000BB3E0000}"/>
    <cellStyle name="Normal 6 32 2 2 2 2 2" xfId="16429" xr:uid="{00000000-0005-0000-0000-0000BC3E0000}"/>
    <cellStyle name="Normal 6 32 2 2 2 3" xfId="16430" xr:uid="{00000000-0005-0000-0000-0000BD3E0000}"/>
    <cellStyle name="Normal 6 32 2 2 3" xfId="16431" xr:uid="{00000000-0005-0000-0000-0000BE3E0000}"/>
    <cellStyle name="Normal 6 32 2 2 3 2" xfId="16432" xr:uid="{00000000-0005-0000-0000-0000BF3E0000}"/>
    <cellStyle name="Normal 6 32 2 2 4" xfId="16433" xr:uid="{00000000-0005-0000-0000-0000C03E0000}"/>
    <cellStyle name="Normal 6 32 2 3" xfId="16434" xr:uid="{00000000-0005-0000-0000-0000C13E0000}"/>
    <cellStyle name="Normal 6 32 2 3 2" xfId="16435" xr:uid="{00000000-0005-0000-0000-0000C23E0000}"/>
    <cellStyle name="Normal 6 32 2 3 2 2" xfId="16436" xr:uid="{00000000-0005-0000-0000-0000C33E0000}"/>
    <cellStyle name="Normal 6 32 2 3 2 2 2" xfId="16437" xr:uid="{00000000-0005-0000-0000-0000C43E0000}"/>
    <cellStyle name="Normal 6 32 2 3 2 3" xfId="16438" xr:uid="{00000000-0005-0000-0000-0000C53E0000}"/>
    <cellStyle name="Normal 6 32 2 3 3" xfId="16439" xr:uid="{00000000-0005-0000-0000-0000C63E0000}"/>
    <cellStyle name="Normal 6 32 2 3 3 2" xfId="16440" xr:uid="{00000000-0005-0000-0000-0000C73E0000}"/>
    <cellStyle name="Normal 6 32 2 3 4" xfId="16441" xr:uid="{00000000-0005-0000-0000-0000C83E0000}"/>
    <cellStyle name="Normal 6 32 2 4" xfId="16442" xr:uid="{00000000-0005-0000-0000-0000C93E0000}"/>
    <cellStyle name="Normal 6 32 2 4 2" xfId="16443" xr:uid="{00000000-0005-0000-0000-0000CA3E0000}"/>
    <cellStyle name="Normal 6 32 2 4 2 2" xfId="16444" xr:uid="{00000000-0005-0000-0000-0000CB3E0000}"/>
    <cellStyle name="Normal 6 32 2 4 3" xfId="16445" xr:uid="{00000000-0005-0000-0000-0000CC3E0000}"/>
    <cellStyle name="Normal 6 32 2 5" xfId="16446" xr:uid="{00000000-0005-0000-0000-0000CD3E0000}"/>
    <cellStyle name="Normal 6 32 2 5 2" xfId="16447" xr:uid="{00000000-0005-0000-0000-0000CE3E0000}"/>
    <cellStyle name="Normal 6 32 2 6" xfId="16448" xr:uid="{00000000-0005-0000-0000-0000CF3E0000}"/>
    <cellStyle name="Normal 6 32 3" xfId="16449" xr:uid="{00000000-0005-0000-0000-0000D03E0000}"/>
    <cellStyle name="Normal 6 32 3 2" xfId="16450" xr:uid="{00000000-0005-0000-0000-0000D13E0000}"/>
    <cellStyle name="Normal 6 32 3 2 2" xfId="16451" xr:uid="{00000000-0005-0000-0000-0000D23E0000}"/>
    <cellStyle name="Normal 6 32 3 2 2 2" xfId="16452" xr:uid="{00000000-0005-0000-0000-0000D33E0000}"/>
    <cellStyle name="Normal 6 32 3 2 3" xfId="16453" xr:uid="{00000000-0005-0000-0000-0000D43E0000}"/>
    <cellStyle name="Normal 6 32 3 3" xfId="16454" xr:uid="{00000000-0005-0000-0000-0000D53E0000}"/>
    <cellStyle name="Normal 6 32 3 3 2" xfId="16455" xr:uid="{00000000-0005-0000-0000-0000D63E0000}"/>
    <cellStyle name="Normal 6 32 3 4" xfId="16456" xr:uid="{00000000-0005-0000-0000-0000D73E0000}"/>
    <cellStyle name="Normal 6 32 4" xfId="16457" xr:uid="{00000000-0005-0000-0000-0000D83E0000}"/>
    <cellStyle name="Normal 6 32 4 2" xfId="16458" xr:uid="{00000000-0005-0000-0000-0000D93E0000}"/>
    <cellStyle name="Normal 6 32 4 2 2" xfId="16459" xr:uid="{00000000-0005-0000-0000-0000DA3E0000}"/>
    <cellStyle name="Normal 6 32 4 2 2 2" xfId="16460" xr:uid="{00000000-0005-0000-0000-0000DB3E0000}"/>
    <cellStyle name="Normal 6 32 4 2 3" xfId="16461" xr:uid="{00000000-0005-0000-0000-0000DC3E0000}"/>
    <cellStyle name="Normal 6 32 4 3" xfId="16462" xr:uid="{00000000-0005-0000-0000-0000DD3E0000}"/>
    <cellStyle name="Normal 6 32 4 3 2" xfId="16463" xr:uid="{00000000-0005-0000-0000-0000DE3E0000}"/>
    <cellStyle name="Normal 6 32 4 4" xfId="16464" xr:uid="{00000000-0005-0000-0000-0000DF3E0000}"/>
    <cellStyle name="Normal 6 32 5" xfId="16465" xr:uid="{00000000-0005-0000-0000-0000E03E0000}"/>
    <cellStyle name="Normal 6 32 5 2" xfId="16466" xr:uid="{00000000-0005-0000-0000-0000E13E0000}"/>
    <cellStyle name="Normal 6 32 5 2 2" xfId="16467" xr:uid="{00000000-0005-0000-0000-0000E23E0000}"/>
    <cellStyle name="Normal 6 32 5 3" xfId="16468" xr:uid="{00000000-0005-0000-0000-0000E33E0000}"/>
    <cellStyle name="Normal 6 32 6" xfId="16469" xr:uid="{00000000-0005-0000-0000-0000E43E0000}"/>
    <cellStyle name="Normal 6 32 6 2" xfId="16470" xr:uid="{00000000-0005-0000-0000-0000E53E0000}"/>
    <cellStyle name="Normal 6 32 7" xfId="16471" xr:uid="{00000000-0005-0000-0000-0000E63E0000}"/>
    <cellStyle name="Normal 6 33" xfId="16472" xr:uid="{00000000-0005-0000-0000-0000E73E0000}"/>
    <cellStyle name="Normal 6 33 2" xfId="16473" xr:uid="{00000000-0005-0000-0000-0000E83E0000}"/>
    <cellStyle name="Normal 6 33 2 2" xfId="16474" xr:uid="{00000000-0005-0000-0000-0000E93E0000}"/>
    <cellStyle name="Normal 6 33 2 2 2" xfId="16475" xr:uid="{00000000-0005-0000-0000-0000EA3E0000}"/>
    <cellStyle name="Normal 6 33 2 2 2 2" xfId="16476" xr:uid="{00000000-0005-0000-0000-0000EB3E0000}"/>
    <cellStyle name="Normal 6 33 2 2 2 2 2" xfId="16477" xr:uid="{00000000-0005-0000-0000-0000EC3E0000}"/>
    <cellStyle name="Normal 6 33 2 2 2 3" xfId="16478" xr:uid="{00000000-0005-0000-0000-0000ED3E0000}"/>
    <cellStyle name="Normal 6 33 2 2 3" xfId="16479" xr:uid="{00000000-0005-0000-0000-0000EE3E0000}"/>
    <cellStyle name="Normal 6 33 2 2 3 2" xfId="16480" xr:uid="{00000000-0005-0000-0000-0000EF3E0000}"/>
    <cellStyle name="Normal 6 33 2 2 4" xfId="16481" xr:uid="{00000000-0005-0000-0000-0000F03E0000}"/>
    <cellStyle name="Normal 6 33 2 3" xfId="16482" xr:uid="{00000000-0005-0000-0000-0000F13E0000}"/>
    <cellStyle name="Normal 6 33 2 3 2" xfId="16483" xr:uid="{00000000-0005-0000-0000-0000F23E0000}"/>
    <cellStyle name="Normal 6 33 2 3 2 2" xfId="16484" xr:uid="{00000000-0005-0000-0000-0000F33E0000}"/>
    <cellStyle name="Normal 6 33 2 3 2 2 2" xfId="16485" xr:uid="{00000000-0005-0000-0000-0000F43E0000}"/>
    <cellStyle name="Normal 6 33 2 3 2 3" xfId="16486" xr:uid="{00000000-0005-0000-0000-0000F53E0000}"/>
    <cellStyle name="Normal 6 33 2 3 3" xfId="16487" xr:uid="{00000000-0005-0000-0000-0000F63E0000}"/>
    <cellStyle name="Normal 6 33 2 3 3 2" xfId="16488" xr:uid="{00000000-0005-0000-0000-0000F73E0000}"/>
    <cellStyle name="Normal 6 33 2 3 4" xfId="16489" xr:uid="{00000000-0005-0000-0000-0000F83E0000}"/>
    <cellStyle name="Normal 6 33 2 4" xfId="16490" xr:uid="{00000000-0005-0000-0000-0000F93E0000}"/>
    <cellStyle name="Normal 6 33 2 4 2" xfId="16491" xr:uid="{00000000-0005-0000-0000-0000FA3E0000}"/>
    <cellStyle name="Normal 6 33 2 4 2 2" xfId="16492" xr:uid="{00000000-0005-0000-0000-0000FB3E0000}"/>
    <cellStyle name="Normal 6 33 2 4 3" xfId="16493" xr:uid="{00000000-0005-0000-0000-0000FC3E0000}"/>
    <cellStyle name="Normal 6 33 2 5" xfId="16494" xr:uid="{00000000-0005-0000-0000-0000FD3E0000}"/>
    <cellStyle name="Normal 6 33 2 5 2" xfId="16495" xr:uid="{00000000-0005-0000-0000-0000FE3E0000}"/>
    <cellStyle name="Normal 6 33 2 6" xfId="16496" xr:uid="{00000000-0005-0000-0000-0000FF3E0000}"/>
    <cellStyle name="Normal 6 33 3" xfId="16497" xr:uid="{00000000-0005-0000-0000-0000003F0000}"/>
    <cellStyle name="Normal 6 33 3 2" xfId="16498" xr:uid="{00000000-0005-0000-0000-0000013F0000}"/>
    <cellStyle name="Normal 6 33 3 2 2" xfId="16499" xr:uid="{00000000-0005-0000-0000-0000023F0000}"/>
    <cellStyle name="Normal 6 33 3 2 2 2" xfId="16500" xr:uid="{00000000-0005-0000-0000-0000033F0000}"/>
    <cellStyle name="Normal 6 33 3 2 3" xfId="16501" xr:uid="{00000000-0005-0000-0000-0000043F0000}"/>
    <cellStyle name="Normal 6 33 3 3" xfId="16502" xr:uid="{00000000-0005-0000-0000-0000053F0000}"/>
    <cellStyle name="Normal 6 33 3 3 2" xfId="16503" xr:uid="{00000000-0005-0000-0000-0000063F0000}"/>
    <cellStyle name="Normal 6 33 3 4" xfId="16504" xr:uid="{00000000-0005-0000-0000-0000073F0000}"/>
    <cellStyle name="Normal 6 33 4" xfId="16505" xr:uid="{00000000-0005-0000-0000-0000083F0000}"/>
    <cellStyle name="Normal 6 33 4 2" xfId="16506" xr:uid="{00000000-0005-0000-0000-0000093F0000}"/>
    <cellStyle name="Normal 6 33 4 2 2" xfId="16507" xr:uid="{00000000-0005-0000-0000-00000A3F0000}"/>
    <cellStyle name="Normal 6 33 4 2 2 2" xfId="16508" xr:uid="{00000000-0005-0000-0000-00000B3F0000}"/>
    <cellStyle name="Normal 6 33 4 2 3" xfId="16509" xr:uid="{00000000-0005-0000-0000-00000C3F0000}"/>
    <cellStyle name="Normal 6 33 4 3" xfId="16510" xr:uid="{00000000-0005-0000-0000-00000D3F0000}"/>
    <cellStyle name="Normal 6 33 4 3 2" xfId="16511" xr:uid="{00000000-0005-0000-0000-00000E3F0000}"/>
    <cellStyle name="Normal 6 33 4 4" xfId="16512" xr:uid="{00000000-0005-0000-0000-00000F3F0000}"/>
    <cellStyle name="Normal 6 33 5" xfId="16513" xr:uid="{00000000-0005-0000-0000-0000103F0000}"/>
    <cellStyle name="Normal 6 33 5 2" xfId="16514" xr:uid="{00000000-0005-0000-0000-0000113F0000}"/>
    <cellStyle name="Normal 6 33 5 2 2" xfId="16515" xr:uid="{00000000-0005-0000-0000-0000123F0000}"/>
    <cellStyle name="Normal 6 33 5 3" xfId="16516" xr:uid="{00000000-0005-0000-0000-0000133F0000}"/>
    <cellStyle name="Normal 6 33 6" xfId="16517" xr:uid="{00000000-0005-0000-0000-0000143F0000}"/>
    <cellStyle name="Normal 6 33 6 2" xfId="16518" xr:uid="{00000000-0005-0000-0000-0000153F0000}"/>
    <cellStyle name="Normal 6 33 7" xfId="16519" xr:uid="{00000000-0005-0000-0000-0000163F0000}"/>
    <cellStyle name="Normal 6 34" xfId="16520" xr:uid="{00000000-0005-0000-0000-0000173F0000}"/>
    <cellStyle name="Normal 6 34 2" xfId="16521" xr:uid="{00000000-0005-0000-0000-0000183F0000}"/>
    <cellStyle name="Normal 6 34 2 2" xfId="16522" xr:uid="{00000000-0005-0000-0000-0000193F0000}"/>
    <cellStyle name="Normal 6 34 2 2 2" xfId="16523" xr:uid="{00000000-0005-0000-0000-00001A3F0000}"/>
    <cellStyle name="Normal 6 34 2 2 2 2" xfId="16524" xr:uid="{00000000-0005-0000-0000-00001B3F0000}"/>
    <cellStyle name="Normal 6 34 2 2 3" xfId="16525" xr:uid="{00000000-0005-0000-0000-00001C3F0000}"/>
    <cellStyle name="Normal 6 34 2 3" xfId="16526" xr:uid="{00000000-0005-0000-0000-00001D3F0000}"/>
    <cellStyle name="Normal 6 34 2 3 2" xfId="16527" xr:uid="{00000000-0005-0000-0000-00001E3F0000}"/>
    <cellStyle name="Normal 6 34 2 4" xfId="16528" xr:uid="{00000000-0005-0000-0000-00001F3F0000}"/>
    <cellStyle name="Normal 6 34 3" xfId="16529" xr:uid="{00000000-0005-0000-0000-0000203F0000}"/>
    <cellStyle name="Normal 6 34 3 2" xfId="16530" xr:uid="{00000000-0005-0000-0000-0000213F0000}"/>
    <cellStyle name="Normal 6 34 3 2 2" xfId="16531" xr:uid="{00000000-0005-0000-0000-0000223F0000}"/>
    <cellStyle name="Normal 6 34 3 2 2 2" xfId="16532" xr:uid="{00000000-0005-0000-0000-0000233F0000}"/>
    <cellStyle name="Normal 6 34 3 2 3" xfId="16533" xr:uid="{00000000-0005-0000-0000-0000243F0000}"/>
    <cellStyle name="Normal 6 34 3 3" xfId="16534" xr:uid="{00000000-0005-0000-0000-0000253F0000}"/>
    <cellStyle name="Normal 6 34 3 3 2" xfId="16535" xr:uid="{00000000-0005-0000-0000-0000263F0000}"/>
    <cellStyle name="Normal 6 34 3 4" xfId="16536" xr:uid="{00000000-0005-0000-0000-0000273F0000}"/>
    <cellStyle name="Normal 6 34 4" xfId="16537" xr:uid="{00000000-0005-0000-0000-0000283F0000}"/>
    <cellStyle name="Normal 6 34 4 2" xfId="16538" xr:uid="{00000000-0005-0000-0000-0000293F0000}"/>
    <cellStyle name="Normal 6 34 4 2 2" xfId="16539" xr:uid="{00000000-0005-0000-0000-00002A3F0000}"/>
    <cellStyle name="Normal 6 34 4 3" xfId="16540" xr:uid="{00000000-0005-0000-0000-00002B3F0000}"/>
    <cellStyle name="Normal 6 34 5" xfId="16541" xr:uid="{00000000-0005-0000-0000-00002C3F0000}"/>
    <cellStyle name="Normal 6 34 5 2" xfId="16542" xr:uid="{00000000-0005-0000-0000-00002D3F0000}"/>
    <cellStyle name="Normal 6 34 6" xfId="16543" xr:uid="{00000000-0005-0000-0000-00002E3F0000}"/>
    <cellStyle name="Normal 6 35" xfId="16544" xr:uid="{00000000-0005-0000-0000-00002F3F0000}"/>
    <cellStyle name="Normal 6 35 2" xfId="16545" xr:uid="{00000000-0005-0000-0000-0000303F0000}"/>
    <cellStyle name="Normal 6 35 2 2" xfId="16546" xr:uid="{00000000-0005-0000-0000-0000313F0000}"/>
    <cellStyle name="Normal 6 35 2 2 2" xfId="16547" xr:uid="{00000000-0005-0000-0000-0000323F0000}"/>
    <cellStyle name="Normal 6 35 2 2 2 2" xfId="16548" xr:uid="{00000000-0005-0000-0000-0000333F0000}"/>
    <cellStyle name="Normal 6 35 2 2 3" xfId="16549" xr:uid="{00000000-0005-0000-0000-0000343F0000}"/>
    <cellStyle name="Normal 6 35 2 3" xfId="16550" xr:uid="{00000000-0005-0000-0000-0000353F0000}"/>
    <cellStyle name="Normal 6 35 2 3 2" xfId="16551" xr:uid="{00000000-0005-0000-0000-0000363F0000}"/>
    <cellStyle name="Normal 6 35 2 4" xfId="16552" xr:uid="{00000000-0005-0000-0000-0000373F0000}"/>
    <cellStyle name="Normal 6 35 3" xfId="16553" xr:uid="{00000000-0005-0000-0000-0000383F0000}"/>
    <cellStyle name="Normal 6 35 3 2" xfId="16554" xr:uid="{00000000-0005-0000-0000-0000393F0000}"/>
    <cellStyle name="Normal 6 35 3 2 2" xfId="16555" xr:uid="{00000000-0005-0000-0000-00003A3F0000}"/>
    <cellStyle name="Normal 6 35 3 3" xfId="16556" xr:uid="{00000000-0005-0000-0000-00003B3F0000}"/>
    <cellStyle name="Normal 6 35 4" xfId="16557" xr:uid="{00000000-0005-0000-0000-00003C3F0000}"/>
    <cellStyle name="Normal 6 35 4 2" xfId="16558" xr:uid="{00000000-0005-0000-0000-00003D3F0000}"/>
    <cellStyle name="Normal 6 35 5" xfId="16559" xr:uid="{00000000-0005-0000-0000-00003E3F0000}"/>
    <cellStyle name="Normal 6 36" xfId="16560" xr:uid="{00000000-0005-0000-0000-00003F3F0000}"/>
    <cellStyle name="Normal 6 36 2" xfId="16561" xr:uid="{00000000-0005-0000-0000-0000403F0000}"/>
    <cellStyle name="Normal 6 36 2 2" xfId="16562" xr:uid="{00000000-0005-0000-0000-0000413F0000}"/>
    <cellStyle name="Normal 6 36 2 2 2" xfId="16563" xr:uid="{00000000-0005-0000-0000-0000423F0000}"/>
    <cellStyle name="Normal 6 36 2 3" xfId="16564" xr:uid="{00000000-0005-0000-0000-0000433F0000}"/>
    <cellStyle name="Normal 6 36 3" xfId="16565" xr:uid="{00000000-0005-0000-0000-0000443F0000}"/>
    <cellStyle name="Normal 6 36 3 2" xfId="16566" xr:uid="{00000000-0005-0000-0000-0000453F0000}"/>
    <cellStyle name="Normal 6 36 4" xfId="16567" xr:uid="{00000000-0005-0000-0000-0000463F0000}"/>
    <cellStyle name="Normal 6 37" xfId="16568" xr:uid="{00000000-0005-0000-0000-0000473F0000}"/>
    <cellStyle name="Normal 6 37 2" xfId="16569" xr:uid="{00000000-0005-0000-0000-0000483F0000}"/>
    <cellStyle name="Normal 6 37 2 2" xfId="16570" xr:uid="{00000000-0005-0000-0000-0000493F0000}"/>
    <cellStyle name="Normal 6 37 2 2 2" xfId="16571" xr:uid="{00000000-0005-0000-0000-00004A3F0000}"/>
    <cellStyle name="Normal 6 37 2 3" xfId="16572" xr:uid="{00000000-0005-0000-0000-00004B3F0000}"/>
    <cellStyle name="Normal 6 37 3" xfId="16573" xr:uid="{00000000-0005-0000-0000-00004C3F0000}"/>
    <cellStyle name="Normal 6 37 3 2" xfId="16574" xr:uid="{00000000-0005-0000-0000-00004D3F0000}"/>
    <cellStyle name="Normal 6 37 4" xfId="16575" xr:uid="{00000000-0005-0000-0000-00004E3F0000}"/>
    <cellStyle name="Normal 6 38" xfId="16576" xr:uid="{00000000-0005-0000-0000-00004F3F0000}"/>
    <cellStyle name="Normal 6 38 2" xfId="16577" xr:uid="{00000000-0005-0000-0000-0000503F0000}"/>
    <cellStyle name="Normal 6 38 2 2" xfId="16578" xr:uid="{00000000-0005-0000-0000-0000513F0000}"/>
    <cellStyle name="Normal 6 38 3" xfId="16579" xr:uid="{00000000-0005-0000-0000-0000523F0000}"/>
    <cellStyle name="Normal 6 39" xfId="16580" xr:uid="{00000000-0005-0000-0000-0000533F0000}"/>
    <cellStyle name="Normal 6 39 2" xfId="16581" xr:uid="{00000000-0005-0000-0000-0000543F0000}"/>
    <cellStyle name="Normal 6 4" xfId="5329" xr:uid="{00000000-0005-0000-0000-0000553F0000}"/>
    <cellStyle name="Normal 6 4 2" xfId="16582" xr:uid="{00000000-0005-0000-0000-0000563F0000}"/>
    <cellStyle name="Normal 6 4 2 2" xfId="16583" xr:uid="{00000000-0005-0000-0000-0000573F0000}"/>
    <cellStyle name="Normal 6 4 2 3" xfId="16584" xr:uid="{00000000-0005-0000-0000-0000583F0000}"/>
    <cellStyle name="Normal 6 4 2 3 2" xfId="16585" xr:uid="{00000000-0005-0000-0000-0000593F0000}"/>
    <cellStyle name="Normal 6 4 2 3 2 2" xfId="16586" xr:uid="{00000000-0005-0000-0000-00005A3F0000}"/>
    <cellStyle name="Normal 6 4 2 3 2 2 2" xfId="16587" xr:uid="{00000000-0005-0000-0000-00005B3F0000}"/>
    <cellStyle name="Normal 6 4 2 3 2 2 2 2" xfId="16588" xr:uid="{00000000-0005-0000-0000-00005C3F0000}"/>
    <cellStyle name="Normal 6 4 2 3 2 2 3" xfId="16589" xr:uid="{00000000-0005-0000-0000-00005D3F0000}"/>
    <cellStyle name="Normal 6 4 2 3 2 3" xfId="16590" xr:uid="{00000000-0005-0000-0000-00005E3F0000}"/>
    <cellStyle name="Normal 6 4 2 3 2 3 2" xfId="16591" xr:uid="{00000000-0005-0000-0000-00005F3F0000}"/>
    <cellStyle name="Normal 6 4 2 3 2 4" xfId="16592" xr:uid="{00000000-0005-0000-0000-0000603F0000}"/>
    <cellStyle name="Normal 6 4 2 3 3" xfId="16593" xr:uid="{00000000-0005-0000-0000-0000613F0000}"/>
    <cellStyle name="Normal 6 4 2 3 3 2" xfId="16594" xr:uid="{00000000-0005-0000-0000-0000623F0000}"/>
    <cellStyle name="Normal 6 4 2 3 3 2 2" xfId="16595" xr:uid="{00000000-0005-0000-0000-0000633F0000}"/>
    <cellStyle name="Normal 6 4 2 3 3 2 2 2" xfId="16596" xr:uid="{00000000-0005-0000-0000-0000643F0000}"/>
    <cellStyle name="Normal 6 4 2 3 3 2 3" xfId="16597" xr:uid="{00000000-0005-0000-0000-0000653F0000}"/>
    <cellStyle name="Normal 6 4 2 3 3 3" xfId="16598" xr:uid="{00000000-0005-0000-0000-0000663F0000}"/>
    <cellStyle name="Normal 6 4 2 3 3 3 2" xfId="16599" xr:uid="{00000000-0005-0000-0000-0000673F0000}"/>
    <cellStyle name="Normal 6 4 2 3 3 4" xfId="16600" xr:uid="{00000000-0005-0000-0000-0000683F0000}"/>
    <cellStyle name="Normal 6 4 2 3 4" xfId="16601" xr:uid="{00000000-0005-0000-0000-0000693F0000}"/>
    <cellStyle name="Normal 6 4 2 3 4 2" xfId="16602" xr:uid="{00000000-0005-0000-0000-00006A3F0000}"/>
    <cellStyle name="Normal 6 4 2 3 4 2 2" xfId="16603" xr:uid="{00000000-0005-0000-0000-00006B3F0000}"/>
    <cellStyle name="Normal 6 4 2 3 4 3" xfId="16604" xr:uid="{00000000-0005-0000-0000-00006C3F0000}"/>
    <cellStyle name="Normal 6 4 2 3 5" xfId="16605" xr:uid="{00000000-0005-0000-0000-00006D3F0000}"/>
    <cellStyle name="Normal 6 4 2 3 5 2" xfId="16606" xr:uid="{00000000-0005-0000-0000-00006E3F0000}"/>
    <cellStyle name="Normal 6 4 2 3 6" xfId="16607" xr:uid="{00000000-0005-0000-0000-00006F3F0000}"/>
    <cellStyle name="Normal 6 4 2 4" xfId="16608" xr:uid="{00000000-0005-0000-0000-0000703F0000}"/>
    <cellStyle name="Normal 6 4 2 4 2" xfId="16609" xr:uid="{00000000-0005-0000-0000-0000713F0000}"/>
    <cellStyle name="Normal 6 4 2 4 2 2" xfId="16610" xr:uid="{00000000-0005-0000-0000-0000723F0000}"/>
    <cellStyle name="Normal 6 4 2 4 2 2 2" xfId="16611" xr:uid="{00000000-0005-0000-0000-0000733F0000}"/>
    <cellStyle name="Normal 6 4 2 4 2 3" xfId="16612" xr:uid="{00000000-0005-0000-0000-0000743F0000}"/>
    <cellStyle name="Normal 6 4 2 4 3" xfId="16613" xr:uid="{00000000-0005-0000-0000-0000753F0000}"/>
    <cellStyle name="Normal 6 4 2 4 3 2" xfId="16614" xr:uid="{00000000-0005-0000-0000-0000763F0000}"/>
    <cellStyle name="Normal 6 4 2 4 4" xfId="16615" xr:uid="{00000000-0005-0000-0000-0000773F0000}"/>
    <cellStyle name="Normal 6 4 2 5" xfId="16616" xr:uid="{00000000-0005-0000-0000-0000783F0000}"/>
    <cellStyle name="Normal 6 4 2 5 2" xfId="16617" xr:uid="{00000000-0005-0000-0000-0000793F0000}"/>
    <cellStyle name="Normal 6 4 2 5 2 2" xfId="16618" xr:uid="{00000000-0005-0000-0000-00007A3F0000}"/>
    <cellStyle name="Normal 6 4 2 5 2 2 2" xfId="16619" xr:uid="{00000000-0005-0000-0000-00007B3F0000}"/>
    <cellStyle name="Normal 6 4 2 5 2 3" xfId="16620" xr:uid="{00000000-0005-0000-0000-00007C3F0000}"/>
    <cellStyle name="Normal 6 4 2 5 3" xfId="16621" xr:uid="{00000000-0005-0000-0000-00007D3F0000}"/>
    <cellStyle name="Normal 6 4 2 5 3 2" xfId="16622" xr:uid="{00000000-0005-0000-0000-00007E3F0000}"/>
    <cellStyle name="Normal 6 4 2 5 4" xfId="16623" xr:uid="{00000000-0005-0000-0000-00007F3F0000}"/>
    <cellStyle name="Normal 6 4 2 6" xfId="16624" xr:uid="{00000000-0005-0000-0000-0000803F0000}"/>
    <cellStyle name="Normal 6 4 2 6 2" xfId="16625" xr:uid="{00000000-0005-0000-0000-0000813F0000}"/>
    <cellStyle name="Normal 6 4 2 6 2 2" xfId="16626" xr:uid="{00000000-0005-0000-0000-0000823F0000}"/>
    <cellStyle name="Normal 6 4 2 6 3" xfId="16627" xr:uid="{00000000-0005-0000-0000-0000833F0000}"/>
    <cellStyle name="Normal 6 4 2 7" xfId="16628" xr:uid="{00000000-0005-0000-0000-0000843F0000}"/>
    <cellStyle name="Normal 6 4 2 7 2" xfId="16629" xr:uid="{00000000-0005-0000-0000-0000853F0000}"/>
    <cellStyle name="Normal 6 4 2 8" xfId="16630" xr:uid="{00000000-0005-0000-0000-0000863F0000}"/>
    <cellStyle name="Normal 6 4 3" xfId="16631" xr:uid="{00000000-0005-0000-0000-0000873F0000}"/>
    <cellStyle name="Normal 6 5" xfId="5330" xr:uid="{00000000-0005-0000-0000-0000883F0000}"/>
    <cellStyle name="Normal 6 5 2" xfId="16632" xr:uid="{00000000-0005-0000-0000-0000893F0000}"/>
    <cellStyle name="Normal 6 5 2 2" xfId="16633" xr:uid="{00000000-0005-0000-0000-00008A3F0000}"/>
    <cellStyle name="Normal 6 5 2 3" xfId="16634" xr:uid="{00000000-0005-0000-0000-00008B3F0000}"/>
    <cellStyle name="Normal 6 5 2 3 2" xfId="16635" xr:uid="{00000000-0005-0000-0000-00008C3F0000}"/>
    <cellStyle name="Normal 6 5 2 3 2 2" xfId="16636" xr:uid="{00000000-0005-0000-0000-00008D3F0000}"/>
    <cellStyle name="Normal 6 5 2 3 2 2 2" xfId="16637" xr:uid="{00000000-0005-0000-0000-00008E3F0000}"/>
    <cellStyle name="Normal 6 5 2 3 2 2 2 2" xfId="16638" xr:uid="{00000000-0005-0000-0000-00008F3F0000}"/>
    <cellStyle name="Normal 6 5 2 3 2 2 3" xfId="16639" xr:uid="{00000000-0005-0000-0000-0000903F0000}"/>
    <cellStyle name="Normal 6 5 2 3 2 3" xfId="16640" xr:uid="{00000000-0005-0000-0000-0000913F0000}"/>
    <cellStyle name="Normal 6 5 2 3 2 3 2" xfId="16641" xr:uid="{00000000-0005-0000-0000-0000923F0000}"/>
    <cellStyle name="Normal 6 5 2 3 2 4" xfId="16642" xr:uid="{00000000-0005-0000-0000-0000933F0000}"/>
    <cellStyle name="Normal 6 5 2 3 3" xfId="16643" xr:uid="{00000000-0005-0000-0000-0000943F0000}"/>
    <cellStyle name="Normal 6 5 2 3 3 2" xfId="16644" xr:uid="{00000000-0005-0000-0000-0000953F0000}"/>
    <cellStyle name="Normal 6 5 2 3 3 2 2" xfId="16645" xr:uid="{00000000-0005-0000-0000-0000963F0000}"/>
    <cellStyle name="Normal 6 5 2 3 3 2 2 2" xfId="16646" xr:uid="{00000000-0005-0000-0000-0000973F0000}"/>
    <cellStyle name="Normal 6 5 2 3 3 2 3" xfId="16647" xr:uid="{00000000-0005-0000-0000-0000983F0000}"/>
    <cellStyle name="Normal 6 5 2 3 3 3" xfId="16648" xr:uid="{00000000-0005-0000-0000-0000993F0000}"/>
    <cellStyle name="Normal 6 5 2 3 3 3 2" xfId="16649" xr:uid="{00000000-0005-0000-0000-00009A3F0000}"/>
    <cellStyle name="Normal 6 5 2 3 3 4" xfId="16650" xr:uid="{00000000-0005-0000-0000-00009B3F0000}"/>
    <cellStyle name="Normal 6 5 2 3 4" xfId="16651" xr:uid="{00000000-0005-0000-0000-00009C3F0000}"/>
    <cellStyle name="Normal 6 5 2 3 4 2" xfId="16652" xr:uid="{00000000-0005-0000-0000-00009D3F0000}"/>
    <cellStyle name="Normal 6 5 2 3 4 2 2" xfId="16653" xr:uid="{00000000-0005-0000-0000-00009E3F0000}"/>
    <cellStyle name="Normal 6 5 2 3 4 3" xfId="16654" xr:uid="{00000000-0005-0000-0000-00009F3F0000}"/>
    <cellStyle name="Normal 6 5 2 3 5" xfId="16655" xr:uid="{00000000-0005-0000-0000-0000A03F0000}"/>
    <cellStyle name="Normal 6 5 2 3 5 2" xfId="16656" xr:uid="{00000000-0005-0000-0000-0000A13F0000}"/>
    <cellStyle name="Normal 6 5 2 3 6" xfId="16657" xr:uid="{00000000-0005-0000-0000-0000A23F0000}"/>
    <cellStyle name="Normal 6 5 2 4" xfId="16658" xr:uid="{00000000-0005-0000-0000-0000A33F0000}"/>
    <cellStyle name="Normal 6 5 2 4 2" xfId="16659" xr:uid="{00000000-0005-0000-0000-0000A43F0000}"/>
    <cellStyle name="Normal 6 5 2 4 2 2" xfId="16660" xr:uid="{00000000-0005-0000-0000-0000A53F0000}"/>
    <cellStyle name="Normal 6 5 2 4 2 2 2" xfId="16661" xr:uid="{00000000-0005-0000-0000-0000A63F0000}"/>
    <cellStyle name="Normal 6 5 2 4 2 3" xfId="16662" xr:uid="{00000000-0005-0000-0000-0000A73F0000}"/>
    <cellStyle name="Normal 6 5 2 4 3" xfId="16663" xr:uid="{00000000-0005-0000-0000-0000A83F0000}"/>
    <cellStyle name="Normal 6 5 2 4 3 2" xfId="16664" xr:uid="{00000000-0005-0000-0000-0000A93F0000}"/>
    <cellStyle name="Normal 6 5 2 4 4" xfId="16665" xr:uid="{00000000-0005-0000-0000-0000AA3F0000}"/>
    <cellStyle name="Normal 6 5 2 5" xfId="16666" xr:uid="{00000000-0005-0000-0000-0000AB3F0000}"/>
    <cellStyle name="Normal 6 5 2 5 2" xfId="16667" xr:uid="{00000000-0005-0000-0000-0000AC3F0000}"/>
    <cellStyle name="Normal 6 5 2 5 2 2" xfId="16668" xr:uid="{00000000-0005-0000-0000-0000AD3F0000}"/>
    <cellStyle name="Normal 6 5 2 5 2 2 2" xfId="16669" xr:uid="{00000000-0005-0000-0000-0000AE3F0000}"/>
    <cellStyle name="Normal 6 5 2 5 2 3" xfId="16670" xr:uid="{00000000-0005-0000-0000-0000AF3F0000}"/>
    <cellStyle name="Normal 6 5 2 5 3" xfId="16671" xr:uid="{00000000-0005-0000-0000-0000B03F0000}"/>
    <cellStyle name="Normal 6 5 2 5 3 2" xfId="16672" xr:uid="{00000000-0005-0000-0000-0000B13F0000}"/>
    <cellStyle name="Normal 6 5 2 5 4" xfId="16673" xr:uid="{00000000-0005-0000-0000-0000B23F0000}"/>
    <cellStyle name="Normal 6 5 2 6" xfId="16674" xr:uid="{00000000-0005-0000-0000-0000B33F0000}"/>
    <cellStyle name="Normal 6 5 2 6 2" xfId="16675" xr:uid="{00000000-0005-0000-0000-0000B43F0000}"/>
    <cellStyle name="Normal 6 5 2 6 2 2" xfId="16676" xr:uid="{00000000-0005-0000-0000-0000B53F0000}"/>
    <cellStyle name="Normal 6 5 2 6 3" xfId="16677" xr:uid="{00000000-0005-0000-0000-0000B63F0000}"/>
    <cellStyle name="Normal 6 5 2 7" xfId="16678" xr:uid="{00000000-0005-0000-0000-0000B73F0000}"/>
    <cellStyle name="Normal 6 5 2 7 2" xfId="16679" xr:uid="{00000000-0005-0000-0000-0000B83F0000}"/>
    <cellStyle name="Normal 6 5 2 8" xfId="16680" xr:uid="{00000000-0005-0000-0000-0000B93F0000}"/>
    <cellStyle name="Normal 6 5 3" xfId="16681" xr:uid="{00000000-0005-0000-0000-0000BA3F0000}"/>
    <cellStyle name="Normal 6 5 4" xfId="16682" xr:uid="{00000000-0005-0000-0000-0000BB3F0000}"/>
    <cellStyle name="Normal 6 6" xfId="5331" xr:uid="{00000000-0005-0000-0000-0000BC3F0000}"/>
    <cellStyle name="Normal 6 6 2" xfId="16683" xr:uid="{00000000-0005-0000-0000-0000BD3F0000}"/>
    <cellStyle name="Normal 6 6 2 2" xfId="16684" xr:uid="{00000000-0005-0000-0000-0000BE3F0000}"/>
    <cellStyle name="Normal 6 6 2 2 2" xfId="16685" xr:uid="{00000000-0005-0000-0000-0000BF3F0000}"/>
    <cellStyle name="Normal 6 6 2 2 2 2" xfId="16686" xr:uid="{00000000-0005-0000-0000-0000C03F0000}"/>
    <cellStyle name="Normal 6 6 2 2 2 2 2" xfId="16687" xr:uid="{00000000-0005-0000-0000-0000C13F0000}"/>
    <cellStyle name="Normal 6 6 2 2 2 3" xfId="16688" xr:uid="{00000000-0005-0000-0000-0000C23F0000}"/>
    <cellStyle name="Normal 6 6 2 2 3" xfId="16689" xr:uid="{00000000-0005-0000-0000-0000C33F0000}"/>
    <cellStyle name="Normal 6 6 2 2 3 2" xfId="16690" xr:uid="{00000000-0005-0000-0000-0000C43F0000}"/>
    <cellStyle name="Normal 6 6 2 2 4" xfId="16691" xr:uid="{00000000-0005-0000-0000-0000C53F0000}"/>
    <cellStyle name="Normal 6 6 2 3" xfId="16692" xr:uid="{00000000-0005-0000-0000-0000C63F0000}"/>
    <cellStyle name="Normal 6 6 2 3 2" xfId="16693" xr:uid="{00000000-0005-0000-0000-0000C73F0000}"/>
    <cellStyle name="Normal 6 6 2 3 2 2" xfId="16694" xr:uid="{00000000-0005-0000-0000-0000C83F0000}"/>
    <cellStyle name="Normal 6 6 2 3 2 2 2" xfId="16695" xr:uid="{00000000-0005-0000-0000-0000C93F0000}"/>
    <cellStyle name="Normal 6 6 2 3 2 3" xfId="16696" xr:uid="{00000000-0005-0000-0000-0000CA3F0000}"/>
    <cellStyle name="Normal 6 6 2 3 3" xfId="16697" xr:uid="{00000000-0005-0000-0000-0000CB3F0000}"/>
    <cellStyle name="Normal 6 6 2 3 3 2" xfId="16698" xr:uid="{00000000-0005-0000-0000-0000CC3F0000}"/>
    <cellStyle name="Normal 6 6 2 3 4" xfId="16699" xr:uid="{00000000-0005-0000-0000-0000CD3F0000}"/>
    <cellStyle name="Normal 6 6 2 4" xfId="16700" xr:uid="{00000000-0005-0000-0000-0000CE3F0000}"/>
    <cellStyle name="Normal 6 6 2 4 2" xfId="16701" xr:uid="{00000000-0005-0000-0000-0000CF3F0000}"/>
    <cellStyle name="Normal 6 6 2 4 2 2" xfId="16702" xr:uid="{00000000-0005-0000-0000-0000D03F0000}"/>
    <cellStyle name="Normal 6 6 2 4 3" xfId="16703" xr:uid="{00000000-0005-0000-0000-0000D13F0000}"/>
    <cellStyle name="Normal 6 6 2 5" xfId="16704" xr:uid="{00000000-0005-0000-0000-0000D23F0000}"/>
    <cellStyle name="Normal 6 6 2 5 2" xfId="16705" xr:uid="{00000000-0005-0000-0000-0000D33F0000}"/>
    <cellStyle name="Normal 6 6 2 6" xfId="16706" xr:uid="{00000000-0005-0000-0000-0000D43F0000}"/>
    <cellStyle name="Normal 6 6 3" xfId="16707" xr:uid="{00000000-0005-0000-0000-0000D53F0000}"/>
    <cellStyle name="Normal 6 6 3 2" xfId="16708" xr:uid="{00000000-0005-0000-0000-0000D63F0000}"/>
    <cellStyle name="Normal 6 6 3 2 2" xfId="16709" xr:uid="{00000000-0005-0000-0000-0000D73F0000}"/>
    <cellStyle name="Normal 6 6 3 2 2 2" xfId="16710" xr:uid="{00000000-0005-0000-0000-0000D83F0000}"/>
    <cellStyle name="Normal 6 6 3 2 3" xfId="16711" xr:uid="{00000000-0005-0000-0000-0000D93F0000}"/>
    <cellStyle name="Normal 6 6 3 3" xfId="16712" xr:uid="{00000000-0005-0000-0000-0000DA3F0000}"/>
    <cellStyle name="Normal 6 6 3 3 2" xfId="16713" xr:uid="{00000000-0005-0000-0000-0000DB3F0000}"/>
    <cellStyle name="Normal 6 6 3 4" xfId="16714" xr:uid="{00000000-0005-0000-0000-0000DC3F0000}"/>
    <cellStyle name="Normal 6 6 4" xfId="16715" xr:uid="{00000000-0005-0000-0000-0000DD3F0000}"/>
    <cellStyle name="Normal 6 6 4 2" xfId="16716" xr:uid="{00000000-0005-0000-0000-0000DE3F0000}"/>
    <cellStyle name="Normal 6 6 4 2 2" xfId="16717" xr:uid="{00000000-0005-0000-0000-0000DF3F0000}"/>
    <cellStyle name="Normal 6 6 4 2 2 2" xfId="16718" xr:uid="{00000000-0005-0000-0000-0000E03F0000}"/>
    <cellStyle name="Normal 6 6 4 2 3" xfId="16719" xr:uid="{00000000-0005-0000-0000-0000E13F0000}"/>
    <cellStyle name="Normal 6 6 4 3" xfId="16720" xr:uid="{00000000-0005-0000-0000-0000E23F0000}"/>
    <cellStyle name="Normal 6 6 4 3 2" xfId="16721" xr:uid="{00000000-0005-0000-0000-0000E33F0000}"/>
    <cellStyle name="Normal 6 6 4 4" xfId="16722" xr:uid="{00000000-0005-0000-0000-0000E43F0000}"/>
    <cellStyle name="Normal 6 6 5" xfId="16723" xr:uid="{00000000-0005-0000-0000-0000E53F0000}"/>
    <cellStyle name="Normal 6 6 5 2" xfId="16724" xr:uid="{00000000-0005-0000-0000-0000E63F0000}"/>
    <cellStyle name="Normal 6 6 5 2 2" xfId="16725" xr:uid="{00000000-0005-0000-0000-0000E73F0000}"/>
    <cellStyle name="Normal 6 6 5 3" xfId="16726" xr:uid="{00000000-0005-0000-0000-0000E83F0000}"/>
    <cellStyle name="Normal 6 6 6" xfId="16727" xr:uid="{00000000-0005-0000-0000-0000E93F0000}"/>
    <cellStyle name="Normal 6 6 6 2" xfId="16728" xr:uid="{00000000-0005-0000-0000-0000EA3F0000}"/>
    <cellStyle name="Normal 6 7" xfId="5332" xr:uid="{00000000-0005-0000-0000-0000EB3F0000}"/>
    <cellStyle name="Normal 6 7 2" xfId="16729" xr:uid="{00000000-0005-0000-0000-0000EC3F0000}"/>
    <cellStyle name="Normal 6 7 2 2" xfId="16730" xr:uid="{00000000-0005-0000-0000-0000ED3F0000}"/>
    <cellStyle name="Normal 6 7 2 2 2" xfId="16731" xr:uid="{00000000-0005-0000-0000-0000EE3F0000}"/>
    <cellStyle name="Normal 6 7 2 2 2 2" xfId="16732" xr:uid="{00000000-0005-0000-0000-0000EF3F0000}"/>
    <cellStyle name="Normal 6 7 2 2 2 2 2" xfId="16733" xr:uid="{00000000-0005-0000-0000-0000F03F0000}"/>
    <cellStyle name="Normal 6 7 2 2 2 3" xfId="16734" xr:uid="{00000000-0005-0000-0000-0000F13F0000}"/>
    <cellStyle name="Normal 6 7 2 2 3" xfId="16735" xr:uid="{00000000-0005-0000-0000-0000F23F0000}"/>
    <cellStyle name="Normal 6 7 2 2 3 2" xfId="16736" xr:uid="{00000000-0005-0000-0000-0000F33F0000}"/>
    <cellStyle name="Normal 6 7 2 2 4" xfId="16737" xr:uid="{00000000-0005-0000-0000-0000F43F0000}"/>
    <cellStyle name="Normal 6 7 2 3" xfId="16738" xr:uid="{00000000-0005-0000-0000-0000F53F0000}"/>
    <cellStyle name="Normal 6 7 2 3 2" xfId="16739" xr:uid="{00000000-0005-0000-0000-0000F63F0000}"/>
    <cellStyle name="Normal 6 7 2 3 2 2" xfId="16740" xr:uid="{00000000-0005-0000-0000-0000F73F0000}"/>
    <cellStyle name="Normal 6 7 2 3 2 2 2" xfId="16741" xr:uid="{00000000-0005-0000-0000-0000F83F0000}"/>
    <cellStyle name="Normal 6 7 2 3 2 3" xfId="16742" xr:uid="{00000000-0005-0000-0000-0000F93F0000}"/>
    <cellStyle name="Normal 6 7 2 3 3" xfId="16743" xr:uid="{00000000-0005-0000-0000-0000FA3F0000}"/>
    <cellStyle name="Normal 6 7 2 3 3 2" xfId="16744" xr:uid="{00000000-0005-0000-0000-0000FB3F0000}"/>
    <cellStyle name="Normal 6 7 2 3 4" xfId="16745" xr:uid="{00000000-0005-0000-0000-0000FC3F0000}"/>
    <cellStyle name="Normal 6 7 2 4" xfId="16746" xr:uid="{00000000-0005-0000-0000-0000FD3F0000}"/>
    <cellStyle name="Normal 6 7 2 4 2" xfId="16747" xr:uid="{00000000-0005-0000-0000-0000FE3F0000}"/>
    <cellStyle name="Normal 6 7 2 4 2 2" xfId="16748" xr:uid="{00000000-0005-0000-0000-0000FF3F0000}"/>
    <cellStyle name="Normal 6 7 2 4 3" xfId="16749" xr:uid="{00000000-0005-0000-0000-000000400000}"/>
    <cellStyle name="Normal 6 7 2 5" xfId="16750" xr:uid="{00000000-0005-0000-0000-000001400000}"/>
    <cellStyle name="Normal 6 7 2 5 2" xfId="16751" xr:uid="{00000000-0005-0000-0000-000002400000}"/>
    <cellStyle name="Normal 6 7 2 6" xfId="16752" xr:uid="{00000000-0005-0000-0000-000003400000}"/>
    <cellStyle name="Normal 6 7 3" xfId="16753" xr:uid="{00000000-0005-0000-0000-000004400000}"/>
    <cellStyle name="Normal 6 7 3 2" xfId="16754" xr:uid="{00000000-0005-0000-0000-000005400000}"/>
    <cellStyle name="Normal 6 7 3 2 2" xfId="16755" xr:uid="{00000000-0005-0000-0000-000006400000}"/>
    <cellStyle name="Normal 6 7 3 2 2 2" xfId="16756" xr:uid="{00000000-0005-0000-0000-000007400000}"/>
    <cellStyle name="Normal 6 7 3 2 3" xfId="16757" xr:uid="{00000000-0005-0000-0000-000008400000}"/>
    <cellStyle name="Normal 6 7 3 3" xfId="16758" xr:uid="{00000000-0005-0000-0000-000009400000}"/>
    <cellStyle name="Normal 6 7 3 3 2" xfId="16759" xr:uid="{00000000-0005-0000-0000-00000A400000}"/>
    <cellStyle name="Normal 6 7 3 4" xfId="16760" xr:uid="{00000000-0005-0000-0000-00000B400000}"/>
    <cellStyle name="Normal 6 7 4" xfId="16761" xr:uid="{00000000-0005-0000-0000-00000C400000}"/>
    <cellStyle name="Normal 6 7 4 2" xfId="16762" xr:uid="{00000000-0005-0000-0000-00000D400000}"/>
    <cellStyle name="Normal 6 7 4 2 2" xfId="16763" xr:uid="{00000000-0005-0000-0000-00000E400000}"/>
    <cellStyle name="Normal 6 7 4 2 2 2" xfId="16764" xr:uid="{00000000-0005-0000-0000-00000F400000}"/>
    <cellStyle name="Normal 6 7 4 2 3" xfId="16765" xr:uid="{00000000-0005-0000-0000-000010400000}"/>
    <cellStyle name="Normal 6 7 4 3" xfId="16766" xr:uid="{00000000-0005-0000-0000-000011400000}"/>
    <cellStyle name="Normal 6 7 4 3 2" xfId="16767" xr:uid="{00000000-0005-0000-0000-000012400000}"/>
    <cellStyle name="Normal 6 7 4 4" xfId="16768" xr:uid="{00000000-0005-0000-0000-000013400000}"/>
    <cellStyle name="Normal 6 7 5" xfId="16769" xr:uid="{00000000-0005-0000-0000-000014400000}"/>
    <cellStyle name="Normal 6 7 5 2" xfId="16770" xr:uid="{00000000-0005-0000-0000-000015400000}"/>
    <cellStyle name="Normal 6 7 5 2 2" xfId="16771" xr:uid="{00000000-0005-0000-0000-000016400000}"/>
    <cellStyle name="Normal 6 7 5 3" xfId="16772" xr:uid="{00000000-0005-0000-0000-000017400000}"/>
    <cellStyle name="Normal 6 7 6" xfId="16773" xr:uid="{00000000-0005-0000-0000-000018400000}"/>
    <cellStyle name="Normal 6 7 6 2" xfId="16774" xr:uid="{00000000-0005-0000-0000-000019400000}"/>
    <cellStyle name="Normal 6 8" xfId="7449" xr:uid="{00000000-0005-0000-0000-00001A400000}"/>
    <cellStyle name="Normal 6 8 2" xfId="16775" xr:uid="{00000000-0005-0000-0000-00001B400000}"/>
    <cellStyle name="Normal 6 8 2 2" xfId="16776" xr:uid="{00000000-0005-0000-0000-00001C400000}"/>
    <cellStyle name="Normal 6 8 2 2 2" xfId="16777" xr:uid="{00000000-0005-0000-0000-00001D400000}"/>
    <cellStyle name="Normal 6 8 2 2 2 2" xfId="16778" xr:uid="{00000000-0005-0000-0000-00001E400000}"/>
    <cellStyle name="Normal 6 8 2 2 2 2 2" xfId="16779" xr:uid="{00000000-0005-0000-0000-00001F400000}"/>
    <cellStyle name="Normal 6 8 2 2 2 3" xfId="16780" xr:uid="{00000000-0005-0000-0000-000020400000}"/>
    <cellStyle name="Normal 6 8 2 2 3" xfId="16781" xr:uid="{00000000-0005-0000-0000-000021400000}"/>
    <cellStyle name="Normal 6 8 2 2 3 2" xfId="16782" xr:uid="{00000000-0005-0000-0000-000022400000}"/>
    <cellStyle name="Normal 6 8 2 2 4" xfId="16783" xr:uid="{00000000-0005-0000-0000-000023400000}"/>
    <cellStyle name="Normal 6 8 2 3" xfId="16784" xr:uid="{00000000-0005-0000-0000-000024400000}"/>
    <cellStyle name="Normal 6 8 2 3 2" xfId="16785" xr:uid="{00000000-0005-0000-0000-000025400000}"/>
    <cellStyle name="Normal 6 8 2 3 2 2" xfId="16786" xr:uid="{00000000-0005-0000-0000-000026400000}"/>
    <cellStyle name="Normal 6 8 2 3 2 2 2" xfId="16787" xr:uid="{00000000-0005-0000-0000-000027400000}"/>
    <cellStyle name="Normal 6 8 2 3 2 3" xfId="16788" xr:uid="{00000000-0005-0000-0000-000028400000}"/>
    <cellStyle name="Normal 6 8 2 3 3" xfId="16789" xr:uid="{00000000-0005-0000-0000-000029400000}"/>
    <cellStyle name="Normal 6 8 2 3 3 2" xfId="16790" xr:uid="{00000000-0005-0000-0000-00002A400000}"/>
    <cellStyle name="Normal 6 8 2 3 4" xfId="16791" xr:uid="{00000000-0005-0000-0000-00002B400000}"/>
    <cellStyle name="Normal 6 8 2 4" xfId="16792" xr:uid="{00000000-0005-0000-0000-00002C400000}"/>
    <cellStyle name="Normal 6 8 2 4 2" xfId="16793" xr:uid="{00000000-0005-0000-0000-00002D400000}"/>
    <cellStyle name="Normal 6 8 2 4 2 2" xfId="16794" xr:uid="{00000000-0005-0000-0000-00002E400000}"/>
    <cellStyle name="Normal 6 8 2 4 3" xfId="16795" xr:uid="{00000000-0005-0000-0000-00002F400000}"/>
    <cellStyle name="Normal 6 8 2 5" xfId="16796" xr:uid="{00000000-0005-0000-0000-000030400000}"/>
    <cellStyle name="Normal 6 8 2 5 2" xfId="16797" xr:uid="{00000000-0005-0000-0000-000031400000}"/>
    <cellStyle name="Normal 6 8 2 6" xfId="16798" xr:uid="{00000000-0005-0000-0000-000032400000}"/>
    <cellStyle name="Normal 6 8 3" xfId="16799" xr:uid="{00000000-0005-0000-0000-000033400000}"/>
    <cellStyle name="Normal 6 8 3 2" xfId="16800" xr:uid="{00000000-0005-0000-0000-000034400000}"/>
    <cellStyle name="Normal 6 8 3 2 2" xfId="16801" xr:uid="{00000000-0005-0000-0000-000035400000}"/>
    <cellStyle name="Normal 6 8 3 2 2 2" xfId="16802" xr:uid="{00000000-0005-0000-0000-000036400000}"/>
    <cellStyle name="Normal 6 8 3 2 3" xfId="16803" xr:uid="{00000000-0005-0000-0000-000037400000}"/>
    <cellStyle name="Normal 6 8 3 3" xfId="16804" xr:uid="{00000000-0005-0000-0000-000038400000}"/>
    <cellStyle name="Normal 6 8 3 3 2" xfId="16805" xr:uid="{00000000-0005-0000-0000-000039400000}"/>
    <cellStyle name="Normal 6 8 3 4" xfId="16806" xr:uid="{00000000-0005-0000-0000-00003A400000}"/>
    <cellStyle name="Normal 6 8 4" xfId="16807" xr:uid="{00000000-0005-0000-0000-00003B400000}"/>
    <cellStyle name="Normal 6 8 4 2" xfId="16808" xr:uid="{00000000-0005-0000-0000-00003C400000}"/>
    <cellStyle name="Normal 6 8 4 2 2" xfId="16809" xr:uid="{00000000-0005-0000-0000-00003D400000}"/>
    <cellStyle name="Normal 6 8 4 2 2 2" xfId="16810" xr:uid="{00000000-0005-0000-0000-00003E400000}"/>
    <cellStyle name="Normal 6 8 4 2 3" xfId="16811" xr:uid="{00000000-0005-0000-0000-00003F400000}"/>
    <cellStyle name="Normal 6 8 4 3" xfId="16812" xr:uid="{00000000-0005-0000-0000-000040400000}"/>
    <cellStyle name="Normal 6 8 4 3 2" xfId="16813" xr:uid="{00000000-0005-0000-0000-000041400000}"/>
    <cellStyle name="Normal 6 8 4 4" xfId="16814" xr:uid="{00000000-0005-0000-0000-000042400000}"/>
    <cellStyle name="Normal 6 8 5" xfId="16815" xr:uid="{00000000-0005-0000-0000-000043400000}"/>
    <cellStyle name="Normal 6 8 5 2" xfId="16816" xr:uid="{00000000-0005-0000-0000-000044400000}"/>
    <cellStyle name="Normal 6 8 5 2 2" xfId="16817" xr:uid="{00000000-0005-0000-0000-000045400000}"/>
    <cellStyle name="Normal 6 8 5 3" xfId="16818" xr:uid="{00000000-0005-0000-0000-000046400000}"/>
    <cellStyle name="Normal 6 8 6" xfId="16819" xr:uid="{00000000-0005-0000-0000-000047400000}"/>
    <cellStyle name="Normal 6 8 6 2" xfId="16820" xr:uid="{00000000-0005-0000-0000-000048400000}"/>
    <cellStyle name="Normal 6 9" xfId="7450" xr:uid="{00000000-0005-0000-0000-000049400000}"/>
    <cellStyle name="Normal 6 9 2" xfId="16821" xr:uid="{00000000-0005-0000-0000-00004A400000}"/>
    <cellStyle name="Normal 6 9 2 2" xfId="16822" xr:uid="{00000000-0005-0000-0000-00004B400000}"/>
    <cellStyle name="Normal 6 9 2 2 2" xfId="16823" xr:uid="{00000000-0005-0000-0000-00004C400000}"/>
    <cellStyle name="Normal 6 9 2 2 2 2" xfId="16824" xr:uid="{00000000-0005-0000-0000-00004D400000}"/>
    <cellStyle name="Normal 6 9 2 2 2 2 2" xfId="16825" xr:uid="{00000000-0005-0000-0000-00004E400000}"/>
    <cellStyle name="Normal 6 9 2 2 2 3" xfId="16826" xr:uid="{00000000-0005-0000-0000-00004F400000}"/>
    <cellStyle name="Normal 6 9 2 2 3" xfId="16827" xr:uid="{00000000-0005-0000-0000-000050400000}"/>
    <cellStyle name="Normal 6 9 2 2 3 2" xfId="16828" xr:uid="{00000000-0005-0000-0000-000051400000}"/>
    <cellStyle name="Normal 6 9 2 2 4" xfId="16829" xr:uid="{00000000-0005-0000-0000-000052400000}"/>
    <cellStyle name="Normal 6 9 2 3" xfId="16830" xr:uid="{00000000-0005-0000-0000-000053400000}"/>
    <cellStyle name="Normal 6 9 2 3 2" xfId="16831" xr:uid="{00000000-0005-0000-0000-000054400000}"/>
    <cellStyle name="Normal 6 9 2 3 2 2" xfId="16832" xr:uid="{00000000-0005-0000-0000-000055400000}"/>
    <cellStyle name="Normal 6 9 2 3 2 2 2" xfId="16833" xr:uid="{00000000-0005-0000-0000-000056400000}"/>
    <cellStyle name="Normal 6 9 2 3 2 3" xfId="16834" xr:uid="{00000000-0005-0000-0000-000057400000}"/>
    <cellStyle name="Normal 6 9 2 3 3" xfId="16835" xr:uid="{00000000-0005-0000-0000-000058400000}"/>
    <cellStyle name="Normal 6 9 2 3 3 2" xfId="16836" xr:uid="{00000000-0005-0000-0000-000059400000}"/>
    <cellStyle name="Normal 6 9 2 3 4" xfId="16837" xr:uid="{00000000-0005-0000-0000-00005A400000}"/>
    <cellStyle name="Normal 6 9 2 4" xfId="16838" xr:uid="{00000000-0005-0000-0000-00005B400000}"/>
    <cellStyle name="Normal 6 9 2 4 2" xfId="16839" xr:uid="{00000000-0005-0000-0000-00005C400000}"/>
    <cellStyle name="Normal 6 9 2 4 2 2" xfId="16840" xr:uid="{00000000-0005-0000-0000-00005D400000}"/>
    <cellStyle name="Normal 6 9 2 4 3" xfId="16841" xr:uid="{00000000-0005-0000-0000-00005E400000}"/>
    <cellStyle name="Normal 6 9 2 5" xfId="16842" xr:uid="{00000000-0005-0000-0000-00005F400000}"/>
    <cellStyle name="Normal 6 9 2 5 2" xfId="16843" xr:uid="{00000000-0005-0000-0000-000060400000}"/>
    <cellStyle name="Normal 6 9 2 6" xfId="16844" xr:uid="{00000000-0005-0000-0000-000061400000}"/>
    <cellStyle name="Normal 6 9 3" xfId="16845" xr:uid="{00000000-0005-0000-0000-000062400000}"/>
    <cellStyle name="Normal 6 9 3 2" xfId="16846" xr:uid="{00000000-0005-0000-0000-000063400000}"/>
    <cellStyle name="Normal 6 9 3 2 2" xfId="16847" xr:uid="{00000000-0005-0000-0000-000064400000}"/>
    <cellStyle name="Normal 6 9 3 2 2 2" xfId="16848" xr:uid="{00000000-0005-0000-0000-000065400000}"/>
    <cellStyle name="Normal 6 9 3 2 3" xfId="16849" xr:uid="{00000000-0005-0000-0000-000066400000}"/>
    <cellStyle name="Normal 6 9 3 3" xfId="16850" xr:uid="{00000000-0005-0000-0000-000067400000}"/>
    <cellStyle name="Normal 6 9 3 3 2" xfId="16851" xr:uid="{00000000-0005-0000-0000-000068400000}"/>
    <cellStyle name="Normal 6 9 3 4" xfId="16852" xr:uid="{00000000-0005-0000-0000-000069400000}"/>
    <cellStyle name="Normal 6 9 4" xfId="16853" xr:uid="{00000000-0005-0000-0000-00006A400000}"/>
    <cellStyle name="Normal 6 9 4 2" xfId="16854" xr:uid="{00000000-0005-0000-0000-00006B400000}"/>
    <cellStyle name="Normal 6 9 4 2 2" xfId="16855" xr:uid="{00000000-0005-0000-0000-00006C400000}"/>
    <cellStyle name="Normal 6 9 4 2 2 2" xfId="16856" xr:uid="{00000000-0005-0000-0000-00006D400000}"/>
    <cellStyle name="Normal 6 9 4 2 3" xfId="16857" xr:uid="{00000000-0005-0000-0000-00006E400000}"/>
    <cellStyle name="Normal 6 9 4 3" xfId="16858" xr:uid="{00000000-0005-0000-0000-00006F400000}"/>
    <cellStyle name="Normal 6 9 4 3 2" xfId="16859" xr:uid="{00000000-0005-0000-0000-000070400000}"/>
    <cellStyle name="Normal 6 9 4 4" xfId="16860" xr:uid="{00000000-0005-0000-0000-000071400000}"/>
    <cellStyle name="Normal 6 9 5" xfId="16861" xr:uid="{00000000-0005-0000-0000-000072400000}"/>
    <cellStyle name="Normal 6 9 5 2" xfId="16862" xr:uid="{00000000-0005-0000-0000-000073400000}"/>
    <cellStyle name="Normal 6 9 5 2 2" xfId="16863" xr:uid="{00000000-0005-0000-0000-000074400000}"/>
    <cellStyle name="Normal 6 9 5 3" xfId="16864" xr:uid="{00000000-0005-0000-0000-000075400000}"/>
    <cellStyle name="Normal 6 9 6" xfId="16865" xr:uid="{00000000-0005-0000-0000-000076400000}"/>
    <cellStyle name="Normal 6 9 6 2" xfId="16866" xr:uid="{00000000-0005-0000-0000-000077400000}"/>
    <cellStyle name="Normal 6_Copy of Target Budget PGCL-DEC (26-11-09)" xfId="5333" xr:uid="{00000000-0005-0000-0000-000078400000}"/>
    <cellStyle name="Normal 60" xfId="5334" xr:uid="{00000000-0005-0000-0000-000079400000}"/>
    <cellStyle name="Normal 60 2" xfId="5335" xr:uid="{00000000-0005-0000-0000-00007A400000}"/>
    <cellStyle name="Normal 60 2 2" xfId="16867" xr:uid="{00000000-0005-0000-0000-00007B400000}"/>
    <cellStyle name="Normal 60 3" xfId="16868" xr:uid="{00000000-0005-0000-0000-00007C400000}"/>
    <cellStyle name="Normal 600" xfId="16869" xr:uid="{00000000-0005-0000-0000-00007D400000}"/>
    <cellStyle name="Normal 601" xfId="16870" xr:uid="{00000000-0005-0000-0000-00007E400000}"/>
    <cellStyle name="Normal 602" xfId="16871" xr:uid="{00000000-0005-0000-0000-00007F400000}"/>
    <cellStyle name="Normal 603" xfId="16872" xr:uid="{00000000-0005-0000-0000-000080400000}"/>
    <cellStyle name="Normal 604" xfId="16873" xr:uid="{00000000-0005-0000-0000-000081400000}"/>
    <cellStyle name="Normal 605" xfId="16874" xr:uid="{00000000-0005-0000-0000-000082400000}"/>
    <cellStyle name="Normal 606" xfId="16875" xr:uid="{00000000-0005-0000-0000-000083400000}"/>
    <cellStyle name="Normal 607" xfId="16876" xr:uid="{00000000-0005-0000-0000-000084400000}"/>
    <cellStyle name="Normal 608" xfId="16877" xr:uid="{00000000-0005-0000-0000-000085400000}"/>
    <cellStyle name="Normal 609" xfId="16878" xr:uid="{00000000-0005-0000-0000-000086400000}"/>
    <cellStyle name="Normal 61" xfId="5336" xr:uid="{00000000-0005-0000-0000-000087400000}"/>
    <cellStyle name="Normal 61 2" xfId="16879" xr:uid="{00000000-0005-0000-0000-000088400000}"/>
    <cellStyle name="Normal 610" xfId="16880" xr:uid="{00000000-0005-0000-0000-000089400000}"/>
    <cellStyle name="Normal 611" xfId="16881" xr:uid="{00000000-0005-0000-0000-00008A400000}"/>
    <cellStyle name="Normal 612" xfId="16882" xr:uid="{00000000-0005-0000-0000-00008B400000}"/>
    <cellStyle name="Normal 613" xfId="16883" xr:uid="{00000000-0005-0000-0000-00008C400000}"/>
    <cellStyle name="Normal 614" xfId="16884" xr:uid="{00000000-0005-0000-0000-00008D400000}"/>
    <cellStyle name="Normal 615" xfId="16885" xr:uid="{00000000-0005-0000-0000-00008E400000}"/>
    <cellStyle name="Normal 616" xfId="16886" xr:uid="{00000000-0005-0000-0000-00008F400000}"/>
    <cellStyle name="Normal 617" xfId="16887" xr:uid="{00000000-0005-0000-0000-000090400000}"/>
    <cellStyle name="Normal 618" xfId="16888" xr:uid="{00000000-0005-0000-0000-000091400000}"/>
    <cellStyle name="Normal 619" xfId="16889" xr:uid="{00000000-0005-0000-0000-000092400000}"/>
    <cellStyle name="Normal 62" xfId="5337" xr:uid="{00000000-0005-0000-0000-000093400000}"/>
    <cellStyle name="Normal 62 2" xfId="16890" xr:uid="{00000000-0005-0000-0000-000094400000}"/>
    <cellStyle name="Normal 62 2 2" xfId="16891" xr:uid="{00000000-0005-0000-0000-000095400000}"/>
    <cellStyle name="Normal 62 2 2 2" xfId="16892" xr:uid="{00000000-0005-0000-0000-000096400000}"/>
    <cellStyle name="Normal 62 2 2 2 2" xfId="16893" xr:uid="{00000000-0005-0000-0000-000097400000}"/>
    <cellStyle name="Normal 62 2 2 2 2 2" xfId="16894" xr:uid="{00000000-0005-0000-0000-000098400000}"/>
    <cellStyle name="Normal 62 2 2 2 2 2 2" xfId="16895" xr:uid="{00000000-0005-0000-0000-000099400000}"/>
    <cellStyle name="Normal 62 2 2 2 2 3" xfId="16896" xr:uid="{00000000-0005-0000-0000-00009A400000}"/>
    <cellStyle name="Normal 62 2 2 2 3" xfId="16897" xr:uid="{00000000-0005-0000-0000-00009B400000}"/>
    <cellStyle name="Normal 62 2 2 2 3 2" xfId="16898" xr:uid="{00000000-0005-0000-0000-00009C400000}"/>
    <cellStyle name="Normal 62 2 2 2 4" xfId="16899" xr:uid="{00000000-0005-0000-0000-00009D400000}"/>
    <cellStyle name="Normal 62 2 2 3" xfId="16900" xr:uid="{00000000-0005-0000-0000-00009E400000}"/>
    <cellStyle name="Normal 62 2 2 3 2" xfId="16901" xr:uid="{00000000-0005-0000-0000-00009F400000}"/>
    <cellStyle name="Normal 62 2 2 3 2 2" xfId="16902" xr:uid="{00000000-0005-0000-0000-0000A0400000}"/>
    <cellStyle name="Normal 62 2 2 3 2 2 2" xfId="16903" xr:uid="{00000000-0005-0000-0000-0000A1400000}"/>
    <cellStyle name="Normal 62 2 2 3 2 3" xfId="16904" xr:uid="{00000000-0005-0000-0000-0000A2400000}"/>
    <cellStyle name="Normal 62 2 2 3 3" xfId="16905" xr:uid="{00000000-0005-0000-0000-0000A3400000}"/>
    <cellStyle name="Normal 62 2 2 3 3 2" xfId="16906" xr:uid="{00000000-0005-0000-0000-0000A4400000}"/>
    <cellStyle name="Normal 62 2 2 3 4" xfId="16907" xr:uid="{00000000-0005-0000-0000-0000A5400000}"/>
    <cellStyle name="Normal 62 2 2 4" xfId="16908" xr:uid="{00000000-0005-0000-0000-0000A6400000}"/>
    <cellStyle name="Normal 62 2 2 4 2" xfId="16909" xr:uid="{00000000-0005-0000-0000-0000A7400000}"/>
    <cellStyle name="Normal 62 2 2 4 2 2" xfId="16910" xr:uid="{00000000-0005-0000-0000-0000A8400000}"/>
    <cellStyle name="Normal 62 2 2 4 3" xfId="16911" xr:uid="{00000000-0005-0000-0000-0000A9400000}"/>
    <cellStyle name="Normal 62 2 2 5" xfId="16912" xr:uid="{00000000-0005-0000-0000-0000AA400000}"/>
    <cellStyle name="Normal 62 2 2 5 2" xfId="16913" xr:uid="{00000000-0005-0000-0000-0000AB400000}"/>
    <cellStyle name="Normal 62 2 2 6" xfId="16914" xr:uid="{00000000-0005-0000-0000-0000AC400000}"/>
    <cellStyle name="Normal 62 2 3" xfId="16915" xr:uid="{00000000-0005-0000-0000-0000AD400000}"/>
    <cellStyle name="Normal 62 2 3 2" xfId="16916" xr:uid="{00000000-0005-0000-0000-0000AE400000}"/>
    <cellStyle name="Normal 62 2 3 2 2" xfId="16917" xr:uid="{00000000-0005-0000-0000-0000AF400000}"/>
    <cellStyle name="Normal 62 2 3 2 2 2" xfId="16918" xr:uid="{00000000-0005-0000-0000-0000B0400000}"/>
    <cellStyle name="Normal 62 2 3 2 3" xfId="16919" xr:uid="{00000000-0005-0000-0000-0000B1400000}"/>
    <cellStyle name="Normal 62 2 3 3" xfId="16920" xr:uid="{00000000-0005-0000-0000-0000B2400000}"/>
    <cellStyle name="Normal 62 2 3 3 2" xfId="16921" xr:uid="{00000000-0005-0000-0000-0000B3400000}"/>
    <cellStyle name="Normal 62 2 3 4" xfId="16922" xr:uid="{00000000-0005-0000-0000-0000B4400000}"/>
    <cellStyle name="Normal 62 2 4" xfId="16923" xr:uid="{00000000-0005-0000-0000-0000B5400000}"/>
    <cellStyle name="Normal 62 2 4 2" xfId="16924" xr:uid="{00000000-0005-0000-0000-0000B6400000}"/>
    <cellStyle name="Normal 62 2 4 2 2" xfId="16925" xr:uid="{00000000-0005-0000-0000-0000B7400000}"/>
    <cellStyle name="Normal 62 2 4 2 2 2" xfId="16926" xr:uid="{00000000-0005-0000-0000-0000B8400000}"/>
    <cellStyle name="Normal 62 2 4 2 3" xfId="16927" xr:uid="{00000000-0005-0000-0000-0000B9400000}"/>
    <cellStyle name="Normal 62 2 4 3" xfId="16928" xr:uid="{00000000-0005-0000-0000-0000BA400000}"/>
    <cellStyle name="Normal 62 2 4 3 2" xfId="16929" xr:uid="{00000000-0005-0000-0000-0000BB400000}"/>
    <cellStyle name="Normal 62 2 4 4" xfId="16930" xr:uid="{00000000-0005-0000-0000-0000BC400000}"/>
    <cellStyle name="Normal 62 2 5" xfId="16931" xr:uid="{00000000-0005-0000-0000-0000BD400000}"/>
    <cellStyle name="Normal 62 2 5 2" xfId="16932" xr:uid="{00000000-0005-0000-0000-0000BE400000}"/>
    <cellStyle name="Normal 62 2 5 2 2" xfId="16933" xr:uid="{00000000-0005-0000-0000-0000BF400000}"/>
    <cellStyle name="Normal 62 2 5 3" xfId="16934" xr:uid="{00000000-0005-0000-0000-0000C0400000}"/>
    <cellStyle name="Normal 62 2 6" xfId="16935" xr:uid="{00000000-0005-0000-0000-0000C1400000}"/>
    <cellStyle name="Normal 62 2 6 2" xfId="16936" xr:uid="{00000000-0005-0000-0000-0000C2400000}"/>
    <cellStyle name="Normal 62 2 7" xfId="16937" xr:uid="{00000000-0005-0000-0000-0000C3400000}"/>
    <cellStyle name="Normal 62 3" xfId="16938" xr:uid="{00000000-0005-0000-0000-0000C4400000}"/>
    <cellStyle name="Normal 620" xfId="16939" xr:uid="{00000000-0005-0000-0000-0000C5400000}"/>
    <cellStyle name="Normal 621" xfId="16940" xr:uid="{00000000-0005-0000-0000-0000C6400000}"/>
    <cellStyle name="Normal 622" xfId="16941" xr:uid="{00000000-0005-0000-0000-0000C7400000}"/>
    <cellStyle name="Normal 623" xfId="16942" xr:uid="{00000000-0005-0000-0000-0000C8400000}"/>
    <cellStyle name="Normal 624" xfId="16943" xr:uid="{00000000-0005-0000-0000-0000C9400000}"/>
    <cellStyle name="Normal 625" xfId="16944" xr:uid="{00000000-0005-0000-0000-0000CA400000}"/>
    <cellStyle name="Normal 626" xfId="16945" xr:uid="{00000000-0005-0000-0000-0000CB400000}"/>
    <cellStyle name="Normal 627" xfId="16946" xr:uid="{00000000-0005-0000-0000-0000CC400000}"/>
    <cellStyle name="Normal 628" xfId="16947" xr:uid="{00000000-0005-0000-0000-0000CD400000}"/>
    <cellStyle name="Normal 629" xfId="16948" xr:uid="{00000000-0005-0000-0000-0000CE400000}"/>
    <cellStyle name="Normal 63" xfId="5338" xr:uid="{00000000-0005-0000-0000-0000CF400000}"/>
    <cellStyle name="Normal 63 2" xfId="16949" xr:uid="{00000000-0005-0000-0000-0000D0400000}"/>
    <cellStyle name="Normal 630" xfId="16950" xr:uid="{00000000-0005-0000-0000-0000D1400000}"/>
    <cellStyle name="Normal 631" xfId="16951" xr:uid="{00000000-0005-0000-0000-0000D2400000}"/>
    <cellStyle name="Normal 632" xfId="16952" xr:uid="{00000000-0005-0000-0000-0000D3400000}"/>
    <cellStyle name="Normal 633" xfId="16953" xr:uid="{00000000-0005-0000-0000-0000D4400000}"/>
    <cellStyle name="Normal 633 2" xfId="16954" xr:uid="{00000000-0005-0000-0000-0000D5400000}"/>
    <cellStyle name="Normal 634" xfId="16955" xr:uid="{00000000-0005-0000-0000-0000D6400000}"/>
    <cellStyle name="Normal 634 2" xfId="16956" xr:uid="{00000000-0005-0000-0000-0000D7400000}"/>
    <cellStyle name="Normal 635" xfId="16957" xr:uid="{00000000-0005-0000-0000-0000D8400000}"/>
    <cellStyle name="Normal 636" xfId="16958" xr:uid="{00000000-0005-0000-0000-0000D9400000}"/>
    <cellStyle name="Normal 636 2" xfId="16959" xr:uid="{00000000-0005-0000-0000-0000DA400000}"/>
    <cellStyle name="Normal 637" xfId="16960" xr:uid="{00000000-0005-0000-0000-0000DB400000}"/>
    <cellStyle name="Normal 637 2" xfId="16961" xr:uid="{00000000-0005-0000-0000-0000DC400000}"/>
    <cellStyle name="Normal 638" xfId="16962" xr:uid="{00000000-0005-0000-0000-0000DD400000}"/>
    <cellStyle name="Normal 638 2" xfId="16963" xr:uid="{00000000-0005-0000-0000-0000DE400000}"/>
    <cellStyle name="Normal 639" xfId="16964" xr:uid="{00000000-0005-0000-0000-0000DF400000}"/>
    <cellStyle name="Normal 64" xfId="5339" xr:uid="{00000000-0005-0000-0000-0000E0400000}"/>
    <cellStyle name="Normal 64 2" xfId="16965" xr:uid="{00000000-0005-0000-0000-0000E1400000}"/>
    <cellStyle name="Normal 64 2 2" xfId="16966" xr:uid="{00000000-0005-0000-0000-0000E2400000}"/>
    <cellStyle name="Normal 64 3" xfId="16967" xr:uid="{00000000-0005-0000-0000-0000E3400000}"/>
    <cellStyle name="Normal 640" xfId="16968" xr:uid="{00000000-0005-0000-0000-0000E4400000}"/>
    <cellStyle name="Normal 641" xfId="16969" xr:uid="{00000000-0005-0000-0000-0000E5400000}"/>
    <cellStyle name="Normal 642" xfId="16970" xr:uid="{00000000-0005-0000-0000-0000E6400000}"/>
    <cellStyle name="Normal 643" xfId="16971" xr:uid="{00000000-0005-0000-0000-0000E7400000}"/>
    <cellStyle name="Normal 644" xfId="16972" xr:uid="{00000000-0005-0000-0000-0000E8400000}"/>
    <cellStyle name="Normal 645" xfId="16973" xr:uid="{00000000-0005-0000-0000-0000E9400000}"/>
    <cellStyle name="Normal 646" xfId="19454" xr:uid="{00000000-0005-0000-0000-0000EA400000}"/>
    <cellStyle name="Normal 646 2" xfId="19459" xr:uid="{00000000-0005-0000-0000-0000EB400000}"/>
    <cellStyle name="Normal 647" xfId="19494" xr:uid="{00000000-0005-0000-0000-0000EC400000}"/>
    <cellStyle name="Normal 647 2" xfId="19500" xr:uid="{00000000-0005-0000-0000-0000ED400000}"/>
    <cellStyle name="Normal 647 3" xfId="19502" xr:uid="{B5B689E0-7C6F-4260-83E2-1F43FC0115A0}"/>
    <cellStyle name="Normal 648" xfId="19506" xr:uid="{46B83103-1F7D-4ACA-BE25-0A1EC4416EB3}"/>
    <cellStyle name="Normal 65" xfId="5340" xr:uid="{00000000-0005-0000-0000-0000EE400000}"/>
    <cellStyle name="Normal 65 2" xfId="16974" xr:uid="{00000000-0005-0000-0000-0000EF400000}"/>
    <cellStyle name="Normal 65 2 2" xfId="16975" xr:uid="{00000000-0005-0000-0000-0000F0400000}"/>
    <cellStyle name="Normal 65 3" xfId="16976" xr:uid="{00000000-0005-0000-0000-0000F1400000}"/>
    <cellStyle name="Normal 651" xfId="19501" xr:uid="{1ECC8188-D9BD-437E-B6A0-ED37DEFED4A6}"/>
    <cellStyle name="Normal 66" xfId="5341" xr:uid="{00000000-0005-0000-0000-0000F2400000}"/>
    <cellStyle name="Normal 66 2" xfId="16977" xr:uid="{00000000-0005-0000-0000-0000F3400000}"/>
    <cellStyle name="Normal 66 2 2" xfId="16978" xr:uid="{00000000-0005-0000-0000-0000F4400000}"/>
    <cellStyle name="Normal 66 3" xfId="16979" xr:uid="{00000000-0005-0000-0000-0000F5400000}"/>
    <cellStyle name="Normal 67" xfId="5342" xr:uid="{00000000-0005-0000-0000-0000F6400000}"/>
    <cellStyle name="Normal 67 2" xfId="16980" xr:uid="{00000000-0005-0000-0000-0000F7400000}"/>
    <cellStyle name="Normal 67 2 2" xfId="16981" xr:uid="{00000000-0005-0000-0000-0000F8400000}"/>
    <cellStyle name="Normal 67 2 2 2" xfId="16982" xr:uid="{00000000-0005-0000-0000-0000F9400000}"/>
    <cellStyle name="Normal 67 2 2 2 2" xfId="16983" xr:uid="{00000000-0005-0000-0000-0000FA400000}"/>
    <cellStyle name="Normal 67 2 2 2 2 2" xfId="16984" xr:uid="{00000000-0005-0000-0000-0000FB400000}"/>
    <cellStyle name="Normal 67 2 2 2 2 2 2" xfId="16985" xr:uid="{00000000-0005-0000-0000-0000FC400000}"/>
    <cellStyle name="Normal 67 2 2 2 2 3" xfId="16986" xr:uid="{00000000-0005-0000-0000-0000FD400000}"/>
    <cellStyle name="Normal 67 2 2 2 3" xfId="16987" xr:uid="{00000000-0005-0000-0000-0000FE400000}"/>
    <cellStyle name="Normal 67 2 2 2 3 2" xfId="16988" xr:uid="{00000000-0005-0000-0000-0000FF400000}"/>
    <cellStyle name="Normal 67 2 2 2 4" xfId="16989" xr:uid="{00000000-0005-0000-0000-000000410000}"/>
    <cellStyle name="Normal 67 2 2 3" xfId="16990" xr:uid="{00000000-0005-0000-0000-000001410000}"/>
    <cellStyle name="Normal 67 2 2 3 2" xfId="16991" xr:uid="{00000000-0005-0000-0000-000002410000}"/>
    <cellStyle name="Normal 67 2 2 3 2 2" xfId="16992" xr:uid="{00000000-0005-0000-0000-000003410000}"/>
    <cellStyle name="Normal 67 2 2 3 2 2 2" xfId="16993" xr:uid="{00000000-0005-0000-0000-000004410000}"/>
    <cellStyle name="Normal 67 2 2 3 2 3" xfId="16994" xr:uid="{00000000-0005-0000-0000-000005410000}"/>
    <cellStyle name="Normal 67 2 2 3 3" xfId="16995" xr:uid="{00000000-0005-0000-0000-000006410000}"/>
    <cellStyle name="Normal 67 2 2 3 3 2" xfId="16996" xr:uid="{00000000-0005-0000-0000-000007410000}"/>
    <cellStyle name="Normal 67 2 2 3 4" xfId="16997" xr:uid="{00000000-0005-0000-0000-000008410000}"/>
    <cellStyle name="Normal 67 2 2 4" xfId="16998" xr:uid="{00000000-0005-0000-0000-000009410000}"/>
    <cellStyle name="Normal 67 2 2 4 2" xfId="16999" xr:uid="{00000000-0005-0000-0000-00000A410000}"/>
    <cellStyle name="Normal 67 2 2 4 2 2" xfId="17000" xr:uid="{00000000-0005-0000-0000-00000B410000}"/>
    <cellStyle name="Normal 67 2 2 4 3" xfId="17001" xr:uid="{00000000-0005-0000-0000-00000C410000}"/>
    <cellStyle name="Normal 67 2 2 5" xfId="17002" xr:uid="{00000000-0005-0000-0000-00000D410000}"/>
    <cellStyle name="Normal 67 2 2 5 2" xfId="17003" xr:uid="{00000000-0005-0000-0000-00000E410000}"/>
    <cellStyle name="Normal 67 2 2 6" xfId="17004" xr:uid="{00000000-0005-0000-0000-00000F410000}"/>
    <cellStyle name="Normal 67 2 3" xfId="17005" xr:uid="{00000000-0005-0000-0000-000010410000}"/>
    <cellStyle name="Normal 67 2 3 2" xfId="17006" xr:uid="{00000000-0005-0000-0000-000011410000}"/>
    <cellStyle name="Normal 67 2 3 2 2" xfId="17007" xr:uid="{00000000-0005-0000-0000-000012410000}"/>
    <cellStyle name="Normal 67 2 3 2 2 2" xfId="17008" xr:uid="{00000000-0005-0000-0000-000013410000}"/>
    <cellStyle name="Normal 67 2 3 2 3" xfId="17009" xr:uid="{00000000-0005-0000-0000-000014410000}"/>
    <cellStyle name="Normal 67 2 3 3" xfId="17010" xr:uid="{00000000-0005-0000-0000-000015410000}"/>
    <cellStyle name="Normal 67 2 3 3 2" xfId="17011" xr:uid="{00000000-0005-0000-0000-000016410000}"/>
    <cellStyle name="Normal 67 2 3 4" xfId="17012" xr:uid="{00000000-0005-0000-0000-000017410000}"/>
    <cellStyle name="Normal 67 2 4" xfId="17013" xr:uid="{00000000-0005-0000-0000-000018410000}"/>
    <cellStyle name="Normal 67 2 4 2" xfId="17014" xr:uid="{00000000-0005-0000-0000-000019410000}"/>
    <cellStyle name="Normal 67 2 4 2 2" xfId="17015" xr:uid="{00000000-0005-0000-0000-00001A410000}"/>
    <cellStyle name="Normal 67 2 4 2 2 2" xfId="17016" xr:uid="{00000000-0005-0000-0000-00001B410000}"/>
    <cellStyle name="Normal 67 2 4 2 3" xfId="17017" xr:uid="{00000000-0005-0000-0000-00001C410000}"/>
    <cellStyle name="Normal 67 2 4 3" xfId="17018" xr:uid="{00000000-0005-0000-0000-00001D410000}"/>
    <cellStyle name="Normal 67 2 4 3 2" xfId="17019" xr:uid="{00000000-0005-0000-0000-00001E410000}"/>
    <cellStyle name="Normal 67 2 4 4" xfId="17020" xr:uid="{00000000-0005-0000-0000-00001F410000}"/>
    <cellStyle name="Normal 67 2 5" xfId="17021" xr:uid="{00000000-0005-0000-0000-000020410000}"/>
    <cellStyle name="Normal 67 2 5 2" xfId="17022" xr:uid="{00000000-0005-0000-0000-000021410000}"/>
    <cellStyle name="Normal 67 2 5 2 2" xfId="17023" xr:uid="{00000000-0005-0000-0000-000022410000}"/>
    <cellStyle name="Normal 67 2 5 3" xfId="17024" xr:uid="{00000000-0005-0000-0000-000023410000}"/>
    <cellStyle name="Normal 67 2 6" xfId="17025" xr:uid="{00000000-0005-0000-0000-000024410000}"/>
    <cellStyle name="Normal 67 2 6 2" xfId="17026" xr:uid="{00000000-0005-0000-0000-000025410000}"/>
    <cellStyle name="Normal 67 2 7" xfId="17027" xr:uid="{00000000-0005-0000-0000-000026410000}"/>
    <cellStyle name="Normal 67 3" xfId="17028" xr:uid="{00000000-0005-0000-0000-000027410000}"/>
    <cellStyle name="Normal 68" xfId="5343" xr:uid="{00000000-0005-0000-0000-000028410000}"/>
    <cellStyle name="Normal 68 2" xfId="17029" xr:uid="{00000000-0005-0000-0000-000029410000}"/>
    <cellStyle name="Normal 68 2 2" xfId="17030" xr:uid="{00000000-0005-0000-0000-00002A410000}"/>
    <cellStyle name="Normal 68 3" xfId="17031" xr:uid="{00000000-0005-0000-0000-00002B410000}"/>
    <cellStyle name="Normal 684" xfId="19496" xr:uid="{00000000-0005-0000-0000-00002C410000}"/>
    <cellStyle name="Normal 69" xfId="5344" xr:uid="{00000000-0005-0000-0000-00002D410000}"/>
    <cellStyle name="Normal 69 2" xfId="17032" xr:uid="{00000000-0005-0000-0000-00002E410000}"/>
    <cellStyle name="Normal 698" xfId="19460" xr:uid="{00000000-0005-0000-0000-00002F410000}"/>
    <cellStyle name="Normal 7" xfId="2433" xr:uid="{00000000-0005-0000-0000-000030410000}"/>
    <cellStyle name="Normal 7 10" xfId="17033" xr:uid="{00000000-0005-0000-0000-000031410000}"/>
    <cellStyle name="Normal 7 10 2" xfId="17034" xr:uid="{00000000-0005-0000-0000-000032410000}"/>
    <cellStyle name="Normal 7 10 2 2" xfId="17035" xr:uid="{00000000-0005-0000-0000-000033410000}"/>
    <cellStyle name="Normal 7 10 2 2 2" xfId="17036" xr:uid="{00000000-0005-0000-0000-000034410000}"/>
    <cellStyle name="Normal 7 10 2 3" xfId="17037" xr:uid="{00000000-0005-0000-0000-000035410000}"/>
    <cellStyle name="Normal 7 10 3" xfId="17038" xr:uid="{00000000-0005-0000-0000-000036410000}"/>
    <cellStyle name="Normal 7 10 3 2" xfId="17039" xr:uid="{00000000-0005-0000-0000-000037410000}"/>
    <cellStyle name="Normal 7 11" xfId="17040" xr:uid="{00000000-0005-0000-0000-000038410000}"/>
    <cellStyle name="Normal 7 11 2" xfId="17041" xr:uid="{00000000-0005-0000-0000-000039410000}"/>
    <cellStyle name="Normal 7 11 2 2" xfId="17042" xr:uid="{00000000-0005-0000-0000-00003A410000}"/>
    <cellStyle name="Normal 7 11 2 2 2" xfId="17043" xr:uid="{00000000-0005-0000-0000-00003B410000}"/>
    <cellStyle name="Normal 7 11 2 3" xfId="17044" xr:uid="{00000000-0005-0000-0000-00003C410000}"/>
    <cellStyle name="Normal 7 11 3" xfId="17045" xr:uid="{00000000-0005-0000-0000-00003D410000}"/>
    <cellStyle name="Normal 7 11 3 2" xfId="17046" xr:uid="{00000000-0005-0000-0000-00003E410000}"/>
    <cellStyle name="Normal 7 12" xfId="17047" xr:uid="{00000000-0005-0000-0000-00003F410000}"/>
    <cellStyle name="Normal 7 12 2" xfId="17048" xr:uid="{00000000-0005-0000-0000-000040410000}"/>
    <cellStyle name="Normal 7 12 2 2" xfId="17049" xr:uid="{00000000-0005-0000-0000-000041410000}"/>
    <cellStyle name="Normal 7 13" xfId="17050" xr:uid="{00000000-0005-0000-0000-000042410000}"/>
    <cellStyle name="Normal 7 14" xfId="17051" xr:uid="{00000000-0005-0000-0000-000043410000}"/>
    <cellStyle name="Normal 7 15" xfId="17052" xr:uid="{00000000-0005-0000-0000-000044410000}"/>
    <cellStyle name="Normal 7 2" xfId="5345" xr:uid="{00000000-0005-0000-0000-000045410000}"/>
    <cellStyle name="Normal 7 2 10" xfId="17053" xr:uid="{00000000-0005-0000-0000-000046410000}"/>
    <cellStyle name="Normal 7 2 11" xfId="17054" xr:uid="{00000000-0005-0000-0000-000047410000}"/>
    <cellStyle name="Normal 7 2 2" xfId="7451" xr:uid="{00000000-0005-0000-0000-000048410000}"/>
    <cellStyle name="Normal 7 2 2 10" xfId="17055" xr:uid="{00000000-0005-0000-0000-000049410000}"/>
    <cellStyle name="Normal 7 2 2 2" xfId="7452" xr:uid="{00000000-0005-0000-0000-00004A410000}"/>
    <cellStyle name="Normal 7 2 2 2 2" xfId="8097" xr:uid="{00000000-0005-0000-0000-00004B410000}"/>
    <cellStyle name="Normal 7 2 2 2 2 2" xfId="8098" xr:uid="{00000000-0005-0000-0000-00004C410000}"/>
    <cellStyle name="Normal 7 2 2 2 2 3" xfId="17056" xr:uid="{00000000-0005-0000-0000-00004D410000}"/>
    <cellStyle name="Normal 7 2 2 2 3" xfId="17057" xr:uid="{00000000-0005-0000-0000-00004E410000}"/>
    <cellStyle name="Normal 7 2 2 2 4" xfId="17058" xr:uid="{00000000-0005-0000-0000-00004F410000}"/>
    <cellStyle name="Normal 7 2 2 2 5" xfId="17059" xr:uid="{00000000-0005-0000-0000-000050410000}"/>
    <cellStyle name="Normal 7 2 2 2 6" xfId="17060" xr:uid="{00000000-0005-0000-0000-000051410000}"/>
    <cellStyle name="Normal 7 2 2 3" xfId="7453" xr:uid="{00000000-0005-0000-0000-000052410000}"/>
    <cellStyle name="Normal 7 2 2 4" xfId="7454" xr:uid="{00000000-0005-0000-0000-000053410000}"/>
    <cellStyle name="Normal 7 2 2 5" xfId="8099" xr:uid="{00000000-0005-0000-0000-000054410000}"/>
    <cellStyle name="Normal 7 2 2 6" xfId="17061" xr:uid="{00000000-0005-0000-0000-000055410000}"/>
    <cellStyle name="Normal 7 2 2 7" xfId="17062" xr:uid="{00000000-0005-0000-0000-000056410000}"/>
    <cellStyle name="Normal 7 2 2 7 2" xfId="17063" xr:uid="{00000000-0005-0000-0000-000057410000}"/>
    <cellStyle name="Normal 7 2 2 7 3" xfId="17064" xr:uid="{00000000-0005-0000-0000-000058410000}"/>
    <cellStyle name="Normal 7 2 2 8" xfId="17065" xr:uid="{00000000-0005-0000-0000-000059410000}"/>
    <cellStyle name="Normal 7 2 2 9" xfId="17066" xr:uid="{00000000-0005-0000-0000-00005A410000}"/>
    <cellStyle name="Normal 7 2 3" xfId="7455" xr:uid="{00000000-0005-0000-0000-00005B410000}"/>
    <cellStyle name="Normal 7 2 3 2" xfId="17067" xr:uid="{00000000-0005-0000-0000-00005C410000}"/>
    <cellStyle name="Normal 7 2 3 2 2" xfId="17068" xr:uid="{00000000-0005-0000-0000-00005D410000}"/>
    <cellStyle name="Normal 7 2 3 2 2 2" xfId="17069" xr:uid="{00000000-0005-0000-0000-00005E410000}"/>
    <cellStyle name="Normal 7 2 3 2 2 2 2" xfId="17070" xr:uid="{00000000-0005-0000-0000-00005F410000}"/>
    <cellStyle name="Normal 7 2 3 2 2 2 2 2" xfId="17071" xr:uid="{00000000-0005-0000-0000-000060410000}"/>
    <cellStyle name="Normal 7 2 3 2 2 2 3" xfId="17072" xr:uid="{00000000-0005-0000-0000-000061410000}"/>
    <cellStyle name="Normal 7 2 3 2 2 3" xfId="17073" xr:uid="{00000000-0005-0000-0000-000062410000}"/>
    <cellStyle name="Normal 7 2 3 2 2 3 2" xfId="17074" xr:uid="{00000000-0005-0000-0000-000063410000}"/>
    <cellStyle name="Normal 7 2 3 2 2 4" xfId="17075" xr:uid="{00000000-0005-0000-0000-000064410000}"/>
    <cellStyle name="Normal 7 2 3 2 3" xfId="17076" xr:uid="{00000000-0005-0000-0000-000065410000}"/>
    <cellStyle name="Normal 7 2 3 2 3 2" xfId="17077" xr:uid="{00000000-0005-0000-0000-000066410000}"/>
    <cellStyle name="Normal 7 2 3 2 3 2 2" xfId="17078" xr:uid="{00000000-0005-0000-0000-000067410000}"/>
    <cellStyle name="Normal 7 2 3 2 3 2 2 2" xfId="17079" xr:uid="{00000000-0005-0000-0000-000068410000}"/>
    <cellStyle name="Normal 7 2 3 2 3 2 3" xfId="17080" xr:uid="{00000000-0005-0000-0000-000069410000}"/>
    <cellStyle name="Normal 7 2 3 2 3 3" xfId="17081" xr:uid="{00000000-0005-0000-0000-00006A410000}"/>
    <cellStyle name="Normal 7 2 3 2 3 3 2" xfId="17082" xr:uid="{00000000-0005-0000-0000-00006B410000}"/>
    <cellStyle name="Normal 7 2 3 2 3 4" xfId="17083" xr:uid="{00000000-0005-0000-0000-00006C410000}"/>
    <cellStyle name="Normal 7 2 3 2 4" xfId="17084" xr:uid="{00000000-0005-0000-0000-00006D410000}"/>
    <cellStyle name="Normal 7 2 3 2 4 2" xfId="17085" xr:uid="{00000000-0005-0000-0000-00006E410000}"/>
    <cellStyle name="Normal 7 2 3 2 4 2 2" xfId="17086" xr:uid="{00000000-0005-0000-0000-00006F410000}"/>
    <cellStyle name="Normal 7 2 3 2 4 3" xfId="17087" xr:uid="{00000000-0005-0000-0000-000070410000}"/>
    <cellStyle name="Normal 7 2 3 2 5" xfId="17088" xr:uid="{00000000-0005-0000-0000-000071410000}"/>
    <cellStyle name="Normal 7 2 3 2 5 2" xfId="17089" xr:uid="{00000000-0005-0000-0000-000072410000}"/>
    <cellStyle name="Normal 7 2 3 2 6" xfId="17090" xr:uid="{00000000-0005-0000-0000-000073410000}"/>
    <cellStyle name="Normal 7 2 3 3" xfId="17091" xr:uid="{00000000-0005-0000-0000-000074410000}"/>
    <cellStyle name="Normal 7 2 3 3 2" xfId="17092" xr:uid="{00000000-0005-0000-0000-000075410000}"/>
    <cellStyle name="Normal 7 2 3 3 2 2" xfId="17093" xr:uid="{00000000-0005-0000-0000-000076410000}"/>
    <cellStyle name="Normal 7 2 3 3 2 2 2" xfId="17094" xr:uid="{00000000-0005-0000-0000-000077410000}"/>
    <cellStyle name="Normal 7 2 3 3 2 3" xfId="17095" xr:uid="{00000000-0005-0000-0000-000078410000}"/>
    <cellStyle name="Normal 7 2 3 3 3" xfId="17096" xr:uid="{00000000-0005-0000-0000-000079410000}"/>
    <cellStyle name="Normal 7 2 3 3 3 2" xfId="17097" xr:uid="{00000000-0005-0000-0000-00007A410000}"/>
    <cellStyle name="Normal 7 2 3 3 4" xfId="17098" xr:uid="{00000000-0005-0000-0000-00007B410000}"/>
    <cellStyle name="Normal 7 2 3 4" xfId="17099" xr:uid="{00000000-0005-0000-0000-00007C410000}"/>
    <cellStyle name="Normal 7 2 3 4 2" xfId="17100" xr:uid="{00000000-0005-0000-0000-00007D410000}"/>
    <cellStyle name="Normal 7 2 3 4 2 2" xfId="17101" xr:uid="{00000000-0005-0000-0000-00007E410000}"/>
    <cellStyle name="Normal 7 2 3 4 2 2 2" xfId="17102" xr:uid="{00000000-0005-0000-0000-00007F410000}"/>
    <cellStyle name="Normal 7 2 3 4 2 3" xfId="17103" xr:uid="{00000000-0005-0000-0000-000080410000}"/>
    <cellStyle name="Normal 7 2 3 4 3" xfId="17104" xr:uid="{00000000-0005-0000-0000-000081410000}"/>
    <cellStyle name="Normal 7 2 3 4 3 2" xfId="17105" xr:uid="{00000000-0005-0000-0000-000082410000}"/>
    <cellStyle name="Normal 7 2 3 4 4" xfId="17106" xr:uid="{00000000-0005-0000-0000-000083410000}"/>
    <cellStyle name="Normal 7 2 3 5" xfId="17107" xr:uid="{00000000-0005-0000-0000-000084410000}"/>
    <cellStyle name="Normal 7 2 3 5 2" xfId="17108" xr:uid="{00000000-0005-0000-0000-000085410000}"/>
    <cellStyle name="Normal 7 2 3 5 2 2" xfId="17109" xr:uid="{00000000-0005-0000-0000-000086410000}"/>
    <cellStyle name="Normal 7 2 3 5 3" xfId="17110" xr:uid="{00000000-0005-0000-0000-000087410000}"/>
    <cellStyle name="Normal 7 2 3 6" xfId="17111" xr:uid="{00000000-0005-0000-0000-000088410000}"/>
    <cellStyle name="Normal 7 2 3 6 2" xfId="17112" xr:uid="{00000000-0005-0000-0000-000089410000}"/>
    <cellStyle name="Normal 7 2 4" xfId="7456" xr:uid="{00000000-0005-0000-0000-00008A410000}"/>
    <cellStyle name="Normal 7 2 4 2" xfId="17113" xr:uid="{00000000-0005-0000-0000-00008B410000}"/>
    <cellStyle name="Normal 7 2 4 2 2" xfId="17114" xr:uid="{00000000-0005-0000-0000-00008C410000}"/>
    <cellStyle name="Normal 7 2 4 2 3" xfId="17115" xr:uid="{00000000-0005-0000-0000-00008D410000}"/>
    <cellStyle name="Normal 7 2 4 3" xfId="17116" xr:uid="{00000000-0005-0000-0000-00008E410000}"/>
    <cellStyle name="Normal 7 2 4 4" xfId="17117" xr:uid="{00000000-0005-0000-0000-00008F410000}"/>
    <cellStyle name="Normal 7 2 4 5" xfId="17118" xr:uid="{00000000-0005-0000-0000-000090410000}"/>
    <cellStyle name="Normal 7 2 4 6" xfId="17119" xr:uid="{00000000-0005-0000-0000-000091410000}"/>
    <cellStyle name="Normal 7 2 5" xfId="8100" xr:uid="{00000000-0005-0000-0000-000092410000}"/>
    <cellStyle name="Normal 7 2 6" xfId="17120" xr:uid="{00000000-0005-0000-0000-000093410000}"/>
    <cellStyle name="Normal 7 2 7" xfId="17121" xr:uid="{00000000-0005-0000-0000-000094410000}"/>
    <cellStyle name="Normal 7 2 8" xfId="17122" xr:uid="{00000000-0005-0000-0000-000095410000}"/>
    <cellStyle name="Normal 7 2 8 2" xfId="17123" xr:uid="{00000000-0005-0000-0000-000096410000}"/>
    <cellStyle name="Normal 7 2 8 3" xfId="17124" xr:uid="{00000000-0005-0000-0000-000097410000}"/>
    <cellStyle name="Normal 7 2 9" xfId="17125" xr:uid="{00000000-0005-0000-0000-000098410000}"/>
    <cellStyle name="Normal 7 3" xfId="5346" xr:uid="{00000000-0005-0000-0000-000099410000}"/>
    <cellStyle name="Normal 7 3 2" xfId="17126" xr:uid="{00000000-0005-0000-0000-00009A410000}"/>
    <cellStyle name="Normal 7 3 3" xfId="17127" xr:uid="{00000000-0005-0000-0000-00009B410000}"/>
    <cellStyle name="Normal 7 3 3 2" xfId="17128" xr:uid="{00000000-0005-0000-0000-00009C410000}"/>
    <cellStyle name="Normal 7 4" xfId="7457" xr:uid="{00000000-0005-0000-0000-00009D410000}"/>
    <cellStyle name="Normal 7 4 10" xfId="17129" xr:uid="{00000000-0005-0000-0000-00009E410000}"/>
    <cellStyle name="Normal 7 4 2" xfId="17130" xr:uid="{00000000-0005-0000-0000-00009F410000}"/>
    <cellStyle name="Normal 7 4 2 2" xfId="17131" xr:uid="{00000000-0005-0000-0000-0000A0410000}"/>
    <cellStyle name="Normal 7 4 2 2 2" xfId="17132" xr:uid="{00000000-0005-0000-0000-0000A1410000}"/>
    <cellStyle name="Normal 7 4 2 2 3" xfId="17133" xr:uid="{00000000-0005-0000-0000-0000A2410000}"/>
    <cellStyle name="Normal 7 4 2 3" xfId="17134" xr:uid="{00000000-0005-0000-0000-0000A3410000}"/>
    <cellStyle name="Normal 7 4 2 4" xfId="17135" xr:uid="{00000000-0005-0000-0000-0000A4410000}"/>
    <cellStyle name="Normal 7 4 2 5" xfId="17136" xr:uid="{00000000-0005-0000-0000-0000A5410000}"/>
    <cellStyle name="Normal 7 4 2 6" xfId="17137" xr:uid="{00000000-0005-0000-0000-0000A6410000}"/>
    <cellStyle name="Normal 7 4 3" xfId="17138" xr:uid="{00000000-0005-0000-0000-0000A7410000}"/>
    <cellStyle name="Normal 7 4 3 2" xfId="17139" xr:uid="{00000000-0005-0000-0000-0000A8410000}"/>
    <cellStyle name="Normal 7 4 4" xfId="17140" xr:uid="{00000000-0005-0000-0000-0000A9410000}"/>
    <cellStyle name="Normal 7 4 5" xfId="17141" xr:uid="{00000000-0005-0000-0000-0000AA410000}"/>
    <cellStyle name="Normal 7 4 6" xfId="17142" xr:uid="{00000000-0005-0000-0000-0000AB410000}"/>
    <cellStyle name="Normal 7 4 7" xfId="17143" xr:uid="{00000000-0005-0000-0000-0000AC410000}"/>
    <cellStyle name="Normal 7 4 7 2" xfId="17144" xr:uid="{00000000-0005-0000-0000-0000AD410000}"/>
    <cellStyle name="Normal 7 4 7 3" xfId="17145" xr:uid="{00000000-0005-0000-0000-0000AE410000}"/>
    <cellStyle name="Normal 7 4 8" xfId="17146" xr:uid="{00000000-0005-0000-0000-0000AF410000}"/>
    <cellStyle name="Normal 7 4 9" xfId="17147" xr:uid="{00000000-0005-0000-0000-0000B0410000}"/>
    <cellStyle name="Normal 7 5" xfId="7458" xr:uid="{00000000-0005-0000-0000-0000B1410000}"/>
    <cellStyle name="Normal 7 5 2" xfId="17148" xr:uid="{00000000-0005-0000-0000-0000B2410000}"/>
    <cellStyle name="Normal 7 5 2 2" xfId="17149" xr:uid="{00000000-0005-0000-0000-0000B3410000}"/>
    <cellStyle name="Normal 7 5 2 3" xfId="17150" xr:uid="{00000000-0005-0000-0000-0000B4410000}"/>
    <cellStyle name="Normal 7 5 3" xfId="17151" xr:uid="{00000000-0005-0000-0000-0000B5410000}"/>
    <cellStyle name="Normal 7 5 4" xfId="17152" xr:uid="{00000000-0005-0000-0000-0000B6410000}"/>
    <cellStyle name="Normal 7 5 5" xfId="17153" xr:uid="{00000000-0005-0000-0000-0000B7410000}"/>
    <cellStyle name="Normal 7 5 6" xfId="17154" xr:uid="{00000000-0005-0000-0000-0000B8410000}"/>
    <cellStyle name="Normal 7 6" xfId="7459" xr:uid="{00000000-0005-0000-0000-0000B9410000}"/>
    <cellStyle name="Normal 7 6 2" xfId="17155" xr:uid="{00000000-0005-0000-0000-0000BA410000}"/>
    <cellStyle name="Normal 7 6 2 2" xfId="17156" xr:uid="{00000000-0005-0000-0000-0000BB410000}"/>
    <cellStyle name="Normal 7 6 2 2 2" xfId="17157" xr:uid="{00000000-0005-0000-0000-0000BC410000}"/>
    <cellStyle name="Normal 7 6 2 2 2 2" xfId="17158" xr:uid="{00000000-0005-0000-0000-0000BD410000}"/>
    <cellStyle name="Normal 7 6 2 2 2 2 2" xfId="17159" xr:uid="{00000000-0005-0000-0000-0000BE410000}"/>
    <cellStyle name="Normal 7 6 2 2 2 3" xfId="17160" xr:uid="{00000000-0005-0000-0000-0000BF410000}"/>
    <cellStyle name="Normal 7 6 2 2 3" xfId="17161" xr:uid="{00000000-0005-0000-0000-0000C0410000}"/>
    <cellStyle name="Normal 7 6 2 2 3 2" xfId="17162" xr:uid="{00000000-0005-0000-0000-0000C1410000}"/>
    <cellStyle name="Normal 7 6 2 2 4" xfId="17163" xr:uid="{00000000-0005-0000-0000-0000C2410000}"/>
    <cellStyle name="Normal 7 6 2 3" xfId="17164" xr:uid="{00000000-0005-0000-0000-0000C3410000}"/>
    <cellStyle name="Normal 7 6 2 3 2" xfId="17165" xr:uid="{00000000-0005-0000-0000-0000C4410000}"/>
    <cellStyle name="Normal 7 6 2 3 2 2" xfId="17166" xr:uid="{00000000-0005-0000-0000-0000C5410000}"/>
    <cellStyle name="Normal 7 6 2 3 2 2 2" xfId="17167" xr:uid="{00000000-0005-0000-0000-0000C6410000}"/>
    <cellStyle name="Normal 7 6 2 3 2 3" xfId="17168" xr:uid="{00000000-0005-0000-0000-0000C7410000}"/>
    <cellStyle name="Normal 7 6 2 3 3" xfId="17169" xr:uid="{00000000-0005-0000-0000-0000C8410000}"/>
    <cellStyle name="Normal 7 6 2 3 3 2" xfId="17170" xr:uid="{00000000-0005-0000-0000-0000C9410000}"/>
    <cellStyle name="Normal 7 6 2 3 4" xfId="17171" xr:uid="{00000000-0005-0000-0000-0000CA410000}"/>
    <cellStyle name="Normal 7 6 2 4" xfId="17172" xr:uid="{00000000-0005-0000-0000-0000CB410000}"/>
    <cellStyle name="Normal 7 6 2 4 2" xfId="17173" xr:uid="{00000000-0005-0000-0000-0000CC410000}"/>
    <cellStyle name="Normal 7 6 2 4 2 2" xfId="17174" xr:uid="{00000000-0005-0000-0000-0000CD410000}"/>
    <cellStyle name="Normal 7 6 2 4 3" xfId="17175" xr:uid="{00000000-0005-0000-0000-0000CE410000}"/>
    <cellStyle name="Normal 7 6 2 5" xfId="17176" xr:uid="{00000000-0005-0000-0000-0000CF410000}"/>
    <cellStyle name="Normal 7 6 2 5 2" xfId="17177" xr:uid="{00000000-0005-0000-0000-0000D0410000}"/>
    <cellStyle name="Normal 7 6 2 6" xfId="17178" xr:uid="{00000000-0005-0000-0000-0000D1410000}"/>
    <cellStyle name="Normal 7 6 3" xfId="17179" xr:uid="{00000000-0005-0000-0000-0000D2410000}"/>
    <cellStyle name="Normal 7 6 3 2" xfId="17180" xr:uid="{00000000-0005-0000-0000-0000D3410000}"/>
    <cellStyle name="Normal 7 6 3 2 2" xfId="17181" xr:uid="{00000000-0005-0000-0000-0000D4410000}"/>
    <cellStyle name="Normal 7 6 3 2 2 2" xfId="17182" xr:uid="{00000000-0005-0000-0000-0000D5410000}"/>
    <cellStyle name="Normal 7 6 3 2 3" xfId="17183" xr:uid="{00000000-0005-0000-0000-0000D6410000}"/>
    <cellStyle name="Normal 7 6 3 3" xfId="17184" xr:uid="{00000000-0005-0000-0000-0000D7410000}"/>
    <cellStyle name="Normal 7 6 3 3 2" xfId="17185" xr:uid="{00000000-0005-0000-0000-0000D8410000}"/>
    <cellStyle name="Normal 7 6 3 4" xfId="17186" xr:uid="{00000000-0005-0000-0000-0000D9410000}"/>
    <cellStyle name="Normal 7 6 4" xfId="17187" xr:uid="{00000000-0005-0000-0000-0000DA410000}"/>
    <cellStyle name="Normal 7 6 4 2" xfId="17188" xr:uid="{00000000-0005-0000-0000-0000DB410000}"/>
    <cellStyle name="Normal 7 6 4 2 2" xfId="17189" xr:uid="{00000000-0005-0000-0000-0000DC410000}"/>
    <cellStyle name="Normal 7 6 4 2 2 2" xfId="17190" xr:uid="{00000000-0005-0000-0000-0000DD410000}"/>
    <cellStyle name="Normal 7 6 4 2 3" xfId="17191" xr:uid="{00000000-0005-0000-0000-0000DE410000}"/>
    <cellStyle name="Normal 7 6 4 3" xfId="17192" xr:uid="{00000000-0005-0000-0000-0000DF410000}"/>
    <cellStyle name="Normal 7 6 4 3 2" xfId="17193" xr:uid="{00000000-0005-0000-0000-0000E0410000}"/>
    <cellStyle name="Normal 7 6 4 4" xfId="17194" xr:uid="{00000000-0005-0000-0000-0000E1410000}"/>
    <cellStyle name="Normal 7 6 5" xfId="17195" xr:uid="{00000000-0005-0000-0000-0000E2410000}"/>
    <cellStyle name="Normal 7 6 5 2" xfId="17196" xr:uid="{00000000-0005-0000-0000-0000E3410000}"/>
    <cellStyle name="Normal 7 6 5 2 2" xfId="17197" xr:uid="{00000000-0005-0000-0000-0000E4410000}"/>
    <cellStyle name="Normal 7 6 5 3" xfId="17198" xr:uid="{00000000-0005-0000-0000-0000E5410000}"/>
    <cellStyle name="Normal 7 6 6" xfId="17199" xr:uid="{00000000-0005-0000-0000-0000E6410000}"/>
    <cellStyle name="Normal 7 6 6 2" xfId="17200" xr:uid="{00000000-0005-0000-0000-0000E7410000}"/>
    <cellStyle name="Normal 7 7" xfId="7460" xr:uid="{00000000-0005-0000-0000-0000E8410000}"/>
    <cellStyle name="Normal 7 8" xfId="8101" xr:uid="{00000000-0005-0000-0000-0000E9410000}"/>
    <cellStyle name="Normal 7 8 2" xfId="17201" xr:uid="{00000000-0005-0000-0000-0000EA410000}"/>
    <cellStyle name="Normal 7 8 2 2" xfId="17202" xr:uid="{00000000-0005-0000-0000-0000EB410000}"/>
    <cellStyle name="Normal 7 8 2 2 2" xfId="17203" xr:uid="{00000000-0005-0000-0000-0000EC410000}"/>
    <cellStyle name="Normal 7 8 2 2 2 2" xfId="17204" xr:uid="{00000000-0005-0000-0000-0000ED410000}"/>
    <cellStyle name="Normal 7 8 2 2 3" xfId="17205" xr:uid="{00000000-0005-0000-0000-0000EE410000}"/>
    <cellStyle name="Normal 7 8 2 3" xfId="17206" xr:uid="{00000000-0005-0000-0000-0000EF410000}"/>
    <cellStyle name="Normal 7 8 2 3 2" xfId="17207" xr:uid="{00000000-0005-0000-0000-0000F0410000}"/>
    <cellStyle name="Normal 7 8 2 4" xfId="17208" xr:uid="{00000000-0005-0000-0000-0000F1410000}"/>
    <cellStyle name="Normal 7 8 3" xfId="17209" xr:uid="{00000000-0005-0000-0000-0000F2410000}"/>
    <cellStyle name="Normal 7 8 3 2" xfId="17210" xr:uid="{00000000-0005-0000-0000-0000F3410000}"/>
    <cellStyle name="Normal 7 8 3 2 2" xfId="17211" xr:uid="{00000000-0005-0000-0000-0000F4410000}"/>
    <cellStyle name="Normal 7 8 3 2 2 2" xfId="17212" xr:uid="{00000000-0005-0000-0000-0000F5410000}"/>
    <cellStyle name="Normal 7 8 3 2 3" xfId="17213" xr:uid="{00000000-0005-0000-0000-0000F6410000}"/>
    <cellStyle name="Normal 7 8 3 3" xfId="17214" xr:uid="{00000000-0005-0000-0000-0000F7410000}"/>
    <cellStyle name="Normal 7 8 3 3 2" xfId="17215" xr:uid="{00000000-0005-0000-0000-0000F8410000}"/>
    <cellStyle name="Normal 7 8 3 4" xfId="17216" xr:uid="{00000000-0005-0000-0000-0000F9410000}"/>
    <cellStyle name="Normal 7 8 4" xfId="17217" xr:uid="{00000000-0005-0000-0000-0000FA410000}"/>
    <cellStyle name="Normal 7 8 4 2" xfId="17218" xr:uid="{00000000-0005-0000-0000-0000FB410000}"/>
    <cellStyle name="Normal 7 8 4 2 2" xfId="17219" xr:uid="{00000000-0005-0000-0000-0000FC410000}"/>
    <cellStyle name="Normal 7 8 4 3" xfId="17220" xr:uid="{00000000-0005-0000-0000-0000FD410000}"/>
    <cellStyle name="Normal 7 8 5" xfId="17221" xr:uid="{00000000-0005-0000-0000-0000FE410000}"/>
    <cellStyle name="Normal 7 8 5 2" xfId="17222" xr:uid="{00000000-0005-0000-0000-0000FF410000}"/>
    <cellStyle name="Normal 7 9" xfId="17223" xr:uid="{00000000-0005-0000-0000-000000420000}"/>
    <cellStyle name="Normal 7 9 2" xfId="17224" xr:uid="{00000000-0005-0000-0000-000001420000}"/>
    <cellStyle name="Normal 7 9 2 2" xfId="17225" xr:uid="{00000000-0005-0000-0000-000002420000}"/>
    <cellStyle name="Normal 7 9 2 2 2" xfId="17226" xr:uid="{00000000-0005-0000-0000-000003420000}"/>
    <cellStyle name="Normal 7 9 2 2 2 2" xfId="17227" xr:uid="{00000000-0005-0000-0000-000004420000}"/>
    <cellStyle name="Normal 7 9 2 2 3" xfId="17228" xr:uid="{00000000-0005-0000-0000-000005420000}"/>
    <cellStyle name="Normal 7 9 2 3" xfId="17229" xr:uid="{00000000-0005-0000-0000-000006420000}"/>
    <cellStyle name="Normal 7 9 2 3 2" xfId="17230" xr:uid="{00000000-0005-0000-0000-000007420000}"/>
    <cellStyle name="Normal 7 9 3" xfId="17231" xr:uid="{00000000-0005-0000-0000-000008420000}"/>
    <cellStyle name="Normal 7 9 3 2" xfId="17232" xr:uid="{00000000-0005-0000-0000-000009420000}"/>
    <cellStyle name="Normal 7 9 3 2 2" xfId="17233" xr:uid="{00000000-0005-0000-0000-00000A420000}"/>
    <cellStyle name="Normal 7 9 4" xfId="17234" xr:uid="{00000000-0005-0000-0000-00000B420000}"/>
    <cellStyle name="Normal 7 9 4 2" xfId="17235" xr:uid="{00000000-0005-0000-0000-00000C420000}"/>
    <cellStyle name="Normal 7_BANK RECO" xfId="5347" xr:uid="{00000000-0005-0000-0000-00000D420000}"/>
    <cellStyle name="Normal 70" xfId="5348" xr:uid="{00000000-0005-0000-0000-00000E420000}"/>
    <cellStyle name="Normal 70 2" xfId="17236" xr:uid="{00000000-0005-0000-0000-00000F420000}"/>
    <cellStyle name="Normal 71" xfId="5349" xr:uid="{00000000-0005-0000-0000-000010420000}"/>
    <cellStyle name="Normal 71 2" xfId="17237" xr:uid="{00000000-0005-0000-0000-000011420000}"/>
    <cellStyle name="Normal 72" xfId="5350" xr:uid="{00000000-0005-0000-0000-000012420000}"/>
    <cellStyle name="Normal 72 2" xfId="17238" xr:uid="{00000000-0005-0000-0000-000013420000}"/>
    <cellStyle name="Normal 72 2 2" xfId="17239" xr:uid="{00000000-0005-0000-0000-000014420000}"/>
    <cellStyle name="Normal 72 2 2 2" xfId="17240" xr:uid="{00000000-0005-0000-0000-000015420000}"/>
    <cellStyle name="Normal 72 2 2 2 2" xfId="17241" xr:uid="{00000000-0005-0000-0000-000016420000}"/>
    <cellStyle name="Normal 72 2 2 2 2 2" xfId="17242" xr:uid="{00000000-0005-0000-0000-000017420000}"/>
    <cellStyle name="Normal 72 2 2 2 2 2 2" xfId="17243" xr:uid="{00000000-0005-0000-0000-000018420000}"/>
    <cellStyle name="Normal 72 2 2 2 2 3" xfId="17244" xr:uid="{00000000-0005-0000-0000-000019420000}"/>
    <cellStyle name="Normal 72 2 2 2 3" xfId="17245" xr:uid="{00000000-0005-0000-0000-00001A420000}"/>
    <cellStyle name="Normal 72 2 2 2 3 2" xfId="17246" xr:uid="{00000000-0005-0000-0000-00001B420000}"/>
    <cellStyle name="Normal 72 2 2 2 4" xfId="17247" xr:uid="{00000000-0005-0000-0000-00001C420000}"/>
    <cellStyle name="Normal 72 2 2 3" xfId="17248" xr:uid="{00000000-0005-0000-0000-00001D420000}"/>
    <cellStyle name="Normal 72 2 2 3 2" xfId="17249" xr:uid="{00000000-0005-0000-0000-00001E420000}"/>
    <cellStyle name="Normal 72 2 2 3 2 2" xfId="17250" xr:uid="{00000000-0005-0000-0000-00001F420000}"/>
    <cellStyle name="Normal 72 2 2 3 2 2 2" xfId="17251" xr:uid="{00000000-0005-0000-0000-000020420000}"/>
    <cellStyle name="Normal 72 2 2 3 2 3" xfId="17252" xr:uid="{00000000-0005-0000-0000-000021420000}"/>
    <cellStyle name="Normal 72 2 2 3 3" xfId="17253" xr:uid="{00000000-0005-0000-0000-000022420000}"/>
    <cellStyle name="Normal 72 2 2 3 3 2" xfId="17254" xr:uid="{00000000-0005-0000-0000-000023420000}"/>
    <cellStyle name="Normal 72 2 2 3 4" xfId="17255" xr:uid="{00000000-0005-0000-0000-000024420000}"/>
    <cellStyle name="Normal 72 2 2 4" xfId="17256" xr:uid="{00000000-0005-0000-0000-000025420000}"/>
    <cellStyle name="Normal 72 2 2 4 2" xfId="17257" xr:uid="{00000000-0005-0000-0000-000026420000}"/>
    <cellStyle name="Normal 72 2 2 4 2 2" xfId="17258" xr:uid="{00000000-0005-0000-0000-000027420000}"/>
    <cellStyle name="Normal 72 2 2 4 3" xfId="17259" xr:uid="{00000000-0005-0000-0000-000028420000}"/>
    <cellStyle name="Normal 72 2 2 5" xfId="17260" xr:uid="{00000000-0005-0000-0000-000029420000}"/>
    <cellStyle name="Normal 72 2 2 5 2" xfId="17261" xr:uid="{00000000-0005-0000-0000-00002A420000}"/>
    <cellStyle name="Normal 72 2 2 6" xfId="17262" xr:uid="{00000000-0005-0000-0000-00002B420000}"/>
    <cellStyle name="Normal 72 2 3" xfId="17263" xr:uid="{00000000-0005-0000-0000-00002C420000}"/>
    <cellStyle name="Normal 72 2 3 2" xfId="17264" xr:uid="{00000000-0005-0000-0000-00002D420000}"/>
    <cellStyle name="Normal 72 2 3 2 2" xfId="17265" xr:uid="{00000000-0005-0000-0000-00002E420000}"/>
    <cellStyle name="Normal 72 2 3 2 2 2" xfId="17266" xr:uid="{00000000-0005-0000-0000-00002F420000}"/>
    <cellStyle name="Normal 72 2 3 2 3" xfId="17267" xr:uid="{00000000-0005-0000-0000-000030420000}"/>
    <cellStyle name="Normal 72 2 3 3" xfId="17268" xr:uid="{00000000-0005-0000-0000-000031420000}"/>
    <cellStyle name="Normal 72 2 3 3 2" xfId="17269" xr:uid="{00000000-0005-0000-0000-000032420000}"/>
    <cellStyle name="Normal 72 2 3 4" xfId="17270" xr:uid="{00000000-0005-0000-0000-000033420000}"/>
    <cellStyle name="Normal 72 2 4" xfId="17271" xr:uid="{00000000-0005-0000-0000-000034420000}"/>
    <cellStyle name="Normal 72 2 4 2" xfId="17272" xr:uid="{00000000-0005-0000-0000-000035420000}"/>
    <cellStyle name="Normal 72 2 4 2 2" xfId="17273" xr:uid="{00000000-0005-0000-0000-000036420000}"/>
    <cellStyle name="Normal 72 2 4 2 2 2" xfId="17274" xr:uid="{00000000-0005-0000-0000-000037420000}"/>
    <cellStyle name="Normal 72 2 4 2 3" xfId="17275" xr:uid="{00000000-0005-0000-0000-000038420000}"/>
    <cellStyle name="Normal 72 2 4 3" xfId="17276" xr:uid="{00000000-0005-0000-0000-000039420000}"/>
    <cellStyle name="Normal 72 2 4 3 2" xfId="17277" xr:uid="{00000000-0005-0000-0000-00003A420000}"/>
    <cellStyle name="Normal 72 2 4 4" xfId="17278" xr:uid="{00000000-0005-0000-0000-00003B420000}"/>
    <cellStyle name="Normal 72 2 5" xfId="17279" xr:uid="{00000000-0005-0000-0000-00003C420000}"/>
    <cellStyle name="Normal 72 2 5 2" xfId="17280" xr:uid="{00000000-0005-0000-0000-00003D420000}"/>
    <cellStyle name="Normal 72 2 5 2 2" xfId="17281" xr:uid="{00000000-0005-0000-0000-00003E420000}"/>
    <cellStyle name="Normal 72 2 5 3" xfId="17282" xr:uid="{00000000-0005-0000-0000-00003F420000}"/>
    <cellStyle name="Normal 72 2 6" xfId="17283" xr:uid="{00000000-0005-0000-0000-000040420000}"/>
    <cellStyle name="Normal 72 2 6 2" xfId="17284" xr:uid="{00000000-0005-0000-0000-000041420000}"/>
    <cellStyle name="Normal 727" xfId="19455" xr:uid="{00000000-0005-0000-0000-000042420000}"/>
    <cellStyle name="Normal 729" xfId="19457" xr:uid="{00000000-0005-0000-0000-000043420000}"/>
    <cellStyle name="Normal 73" xfId="5351" xr:uid="{00000000-0005-0000-0000-000044420000}"/>
    <cellStyle name="Normal 73 2" xfId="17285" xr:uid="{00000000-0005-0000-0000-000045420000}"/>
    <cellStyle name="Normal 73 2 2" xfId="17286" xr:uid="{00000000-0005-0000-0000-000046420000}"/>
    <cellStyle name="Normal 73 3" xfId="17287" xr:uid="{00000000-0005-0000-0000-000047420000}"/>
    <cellStyle name="Normal 731" xfId="19503" xr:uid="{90B6AE54-7AB3-46D8-8585-26CB383C0248}"/>
    <cellStyle name="Normal 735" xfId="19498" xr:uid="{00000000-0005-0000-0000-000048420000}"/>
    <cellStyle name="Normal 739" xfId="19497" xr:uid="{00000000-0005-0000-0000-000049420000}"/>
    <cellStyle name="Normal 74" xfId="5352" xr:uid="{00000000-0005-0000-0000-00004A420000}"/>
    <cellStyle name="Normal 74 2" xfId="17288" xr:uid="{00000000-0005-0000-0000-00004B420000}"/>
    <cellStyle name="Normal 75" xfId="5353" xr:uid="{00000000-0005-0000-0000-00004C420000}"/>
    <cellStyle name="Normal 75 2" xfId="17289" xr:uid="{00000000-0005-0000-0000-00004D420000}"/>
    <cellStyle name="Normal 75 2 2" xfId="17290" xr:uid="{00000000-0005-0000-0000-00004E420000}"/>
    <cellStyle name="Normal 75 3" xfId="17291" xr:uid="{00000000-0005-0000-0000-00004F420000}"/>
    <cellStyle name="Normal 752" xfId="19505" xr:uid="{956E82D4-678F-44CA-96B2-402DA61B6225}"/>
    <cellStyle name="Normal 76" xfId="5354" xr:uid="{00000000-0005-0000-0000-000050420000}"/>
    <cellStyle name="Normal 76 2" xfId="17292" xr:uid="{00000000-0005-0000-0000-000051420000}"/>
    <cellStyle name="Normal 76 2 2" xfId="17293" xr:uid="{00000000-0005-0000-0000-000052420000}"/>
    <cellStyle name="Normal 76 2 2 2" xfId="17294" xr:uid="{00000000-0005-0000-0000-000053420000}"/>
    <cellStyle name="Normal 76 2 2 2 2" xfId="17295" xr:uid="{00000000-0005-0000-0000-000054420000}"/>
    <cellStyle name="Normal 76 2 2 2 2 2" xfId="17296" xr:uid="{00000000-0005-0000-0000-000055420000}"/>
    <cellStyle name="Normal 76 2 2 2 2 2 2" xfId="17297" xr:uid="{00000000-0005-0000-0000-000056420000}"/>
    <cellStyle name="Normal 76 2 2 2 2 3" xfId="17298" xr:uid="{00000000-0005-0000-0000-000057420000}"/>
    <cellStyle name="Normal 76 2 2 2 3" xfId="17299" xr:uid="{00000000-0005-0000-0000-000058420000}"/>
    <cellStyle name="Normal 76 2 2 2 3 2" xfId="17300" xr:uid="{00000000-0005-0000-0000-000059420000}"/>
    <cellStyle name="Normal 76 2 2 2 4" xfId="17301" xr:uid="{00000000-0005-0000-0000-00005A420000}"/>
    <cellStyle name="Normal 76 2 2 3" xfId="17302" xr:uid="{00000000-0005-0000-0000-00005B420000}"/>
    <cellStyle name="Normal 76 2 2 3 2" xfId="17303" xr:uid="{00000000-0005-0000-0000-00005C420000}"/>
    <cellStyle name="Normal 76 2 2 3 2 2" xfId="17304" xr:uid="{00000000-0005-0000-0000-00005D420000}"/>
    <cellStyle name="Normal 76 2 2 3 2 2 2" xfId="17305" xr:uid="{00000000-0005-0000-0000-00005E420000}"/>
    <cellStyle name="Normal 76 2 2 3 2 3" xfId="17306" xr:uid="{00000000-0005-0000-0000-00005F420000}"/>
    <cellStyle name="Normal 76 2 2 3 3" xfId="17307" xr:uid="{00000000-0005-0000-0000-000060420000}"/>
    <cellStyle name="Normal 76 2 2 3 3 2" xfId="17308" xr:uid="{00000000-0005-0000-0000-000061420000}"/>
    <cellStyle name="Normal 76 2 2 3 4" xfId="17309" xr:uid="{00000000-0005-0000-0000-000062420000}"/>
    <cellStyle name="Normal 76 2 2 4" xfId="17310" xr:uid="{00000000-0005-0000-0000-000063420000}"/>
    <cellStyle name="Normal 76 2 2 4 2" xfId="17311" xr:uid="{00000000-0005-0000-0000-000064420000}"/>
    <cellStyle name="Normal 76 2 2 4 2 2" xfId="17312" xr:uid="{00000000-0005-0000-0000-000065420000}"/>
    <cellStyle name="Normal 76 2 2 4 3" xfId="17313" xr:uid="{00000000-0005-0000-0000-000066420000}"/>
    <cellStyle name="Normal 76 2 2 5" xfId="17314" xr:uid="{00000000-0005-0000-0000-000067420000}"/>
    <cellStyle name="Normal 76 2 2 5 2" xfId="17315" xr:uid="{00000000-0005-0000-0000-000068420000}"/>
    <cellStyle name="Normal 76 2 2 6" xfId="17316" xr:uid="{00000000-0005-0000-0000-000069420000}"/>
    <cellStyle name="Normal 76 2 3" xfId="17317" xr:uid="{00000000-0005-0000-0000-00006A420000}"/>
    <cellStyle name="Normal 76 2 3 2" xfId="17318" xr:uid="{00000000-0005-0000-0000-00006B420000}"/>
    <cellStyle name="Normal 76 2 3 2 2" xfId="17319" xr:uid="{00000000-0005-0000-0000-00006C420000}"/>
    <cellStyle name="Normal 76 2 3 2 2 2" xfId="17320" xr:uid="{00000000-0005-0000-0000-00006D420000}"/>
    <cellStyle name="Normal 76 2 3 2 3" xfId="17321" xr:uid="{00000000-0005-0000-0000-00006E420000}"/>
    <cellStyle name="Normal 76 2 3 3" xfId="17322" xr:uid="{00000000-0005-0000-0000-00006F420000}"/>
    <cellStyle name="Normal 76 2 3 3 2" xfId="17323" xr:uid="{00000000-0005-0000-0000-000070420000}"/>
    <cellStyle name="Normal 76 2 3 4" xfId="17324" xr:uid="{00000000-0005-0000-0000-000071420000}"/>
    <cellStyle name="Normal 76 2 4" xfId="17325" xr:uid="{00000000-0005-0000-0000-000072420000}"/>
    <cellStyle name="Normal 76 2 4 2" xfId="17326" xr:uid="{00000000-0005-0000-0000-000073420000}"/>
    <cellStyle name="Normal 76 2 4 2 2" xfId="17327" xr:uid="{00000000-0005-0000-0000-000074420000}"/>
    <cellStyle name="Normal 76 2 4 2 2 2" xfId="17328" xr:uid="{00000000-0005-0000-0000-000075420000}"/>
    <cellStyle name="Normal 76 2 4 2 3" xfId="17329" xr:uid="{00000000-0005-0000-0000-000076420000}"/>
    <cellStyle name="Normal 76 2 4 3" xfId="17330" xr:uid="{00000000-0005-0000-0000-000077420000}"/>
    <cellStyle name="Normal 76 2 4 3 2" xfId="17331" xr:uid="{00000000-0005-0000-0000-000078420000}"/>
    <cellStyle name="Normal 76 2 4 4" xfId="17332" xr:uid="{00000000-0005-0000-0000-000079420000}"/>
    <cellStyle name="Normal 76 2 5" xfId="17333" xr:uid="{00000000-0005-0000-0000-00007A420000}"/>
    <cellStyle name="Normal 76 2 5 2" xfId="17334" xr:uid="{00000000-0005-0000-0000-00007B420000}"/>
    <cellStyle name="Normal 76 2 5 2 2" xfId="17335" xr:uid="{00000000-0005-0000-0000-00007C420000}"/>
    <cellStyle name="Normal 76 2 5 3" xfId="17336" xr:uid="{00000000-0005-0000-0000-00007D420000}"/>
    <cellStyle name="Normal 76 2 6" xfId="17337" xr:uid="{00000000-0005-0000-0000-00007E420000}"/>
    <cellStyle name="Normal 76 2 6 2" xfId="17338" xr:uid="{00000000-0005-0000-0000-00007F420000}"/>
    <cellStyle name="Normal 76 2 7" xfId="17339" xr:uid="{00000000-0005-0000-0000-000080420000}"/>
    <cellStyle name="Normal 76 3" xfId="17340" xr:uid="{00000000-0005-0000-0000-000081420000}"/>
    <cellStyle name="Normal 77" xfId="5355" xr:uid="{00000000-0005-0000-0000-000082420000}"/>
    <cellStyle name="Normal 77 2" xfId="17341" xr:uid="{00000000-0005-0000-0000-000083420000}"/>
    <cellStyle name="Normal 78" xfId="5356" xr:uid="{00000000-0005-0000-0000-000084420000}"/>
    <cellStyle name="Normal 78 2" xfId="17342" xr:uid="{00000000-0005-0000-0000-000085420000}"/>
    <cellStyle name="Normal 78 2 2" xfId="17343" xr:uid="{00000000-0005-0000-0000-000086420000}"/>
    <cellStyle name="Normal 78 3" xfId="17344" xr:uid="{00000000-0005-0000-0000-000087420000}"/>
    <cellStyle name="Normal 79" xfId="5357" xr:uid="{00000000-0005-0000-0000-000088420000}"/>
    <cellStyle name="Normal 79 2" xfId="17345" xr:uid="{00000000-0005-0000-0000-000089420000}"/>
    <cellStyle name="Normal 8" xfId="2434" xr:uid="{00000000-0005-0000-0000-00008A420000}"/>
    <cellStyle name="Normal 8 10" xfId="17346" xr:uid="{00000000-0005-0000-0000-00008B420000}"/>
    <cellStyle name="Normal 8 10 2" xfId="17347" xr:uid="{00000000-0005-0000-0000-00008C420000}"/>
    <cellStyle name="Normal 8 10 2 2" xfId="17348" xr:uid="{00000000-0005-0000-0000-00008D420000}"/>
    <cellStyle name="Normal 8 10 2 2 2" xfId="17349" xr:uid="{00000000-0005-0000-0000-00008E420000}"/>
    <cellStyle name="Normal 8 10 2 3" xfId="17350" xr:uid="{00000000-0005-0000-0000-00008F420000}"/>
    <cellStyle name="Normal 8 10 3" xfId="17351" xr:uid="{00000000-0005-0000-0000-000090420000}"/>
    <cellStyle name="Normal 8 10 3 2" xfId="17352" xr:uid="{00000000-0005-0000-0000-000091420000}"/>
    <cellStyle name="Normal 8 10 4" xfId="17353" xr:uid="{00000000-0005-0000-0000-000092420000}"/>
    <cellStyle name="Normal 8 11" xfId="17354" xr:uid="{00000000-0005-0000-0000-000093420000}"/>
    <cellStyle name="Normal 8 11 2" xfId="17355" xr:uid="{00000000-0005-0000-0000-000094420000}"/>
    <cellStyle name="Normal 8 11 2 2" xfId="17356" xr:uid="{00000000-0005-0000-0000-000095420000}"/>
    <cellStyle name="Normal 8 11 2 2 2" xfId="17357" xr:uid="{00000000-0005-0000-0000-000096420000}"/>
    <cellStyle name="Normal 8 11 2 3" xfId="17358" xr:uid="{00000000-0005-0000-0000-000097420000}"/>
    <cellStyle name="Normal 8 11 3" xfId="17359" xr:uid="{00000000-0005-0000-0000-000098420000}"/>
    <cellStyle name="Normal 8 11 3 2" xfId="17360" xr:uid="{00000000-0005-0000-0000-000099420000}"/>
    <cellStyle name="Normal 8 11 4" xfId="17361" xr:uid="{00000000-0005-0000-0000-00009A420000}"/>
    <cellStyle name="Normal 8 12" xfId="17362" xr:uid="{00000000-0005-0000-0000-00009B420000}"/>
    <cellStyle name="Normal 8 12 2" xfId="17363" xr:uid="{00000000-0005-0000-0000-00009C420000}"/>
    <cellStyle name="Normal 8 12 2 2" xfId="17364" xr:uid="{00000000-0005-0000-0000-00009D420000}"/>
    <cellStyle name="Normal 8 12 3" xfId="17365" xr:uid="{00000000-0005-0000-0000-00009E420000}"/>
    <cellStyle name="Normal 8 13" xfId="17366" xr:uid="{00000000-0005-0000-0000-00009F420000}"/>
    <cellStyle name="Normal 8 13 2" xfId="17367" xr:uid="{00000000-0005-0000-0000-0000A0420000}"/>
    <cellStyle name="Normal 8 2" xfId="5358" xr:uid="{00000000-0005-0000-0000-0000A1420000}"/>
    <cellStyle name="Normal 8 2 2" xfId="7461" xr:uid="{00000000-0005-0000-0000-0000A2420000}"/>
    <cellStyle name="Normal 8 2 2 2" xfId="7462" xr:uid="{00000000-0005-0000-0000-0000A3420000}"/>
    <cellStyle name="Normal 8 2 2 2 2" xfId="8102" xr:uid="{00000000-0005-0000-0000-0000A4420000}"/>
    <cellStyle name="Normal 8 2 2 2 2 2" xfId="8103" xr:uid="{00000000-0005-0000-0000-0000A5420000}"/>
    <cellStyle name="Normal 8 2 2 2 2 2 2" xfId="17368" xr:uid="{00000000-0005-0000-0000-0000A6420000}"/>
    <cellStyle name="Normal 8 2 2 2 2 2 2 2" xfId="17369" xr:uid="{00000000-0005-0000-0000-0000A7420000}"/>
    <cellStyle name="Normal 8 2 2 2 2 2 3" xfId="17370" xr:uid="{00000000-0005-0000-0000-0000A8420000}"/>
    <cellStyle name="Normal 8 2 2 2 2 3" xfId="17371" xr:uid="{00000000-0005-0000-0000-0000A9420000}"/>
    <cellStyle name="Normal 8 2 2 2 2 3 2" xfId="17372" xr:uid="{00000000-0005-0000-0000-0000AA420000}"/>
    <cellStyle name="Normal 8 2 2 2 2 4" xfId="17373" xr:uid="{00000000-0005-0000-0000-0000AB420000}"/>
    <cellStyle name="Normal 8 2 2 2 3" xfId="17374" xr:uid="{00000000-0005-0000-0000-0000AC420000}"/>
    <cellStyle name="Normal 8 2 2 2 3 2" xfId="17375" xr:uid="{00000000-0005-0000-0000-0000AD420000}"/>
    <cellStyle name="Normal 8 2 2 2 3 2 2" xfId="17376" xr:uid="{00000000-0005-0000-0000-0000AE420000}"/>
    <cellStyle name="Normal 8 2 2 2 3 2 2 2" xfId="17377" xr:uid="{00000000-0005-0000-0000-0000AF420000}"/>
    <cellStyle name="Normal 8 2 2 2 3 2 3" xfId="17378" xr:uid="{00000000-0005-0000-0000-0000B0420000}"/>
    <cellStyle name="Normal 8 2 2 2 3 3" xfId="17379" xr:uid="{00000000-0005-0000-0000-0000B1420000}"/>
    <cellStyle name="Normal 8 2 2 2 3 3 2" xfId="17380" xr:uid="{00000000-0005-0000-0000-0000B2420000}"/>
    <cellStyle name="Normal 8 2 2 2 3 4" xfId="17381" xr:uid="{00000000-0005-0000-0000-0000B3420000}"/>
    <cellStyle name="Normal 8 2 2 2 4" xfId="17382" xr:uid="{00000000-0005-0000-0000-0000B4420000}"/>
    <cellStyle name="Normal 8 2 2 2 4 2" xfId="17383" xr:uid="{00000000-0005-0000-0000-0000B5420000}"/>
    <cellStyle name="Normal 8 2 2 2 4 2 2" xfId="17384" xr:uid="{00000000-0005-0000-0000-0000B6420000}"/>
    <cellStyle name="Normal 8 2 2 2 4 3" xfId="17385" xr:uid="{00000000-0005-0000-0000-0000B7420000}"/>
    <cellStyle name="Normal 8 2 2 2 5" xfId="17386" xr:uid="{00000000-0005-0000-0000-0000B8420000}"/>
    <cellStyle name="Normal 8 2 2 2 5 2" xfId="17387" xr:uid="{00000000-0005-0000-0000-0000B9420000}"/>
    <cellStyle name="Normal 8 2 2 3" xfId="7463" xr:uid="{00000000-0005-0000-0000-0000BA420000}"/>
    <cellStyle name="Normal 8 2 2 3 2" xfId="17388" xr:uid="{00000000-0005-0000-0000-0000BB420000}"/>
    <cellStyle name="Normal 8 2 2 3 2 2" xfId="17389" xr:uid="{00000000-0005-0000-0000-0000BC420000}"/>
    <cellStyle name="Normal 8 2 2 3 2 2 2" xfId="17390" xr:uid="{00000000-0005-0000-0000-0000BD420000}"/>
    <cellStyle name="Normal 8 2 2 3 2 3" xfId="17391" xr:uid="{00000000-0005-0000-0000-0000BE420000}"/>
    <cellStyle name="Normal 8 2 2 3 3" xfId="17392" xr:uid="{00000000-0005-0000-0000-0000BF420000}"/>
    <cellStyle name="Normal 8 2 2 3 3 2" xfId="17393" xr:uid="{00000000-0005-0000-0000-0000C0420000}"/>
    <cellStyle name="Normal 8 2 2 4" xfId="7464" xr:uid="{00000000-0005-0000-0000-0000C1420000}"/>
    <cellStyle name="Normal 8 2 2 4 2" xfId="17394" xr:uid="{00000000-0005-0000-0000-0000C2420000}"/>
    <cellStyle name="Normal 8 2 2 4 2 2" xfId="17395" xr:uid="{00000000-0005-0000-0000-0000C3420000}"/>
    <cellStyle name="Normal 8 2 2 4 2 2 2" xfId="17396" xr:uid="{00000000-0005-0000-0000-0000C4420000}"/>
    <cellStyle name="Normal 8 2 2 4 2 3" xfId="17397" xr:uid="{00000000-0005-0000-0000-0000C5420000}"/>
    <cellStyle name="Normal 8 2 2 4 3" xfId="17398" xr:uid="{00000000-0005-0000-0000-0000C6420000}"/>
    <cellStyle name="Normal 8 2 2 4 3 2" xfId="17399" xr:uid="{00000000-0005-0000-0000-0000C7420000}"/>
    <cellStyle name="Normal 8 2 2 5" xfId="8104" xr:uid="{00000000-0005-0000-0000-0000C8420000}"/>
    <cellStyle name="Normal 8 2 2 5 2" xfId="17400" xr:uid="{00000000-0005-0000-0000-0000C9420000}"/>
    <cellStyle name="Normal 8 2 2 5 2 2" xfId="17401" xr:uid="{00000000-0005-0000-0000-0000CA420000}"/>
    <cellStyle name="Normal 8 2 2 5 3" xfId="17402" xr:uid="{00000000-0005-0000-0000-0000CB420000}"/>
    <cellStyle name="Normal 8 2 2 6" xfId="17403" xr:uid="{00000000-0005-0000-0000-0000CC420000}"/>
    <cellStyle name="Normal 8 2 2 6 2" xfId="17404" xr:uid="{00000000-0005-0000-0000-0000CD420000}"/>
    <cellStyle name="Normal 8 2 3" xfId="7465" xr:uid="{00000000-0005-0000-0000-0000CE420000}"/>
    <cellStyle name="Normal 8 2 3 2" xfId="17405" xr:uid="{00000000-0005-0000-0000-0000CF420000}"/>
    <cellStyle name="Normal 8 2 3 2 2" xfId="17406" xr:uid="{00000000-0005-0000-0000-0000D0420000}"/>
    <cellStyle name="Normal 8 2 3 2 2 2" xfId="17407" xr:uid="{00000000-0005-0000-0000-0000D1420000}"/>
    <cellStyle name="Normal 8 2 3 2 2 2 2" xfId="17408" xr:uid="{00000000-0005-0000-0000-0000D2420000}"/>
    <cellStyle name="Normal 8 2 3 2 2 2 2 2" xfId="17409" xr:uid="{00000000-0005-0000-0000-0000D3420000}"/>
    <cellStyle name="Normal 8 2 3 2 2 2 3" xfId="17410" xr:uid="{00000000-0005-0000-0000-0000D4420000}"/>
    <cellStyle name="Normal 8 2 3 2 2 3" xfId="17411" xr:uid="{00000000-0005-0000-0000-0000D5420000}"/>
    <cellStyle name="Normal 8 2 3 2 2 3 2" xfId="17412" xr:uid="{00000000-0005-0000-0000-0000D6420000}"/>
    <cellStyle name="Normal 8 2 3 2 2 4" xfId="17413" xr:uid="{00000000-0005-0000-0000-0000D7420000}"/>
    <cellStyle name="Normal 8 2 3 2 3" xfId="17414" xr:uid="{00000000-0005-0000-0000-0000D8420000}"/>
    <cellStyle name="Normal 8 2 3 2 3 2" xfId="17415" xr:uid="{00000000-0005-0000-0000-0000D9420000}"/>
    <cellStyle name="Normal 8 2 3 2 3 2 2" xfId="17416" xr:uid="{00000000-0005-0000-0000-0000DA420000}"/>
    <cellStyle name="Normal 8 2 3 2 3 2 2 2" xfId="17417" xr:uid="{00000000-0005-0000-0000-0000DB420000}"/>
    <cellStyle name="Normal 8 2 3 2 3 2 3" xfId="17418" xr:uid="{00000000-0005-0000-0000-0000DC420000}"/>
    <cellStyle name="Normal 8 2 3 2 3 3" xfId="17419" xr:uid="{00000000-0005-0000-0000-0000DD420000}"/>
    <cellStyle name="Normal 8 2 3 2 3 3 2" xfId="17420" xr:uid="{00000000-0005-0000-0000-0000DE420000}"/>
    <cellStyle name="Normal 8 2 3 2 3 4" xfId="17421" xr:uid="{00000000-0005-0000-0000-0000DF420000}"/>
    <cellStyle name="Normal 8 2 3 2 4" xfId="17422" xr:uid="{00000000-0005-0000-0000-0000E0420000}"/>
    <cellStyle name="Normal 8 2 3 2 4 2" xfId="17423" xr:uid="{00000000-0005-0000-0000-0000E1420000}"/>
    <cellStyle name="Normal 8 2 3 2 4 2 2" xfId="17424" xr:uid="{00000000-0005-0000-0000-0000E2420000}"/>
    <cellStyle name="Normal 8 2 3 2 4 3" xfId="17425" xr:uid="{00000000-0005-0000-0000-0000E3420000}"/>
    <cellStyle name="Normal 8 2 3 2 5" xfId="17426" xr:uid="{00000000-0005-0000-0000-0000E4420000}"/>
    <cellStyle name="Normal 8 2 3 2 5 2" xfId="17427" xr:uid="{00000000-0005-0000-0000-0000E5420000}"/>
    <cellStyle name="Normal 8 2 3 2 6" xfId="17428" xr:uid="{00000000-0005-0000-0000-0000E6420000}"/>
    <cellStyle name="Normal 8 2 3 3" xfId="17429" xr:uid="{00000000-0005-0000-0000-0000E7420000}"/>
    <cellStyle name="Normal 8 2 3 3 2" xfId="17430" xr:uid="{00000000-0005-0000-0000-0000E8420000}"/>
    <cellStyle name="Normal 8 2 3 3 2 2" xfId="17431" xr:uid="{00000000-0005-0000-0000-0000E9420000}"/>
    <cellStyle name="Normal 8 2 3 3 2 2 2" xfId="17432" xr:uid="{00000000-0005-0000-0000-0000EA420000}"/>
    <cellStyle name="Normal 8 2 3 3 2 3" xfId="17433" xr:uid="{00000000-0005-0000-0000-0000EB420000}"/>
    <cellStyle name="Normal 8 2 3 3 3" xfId="17434" xr:uid="{00000000-0005-0000-0000-0000EC420000}"/>
    <cellStyle name="Normal 8 2 3 3 3 2" xfId="17435" xr:uid="{00000000-0005-0000-0000-0000ED420000}"/>
    <cellStyle name="Normal 8 2 3 3 4" xfId="17436" xr:uid="{00000000-0005-0000-0000-0000EE420000}"/>
    <cellStyle name="Normal 8 2 3 4" xfId="17437" xr:uid="{00000000-0005-0000-0000-0000EF420000}"/>
    <cellStyle name="Normal 8 2 3 4 2" xfId="17438" xr:uid="{00000000-0005-0000-0000-0000F0420000}"/>
    <cellStyle name="Normal 8 2 3 4 2 2" xfId="17439" xr:uid="{00000000-0005-0000-0000-0000F1420000}"/>
    <cellStyle name="Normal 8 2 3 4 2 2 2" xfId="17440" xr:uid="{00000000-0005-0000-0000-0000F2420000}"/>
    <cellStyle name="Normal 8 2 3 4 2 3" xfId="17441" xr:uid="{00000000-0005-0000-0000-0000F3420000}"/>
    <cellStyle name="Normal 8 2 3 4 3" xfId="17442" xr:uid="{00000000-0005-0000-0000-0000F4420000}"/>
    <cellStyle name="Normal 8 2 3 4 3 2" xfId="17443" xr:uid="{00000000-0005-0000-0000-0000F5420000}"/>
    <cellStyle name="Normal 8 2 3 4 4" xfId="17444" xr:uid="{00000000-0005-0000-0000-0000F6420000}"/>
    <cellStyle name="Normal 8 2 3 5" xfId="17445" xr:uid="{00000000-0005-0000-0000-0000F7420000}"/>
    <cellStyle name="Normal 8 2 3 5 2" xfId="17446" xr:uid="{00000000-0005-0000-0000-0000F8420000}"/>
    <cellStyle name="Normal 8 2 3 5 2 2" xfId="17447" xr:uid="{00000000-0005-0000-0000-0000F9420000}"/>
    <cellStyle name="Normal 8 2 3 5 3" xfId="17448" xr:uid="{00000000-0005-0000-0000-0000FA420000}"/>
    <cellStyle name="Normal 8 2 3 6" xfId="17449" xr:uid="{00000000-0005-0000-0000-0000FB420000}"/>
    <cellStyle name="Normal 8 2 3 6 2" xfId="17450" xr:uid="{00000000-0005-0000-0000-0000FC420000}"/>
    <cellStyle name="Normal 8 2 4" xfId="7466" xr:uid="{00000000-0005-0000-0000-0000FD420000}"/>
    <cellStyle name="Normal 8 2 4 2" xfId="17451" xr:uid="{00000000-0005-0000-0000-0000FE420000}"/>
    <cellStyle name="Normal 8 2 4 2 2" xfId="17452" xr:uid="{00000000-0005-0000-0000-0000FF420000}"/>
    <cellStyle name="Normal 8 2 4 2 2 2" xfId="17453" xr:uid="{00000000-0005-0000-0000-000000430000}"/>
    <cellStyle name="Normal 8 2 4 2 2 2 2" xfId="17454" xr:uid="{00000000-0005-0000-0000-000001430000}"/>
    <cellStyle name="Normal 8 2 4 2 2 3" xfId="17455" xr:uid="{00000000-0005-0000-0000-000002430000}"/>
    <cellStyle name="Normal 8 2 4 2 3" xfId="17456" xr:uid="{00000000-0005-0000-0000-000003430000}"/>
    <cellStyle name="Normal 8 2 4 2 3 2" xfId="17457" xr:uid="{00000000-0005-0000-0000-000004430000}"/>
    <cellStyle name="Normal 8 2 4 2 4" xfId="17458" xr:uid="{00000000-0005-0000-0000-000005430000}"/>
    <cellStyle name="Normal 8 2 4 3" xfId="17459" xr:uid="{00000000-0005-0000-0000-000006430000}"/>
    <cellStyle name="Normal 8 2 4 3 2" xfId="17460" xr:uid="{00000000-0005-0000-0000-000007430000}"/>
    <cellStyle name="Normal 8 2 4 3 2 2" xfId="17461" xr:uid="{00000000-0005-0000-0000-000008430000}"/>
    <cellStyle name="Normal 8 2 4 3 2 2 2" xfId="17462" xr:uid="{00000000-0005-0000-0000-000009430000}"/>
    <cellStyle name="Normal 8 2 4 3 2 3" xfId="17463" xr:uid="{00000000-0005-0000-0000-00000A430000}"/>
    <cellStyle name="Normal 8 2 4 3 3" xfId="17464" xr:uid="{00000000-0005-0000-0000-00000B430000}"/>
    <cellStyle name="Normal 8 2 4 3 3 2" xfId="17465" xr:uid="{00000000-0005-0000-0000-00000C430000}"/>
    <cellStyle name="Normal 8 2 4 3 4" xfId="17466" xr:uid="{00000000-0005-0000-0000-00000D430000}"/>
    <cellStyle name="Normal 8 2 4 4" xfId="17467" xr:uid="{00000000-0005-0000-0000-00000E430000}"/>
    <cellStyle name="Normal 8 2 4 4 2" xfId="17468" xr:uid="{00000000-0005-0000-0000-00000F430000}"/>
    <cellStyle name="Normal 8 2 4 4 2 2" xfId="17469" xr:uid="{00000000-0005-0000-0000-000010430000}"/>
    <cellStyle name="Normal 8 2 4 4 3" xfId="17470" xr:uid="{00000000-0005-0000-0000-000011430000}"/>
    <cellStyle name="Normal 8 2 4 5" xfId="17471" xr:uid="{00000000-0005-0000-0000-000012430000}"/>
    <cellStyle name="Normal 8 2 4 5 2" xfId="17472" xr:uid="{00000000-0005-0000-0000-000013430000}"/>
    <cellStyle name="Normal 8 2 5" xfId="8105" xr:uid="{00000000-0005-0000-0000-000014430000}"/>
    <cellStyle name="Normal 8 2 5 2" xfId="17473" xr:uid="{00000000-0005-0000-0000-000015430000}"/>
    <cellStyle name="Normal 8 2 5 2 2" xfId="17474" xr:uid="{00000000-0005-0000-0000-000016430000}"/>
    <cellStyle name="Normal 8 2 5 2 2 2" xfId="17475" xr:uid="{00000000-0005-0000-0000-000017430000}"/>
    <cellStyle name="Normal 8 2 5 2 3" xfId="17476" xr:uid="{00000000-0005-0000-0000-000018430000}"/>
    <cellStyle name="Normal 8 2 5 3" xfId="17477" xr:uid="{00000000-0005-0000-0000-000019430000}"/>
    <cellStyle name="Normal 8 2 5 3 2" xfId="17478" xr:uid="{00000000-0005-0000-0000-00001A430000}"/>
    <cellStyle name="Normal 8 2 5 4" xfId="17479" xr:uid="{00000000-0005-0000-0000-00001B430000}"/>
    <cellStyle name="Normal 8 2 6" xfId="17480" xr:uid="{00000000-0005-0000-0000-00001C430000}"/>
    <cellStyle name="Normal 8 2 6 2" xfId="17481" xr:uid="{00000000-0005-0000-0000-00001D430000}"/>
    <cellStyle name="Normal 8 2 6 2 2" xfId="17482" xr:uid="{00000000-0005-0000-0000-00001E430000}"/>
    <cellStyle name="Normal 8 2 6 2 2 2" xfId="17483" xr:uid="{00000000-0005-0000-0000-00001F430000}"/>
    <cellStyle name="Normal 8 2 6 2 3" xfId="17484" xr:uid="{00000000-0005-0000-0000-000020430000}"/>
    <cellStyle name="Normal 8 2 6 3" xfId="17485" xr:uid="{00000000-0005-0000-0000-000021430000}"/>
    <cellStyle name="Normal 8 2 6 3 2" xfId="17486" xr:uid="{00000000-0005-0000-0000-000022430000}"/>
    <cellStyle name="Normal 8 2 6 4" xfId="17487" xr:uid="{00000000-0005-0000-0000-000023430000}"/>
    <cellStyle name="Normal 8 2 7" xfId="17488" xr:uid="{00000000-0005-0000-0000-000024430000}"/>
    <cellStyle name="Normal 8 2 7 2" xfId="17489" xr:uid="{00000000-0005-0000-0000-000025430000}"/>
    <cellStyle name="Normal 8 2 7 2 2" xfId="17490" xr:uid="{00000000-0005-0000-0000-000026430000}"/>
    <cellStyle name="Normal 8 2 7 3" xfId="17491" xr:uid="{00000000-0005-0000-0000-000027430000}"/>
    <cellStyle name="Normal 8 2 8" xfId="17492" xr:uid="{00000000-0005-0000-0000-000028430000}"/>
    <cellStyle name="Normal 8 2 8 2" xfId="17493" xr:uid="{00000000-0005-0000-0000-000029430000}"/>
    <cellStyle name="Normal 8 3" xfId="5359" xr:uid="{00000000-0005-0000-0000-00002A430000}"/>
    <cellStyle name="Normal 8 3 2" xfId="17494" xr:uid="{00000000-0005-0000-0000-00002B430000}"/>
    <cellStyle name="Normal 8 3 2 2" xfId="17495" xr:uid="{00000000-0005-0000-0000-00002C430000}"/>
    <cellStyle name="Normal 8 3 2 2 2" xfId="17496" xr:uid="{00000000-0005-0000-0000-00002D430000}"/>
    <cellStyle name="Normal 8 3 2 2 2 2" xfId="17497" xr:uid="{00000000-0005-0000-0000-00002E430000}"/>
    <cellStyle name="Normal 8 3 2 2 2 2 2" xfId="17498" xr:uid="{00000000-0005-0000-0000-00002F430000}"/>
    <cellStyle name="Normal 8 3 2 2 2 2 2 2" xfId="17499" xr:uid="{00000000-0005-0000-0000-000030430000}"/>
    <cellStyle name="Normal 8 3 2 2 2 2 3" xfId="17500" xr:uid="{00000000-0005-0000-0000-000031430000}"/>
    <cellStyle name="Normal 8 3 2 2 2 3" xfId="17501" xr:uid="{00000000-0005-0000-0000-000032430000}"/>
    <cellStyle name="Normal 8 3 2 2 2 3 2" xfId="17502" xr:uid="{00000000-0005-0000-0000-000033430000}"/>
    <cellStyle name="Normal 8 3 2 2 2 4" xfId="17503" xr:uid="{00000000-0005-0000-0000-000034430000}"/>
    <cellStyle name="Normal 8 3 2 2 3" xfId="17504" xr:uid="{00000000-0005-0000-0000-000035430000}"/>
    <cellStyle name="Normal 8 3 2 2 3 2" xfId="17505" xr:uid="{00000000-0005-0000-0000-000036430000}"/>
    <cellStyle name="Normal 8 3 2 2 3 2 2" xfId="17506" xr:uid="{00000000-0005-0000-0000-000037430000}"/>
    <cellStyle name="Normal 8 3 2 2 3 2 2 2" xfId="17507" xr:uid="{00000000-0005-0000-0000-000038430000}"/>
    <cellStyle name="Normal 8 3 2 2 3 2 3" xfId="17508" xr:uid="{00000000-0005-0000-0000-000039430000}"/>
    <cellStyle name="Normal 8 3 2 2 3 3" xfId="17509" xr:uid="{00000000-0005-0000-0000-00003A430000}"/>
    <cellStyle name="Normal 8 3 2 2 3 3 2" xfId="17510" xr:uid="{00000000-0005-0000-0000-00003B430000}"/>
    <cellStyle name="Normal 8 3 2 2 3 4" xfId="17511" xr:uid="{00000000-0005-0000-0000-00003C430000}"/>
    <cellStyle name="Normal 8 3 2 2 4" xfId="17512" xr:uid="{00000000-0005-0000-0000-00003D430000}"/>
    <cellStyle name="Normal 8 3 2 2 4 2" xfId="17513" xr:uid="{00000000-0005-0000-0000-00003E430000}"/>
    <cellStyle name="Normal 8 3 2 2 4 2 2" xfId="17514" xr:uid="{00000000-0005-0000-0000-00003F430000}"/>
    <cellStyle name="Normal 8 3 2 2 4 3" xfId="17515" xr:uid="{00000000-0005-0000-0000-000040430000}"/>
    <cellStyle name="Normal 8 3 2 2 5" xfId="17516" xr:uid="{00000000-0005-0000-0000-000041430000}"/>
    <cellStyle name="Normal 8 3 2 2 5 2" xfId="17517" xr:uid="{00000000-0005-0000-0000-000042430000}"/>
    <cellStyle name="Normal 8 3 2 2 6" xfId="17518" xr:uid="{00000000-0005-0000-0000-000043430000}"/>
    <cellStyle name="Normal 8 3 2 3" xfId="17519" xr:uid="{00000000-0005-0000-0000-000044430000}"/>
    <cellStyle name="Normal 8 3 2 3 2" xfId="17520" xr:uid="{00000000-0005-0000-0000-000045430000}"/>
    <cellStyle name="Normal 8 3 2 3 2 2" xfId="17521" xr:uid="{00000000-0005-0000-0000-000046430000}"/>
    <cellStyle name="Normal 8 3 2 3 2 2 2" xfId="17522" xr:uid="{00000000-0005-0000-0000-000047430000}"/>
    <cellStyle name="Normal 8 3 2 3 2 3" xfId="17523" xr:uid="{00000000-0005-0000-0000-000048430000}"/>
    <cellStyle name="Normal 8 3 2 3 3" xfId="17524" xr:uid="{00000000-0005-0000-0000-000049430000}"/>
    <cellStyle name="Normal 8 3 2 3 3 2" xfId="17525" xr:uid="{00000000-0005-0000-0000-00004A430000}"/>
    <cellStyle name="Normal 8 3 2 3 4" xfId="17526" xr:uid="{00000000-0005-0000-0000-00004B430000}"/>
    <cellStyle name="Normal 8 3 2 4" xfId="17527" xr:uid="{00000000-0005-0000-0000-00004C430000}"/>
    <cellStyle name="Normal 8 3 2 4 2" xfId="17528" xr:uid="{00000000-0005-0000-0000-00004D430000}"/>
    <cellStyle name="Normal 8 3 2 4 2 2" xfId="17529" xr:uid="{00000000-0005-0000-0000-00004E430000}"/>
    <cellStyle name="Normal 8 3 2 4 2 2 2" xfId="17530" xr:uid="{00000000-0005-0000-0000-00004F430000}"/>
    <cellStyle name="Normal 8 3 2 4 2 3" xfId="17531" xr:uid="{00000000-0005-0000-0000-000050430000}"/>
    <cellStyle name="Normal 8 3 2 4 3" xfId="17532" xr:uid="{00000000-0005-0000-0000-000051430000}"/>
    <cellStyle name="Normal 8 3 2 4 3 2" xfId="17533" xr:uid="{00000000-0005-0000-0000-000052430000}"/>
    <cellStyle name="Normal 8 3 2 4 4" xfId="17534" xr:uid="{00000000-0005-0000-0000-000053430000}"/>
    <cellStyle name="Normal 8 3 2 5" xfId="17535" xr:uid="{00000000-0005-0000-0000-000054430000}"/>
    <cellStyle name="Normal 8 3 2 5 2" xfId="17536" xr:uid="{00000000-0005-0000-0000-000055430000}"/>
    <cellStyle name="Normal 8 3 2 5 2 2" xfId="17537" xr:uid="{00000000-0005-0000-0000-000056430000}"/>
    <cellStyle name="Normal 8 3 2 5 3" xfId="17538" xr:uid="{00000000-0005-0000-0000-000057430000}"/>
    <cellStyle name="Normal 8 3 2 6" xfId="17539" xr:uid="{00000000-0005-0000-0000-000058430000}"/>
    <cellStyle name="Normal 8 3 2 6 2" xfId="17540" xr:uid="{00000000-0005-0000-0000-000059430000}"/>
    <cellStyle name="Normal 8 3 3" xfId="17541" xr:uid="{00000000-0005-0000-0000-00005A430000}"/>
    <cellStyle name="Normal 8 3 3 2" xfId="17542" xr:uid="{00000000-0005-0000-0000-00005B430000}"/>
    <cellStyle name="Normal 8 3 3 2 2" xfId="17543" xr:uid="{00000000-0005-0000-0000-00005C430000}"/>
    <cellStyle name="Normal 8 3 3 2 2 2" xfId="17544" xr:uid="{00000000-0005-0000-0000-00005D430000}"/>
    <cellStyle name="Normal 8 3 3 2 2 2 2" xfId="17545" xr:uid="{00000000-0005-0000-0000-00005E430000}"/>
    <cellStyle name="Normal 8 3 3 2 2 3" xfId="17546" xr:uid="{00000000-0005-0000-0000-00005F430000}"/>
    <cellStyle name="Normal 8 3 3 2 3" xfId="17547" xr:uid="{00000000-0005-0000-0000-000060430000}"/>
    <cellStyle name="Normal 8 3 3 2 3 2" xfId="17548" xr:uid="{00000000-0005-0000-0000-000061430000}"/>
    <cellStyle name="Normal 8 3 3 2 4" xfId="17549" xr:uid="{00000000-0005-0000-0000-000062430000}"/>
    <cellStyle name="Normal 8 3 3 3" xfId="17550" xr:uid="{00000000-0005-0000-0000-000063430000}"/>
    <cellStyle name="Normal 8 3 3 3 2" xfId="17551" xr:uid="{00000000-0005-0000-0000-000064430000}"/>
    <cellStyle name="Normal 8 3 3 3 2 2" xfId="17552" xr:uid="{00000000-0005-0000-0000-000065430000}"/>
    <cellStyle name="Normal 8 3 3 3 2 2 2" xfId="17553" xr:uid="{00000000-0005-0000-0000-000066430000}"/>
    <cellStyle name="Normal 8 3 3 3 2 3" xfId="17554" xr:uid="{00000000-0005-0000-0000-000067430000}"/>
    <cellStyle name="Normal 8 3 3 3 3" xfId="17555" xr:uid="{00000000-0005-0000-0000-000068430000}"/>
    <cellStyle name="Normal 8 3 3 3 3 2" xfId="17556" xr:uid="{00000000-0005-0000-0000-000069430000}"/>
    <cellStyle name="Normal 8 3 3 3 4" xfId="17557" xr:uid="{00000000-0005-0000-0000-00006A430000}"/>
    <cellStyle name="Normal 8 3 3 4" xfId="17558" xr:uid="{00000000-0005-0000-0000-00006B430000}"/>
    <cellStyle name="Normal 8 3 3 4 2" xfId="17559" xr:uid="{00000000-0005-0000-0000-00006C430000}"/>
    <cellStyle name="Normal 8 3 3 4 2 2" xfId="17560" xr:uid="{00000000-0005-0000-0000-00006D430000}"/>
    <cellStyle name="Normal 8 3 3 4 3" xfId="17561" xr:uid="{00000000-0005-0000-0000-00006E430000}"/>
    <cellStyle name="Normal 8 3 3 5" xfId="17562" xr:uid="{00000000-0005-0000-0000-00006F430000}"/>
    <cellStyle name="Normal 8 3 3 5 2" xfId="17563" xr:uid="{00000000-0005-0000-0000-000070430000}"/>
    <cellStyle name="Normal 8 3 4" xfId="17564" xr:uid="{00000000-0005-0000-0000-000071430000}"/>
    <cellStyle name="Normal 8 3 4 2" xfId="17565" xr:uid="{00000000-0005-0000-0000-000072430000}"/>
    <cellStyle name="Normal 8 3 4 2 2" xfId="17566" xr:uid="{00000000-0005-0000-0000-000073430000}"/>
    <cellStyle name="Normal 8 3 4 2 2 2" xfId="17567" xr:uid="{00000000-0005-0000-0000-000074430000}"/>
    <cellStyle name="Normal 8 3 4 2 3" xfId="17568" xr:uid="{00000000-0005-0000-0000-000075430000}"/>
    <cellStyle name="Normal 8 3 4 3" xfId="17569" xr:uid="{00000000-0005-0000-0000-000076430000}"/>
    <cellStyle name="Normal 8 3 4 3 2" xfId="17570" xr:uid="{00000000-0005-0000-0000-000077430000}"/>
    <cellStyle name="Normal 8 3 4 4" xfId="17571" xr:uid="{00000000-0005-0000-0000-000078430000}"/>
    <cellStyle name="Normal 8 3 5" xfId="17572" xr:uid="{00000000-0005-0000-0000-000079430000}"/>
    <cellStyle name="Normal 8 3 5 2" xfId="17573" xr:uid="{00000000-0005-0000-0000-00007A430000}"/>
    <cellStyle name="Normal 8 3 5 2 2" xfId="17574" xr:uid="{00000000-0005-0000-0000-00007B430000}"/>
    <cellStyle name="Normal 8 3 5 2 2 2" xfId="17575" xr:uid="{00000000-0005-0000-0000-00007C430000}"/>
    <cellStyle name="Normal 8 3 5 2 3" xfId="17576" xr:uid="{00000000-0005-0000-0000-00007D430000}"/>
    <cellStyle name="Normal 8 3 5 3" xfId="17577" xr:uid="{00000000-0005-0000-0000-00007E430000}"/>
    <cellStyle name="Normal 8 3 5 3 2" xfId="17578" xr:uid="{00000000-0005-0000-0000-00007F430000}"/>
    <cellStyle name="Normal 8 3 5 4" xfId="17579" xr:uid="{00000000-0005-0000-0000-000080430000}"/>
    <cellStyle name="Normal 8 3 6" xfId="17580" xr:uid="{00000000-0005-0000-0000-000081430000}"/>
    <cellStyle name="Normal 8 3 6 2" xfId="17581" xr:uid="{00000000-0005-0000-0000-000082430000}"/>
    <cellStyle name="Normal 8 3 6 2 2" xfId="17582" xr:uid="{00000000-0005-0000-0000-000083430000}"/>
    <cellStyle name="Normal 8 3 6 3" xfId="17583" xr:uid="{00000000-0005-0000-0000-000084430000}"/>
    <cellStyle name="Normal 8 3 7" xfId="17584" xr:uid="{00000000-0005-0000-0000-000085430000}"/>
    <cellStyle name="Normal 8 3 7 2" xfId="17585" xr:uid="{00000000-0005-0000-0000-000086430000}"/>
    <cellStyle name="Normal 8 4" xfId="7467" xr:uid="{00000000-0005-0000-0000-000087430000}"/>
    <cellStyle name="Normal 8 4 2" xfId="17586" xr:uid="{00000000-0005-0000-0000-000088430000}"/>
    <cellStyle name="Normal 8 4 2 2" xfId="17587" xr:uid="{00000000-0005-0000-0000-000089430000}"/>
    <cellStyle name="Normal 8 4 2 2 2" xfId="17588" xr:uid="{00000000-0005-0000-0000-00008A430000}"/>
    <cellStyle name="Normal 8 4 2 2 2 2" xfId="17589" xr:uid="{00000000-0005-0000-0000-00008B430000}"/>
    <cellStyle name="Normal 8 4 2 2 2 2 2" xfId="17590" xr:uid="{00000000-0005-0000-0000-00008C430000}"/>
    <cellStyle name="Normal 8 4 2 2 2 2 2 2" xfId="17591" xr:uid="{00000000-0005-0000-0000-00008D430000}"/>
    <cellStyle name="Normal 8 4 2 2 2 2 3" xfId="17592" xr:uid="{00000000-0005-0000-0000-00008E430000}"/>
    <cellStyle name="Normal 8 4 2 2 2 3" xfId="17593" xr:uid="{00000000-0005-0000-0000-00008F430000}"/>
    <cellStyle name="Normal 8 4 2 2 2 3 2" xfId="17594" xr:uid="{00000000-0005-0000-0000-000090430000}"/>
    <cellStyle name="Normal 8 4 2 2 2 4" xfId="17595" xr:uid="{00000000-0005-0000-0000-000091430000}"/>
    <cellStyle name="Normal 8 4 2 2 3" xfId="17596" xr:uid="{00000000-0005-0000-0000-000092430000}"/>
    <cellStyle name="Normal 8 4 2 2 3 2" xfId="17597" xr:uid="{00000000-0005-0000-0000-000093430000}"/>
    <cellStyle name="Normal 8 4 2 2 3 2 2" xfId="17598" xr:uid="{00000000-0005-0000-0000-000094430000}"/>
    <cellStyle name="Normal 8 4 2 2 3 2 2 2" xfId="17599" xr:uid="{00000000-0005-0000-0000-000095430000}"/>
    <cellStyle name="Normal 8 4 2 2 3 2 3" xfId="17600" xr:uid="{00000000-0005-0000-0000-000096430000}"/>
    <cellStyle name="Normal 8 4 2 2 3 3" xfId="17601" xr:uid="{00000000-0005-0000-0000-000097430000}"/>
    <cellStyle name="Normal 8 4 2 2 3 3 2" xfId="17602" xr:uid="{00000000-0005-0000-0000-000098430000}"/>
    <cellStyle name="Normal 8 4 2 2 3 4" xfId="17603" xr:uid="{00000000-0005-0000-0000-000099430000}"/>
    <cellStyle name="Normal 8 4 2 2 4" xfId="17604" xr:uid="{00000000-0005-0000-0000-00009A430000}"/>
    <cellStyle name="Normal 8 4 2 2 4 2" xfId="17605" xr:uid="{00000000-0005-0000-0000-00009B430000}"/>
    <cellStyle name="Normal 8 4 2 2 4 2 2" xfId="17606" xr:uid="{00000000-0005-0000-0000-00009C430000}"/>
    <cellStyle name="Normal 8 4 2 2 4 3" xfId="17607" xr:uid="{00000000-0005-0000-0000-00009D430000}"/>
    <cellStyle name="Normal 8 4 2 2 5" xfId="17608" xr:uid="{00000000-0005-0000-0000-00009E430000}"/>
    <cellStyle name="Normal 8 4 2 2 5 2" xfId="17609" xr:uid="{00000000-0005-0000-0000-00009F430000}"/>
    <cellStyle name="Normal 8 4 2 2 6" xfId="17610" xr:uid="{00000000-0005-0000-0000-0000A0430000}"/>
    <cellStyle name="Normal 8 4 2 3" xfId="17611" xr:uid="{00000000-0005-0000-0000-0000A1430000}"/>
    <cellStyle name="Normal 8 4 2 3 2" xfId="17612" xr:uid="{00000000-0005-0000-0000-0000A2430000}"/>
    <cellStyle name="Normal 8 4 2 3 2 2" xfId="17613" xr:uid="{00000000-0005-0000-0000-0000A3430000}"/>
    <cellStyle name="Normal 8 4 2 3 2 2 2" xfId="17614" xr:uid="{00000000-0005-0000-0000-0000A4430000}"/>
    <cellStyle name="Normal 8 4 2 3 2 3" xfId="17615" xr:uid="{00000000-0005-0000-0000-0000A5430000}"/>
    <cellStyle name="Normal 8 4 2 3 3" xfId="17616" xr:uid="{00000000-0005-0000-0000-0000A6430000}"/>
    <cellStyle name="Normal 8 4 2 3 3 2" xfId="17617" xr:uid="{00000000-0005-0000-0000-0000A7430000}"/>
    <cellStyle name="Normal 8 4 2 3 4" xfId="17618" xr:uid="{00000000-0005-0000-0000-0000A8430000}"/>
    <cellStyle name="Normal 8 4 2 4" xfId="17619" xr:uid="{00000000-0005-0000-0000-0000A9430000}"/>
    <cellStyle name="Normal 8 4 2 4 2" xfId="17620" xr:uid="{00000000-0005-0000-0000-0000AA430000}"/>
    <cellStyle name="Normal 8 4 2 4 2 2" xfId="17621" xr:uid="{00000000-0005-0000-0000-0000AB430000}"/>
    <cellStyle name="Normal 8 4 2 4 2 2 2" xfId="17622" xr:uid="{00000000-0005-0000-0000-0000AC430000}"/>
    <cellStyle name="Normal 8 4 2 4 2 3" xfId="17623" xr:uid="{00000000-0005-0000-0000-0000AD430000}"/>
    <cellStyle name="Normal 8 4 2 4 3" xfId="17624" xr:uid="{00000000-0005-0000-0000-0000AE430000}"/>
    <cellStyle name="Normal 8 4 2 4 3 2" xfId="17625" xr:uid="{00000000-0005-0000-0000-0000AF430000}"/>
    <cellStyle name="Normal 8 4 2 4 4" xfId="17626" xr:uid="{00000000-0005-0000-0000-0000B0430000}"/>
    <cellStyle name="Normal 8 4 2 5" xfId="17627" xr:uid="{00000000-0005-0000-0000-0000B1430000}"/>
    <cellStyle name="Normal 8 4 2 5 2" xfId="17628" xr:uid="{00000000-0005-0000-0000-0000B2430000}"/>
    <cellStyle name="Normal 8 4 2 5 2 2" xfId="17629" xr:uid="{00000000-0005-0000-0000-0000B3430000}"/>
    <cellStyle name="Normal 8 4 2 5 3" xfId="17630" xr:uid="{00000000-0005-0000-0000-0000B4430000}"/>
    <cellStyle name="Normal 8 4 2 6" xfId="17631" xr:uid="{00000000-0005-0000-0000-0000B5430000}"/>
    <cellStyle name="Normal 8 4 2 6 2" xfId="17632" xr:uid="{00000000-0005-0000-0000-0000B6430000}"/>
    <cellStyle name="Normal 8 4 2 7" xfId="17633" xr:uid="{00000000-0005-0000-0000-0000B7430000}"/>
    <cellStyle name="Normal 8 4 3" xfId="17634" xr:uid="{00000000-0005-0000-0000-0000B8430000}"/>
    <cellStyle name="Normal 8 4 3 2" xfId="17635" xr:uid="{00000000-0005-0000-0000-0000B9430000}"/>
    <cellStyle name="Normal 8 4 3 2 2" xfId="17636" xr:uid="{00000000-0005-0000-0000-0000BA430000}"/>
    <cellStyle name="Normal 8 4 3 2 2 2" xfId="17637" xr:uid="{00000000-0005-0000-0000-0000BB430000}"/>
    <cellStyle name="Normal 8 4 3 2 2 2 2" xfId="17638" xr:uid="{00000000-0005-0000-0000-0000BC430000}"/>
    <cellStyle name="Normal 8 4 3 2 2 3" xfId="17639" xr:uid="{00000000-0005-0000-0000-0000BD430000}"/>
    <cellStyle name="Normal 8 4 3 2 3" xfId="17640" xr:uid="{00000000-0005-0000-0000-0000BE430000}"/>
    <cellStyle name="Normal 8 4 3 2 3 2" xfId="17641" xr:uid="{00000000-0005-0000-0000-0000BF430000}"/>
    <cellStyle name="Normal 8 4 3 2 4" xfId="17642" xr:uid="{00000000-0005-0000-0000-0000C0430000}"/>
    <cellStyle name="Normal 8 4 3 3" xfId="17643" xr:uid="{00000000-0005-0000-0000-0000C1430000}"/>
    <cellStyle name="Normal 8 4 3 3 2" xfId="17644" xr:uid="{00000000-0005-0000-0000-0000C2430000}"/>
    <cellStyle name="Normal 8 4 3 3 2 2" xfId="17645" xr:uid="{00000000-0005-0000-0000-0000C3430000}"/>
    <cellStyle name="Normal 8 4 3 3 2 2 2" xfId="17646" xr:uid="{00000000-0005-0000-0000-0000C4430000}"/>
    <cellStyle name="Normal 8 4 3 3 2 3" xfId="17647" xr:uid="{00000000-0005-0000-0000-0000C5430000}"/>
    <cellStyle name="Normal 8 4 3 3 3" xfId="17648" xr:uid="{00000000-0005-0000-0000-0000C6430000}"/>
    <cellStyle name="Normal 8 4 3 3 3 2" xfId="17649" xr:uid="{00000000-0005-0000-0000-0000C7430000}"/>
    <cellStyle name="Normal 8 4 3 3 4" xfId="17650" xr:uid="{00000000-0005-0000-0000-0000C8430000}"/>
    <cellStyle name="Normal 8 4 3 4" xfId="17651" xr:uid="{00000000-0005-0000-0000-0000C9430000}"/>
    <cellStyle name="Normal 8 4 3 4 2" xfId="17652" xr:uid="{00000000-0005-0000-0000-0000CA430000}"/>
    <cellStyle name="Normal 8 4 3 4 2 2" xfId="17653" xr:uid="{00000000-0005-0000-0000-0000CB430000}"/>
    <cellStyle name="Normal 8 4 3 4 3" xfId="17654" xr:uid="{00000000-0005-0000-0000-0000CC430000}"/>
    <cellStyle name="Normal 8 4 3 5" xfId="17655" xr:uid="{00000000-0005-0000-0000-0000CD430000}"/>
    <cellStyle name="Normal 8 4 3 5 2" xfId="17656" xr:uid="{00000000-0005-0000-0000-0000CE430000}"/>
    <cellStyle name="Normal 8 4 3 6" xfId="17657" xr:uid="{00000000-0005-0000-0000-0000CF430000}"/>
    <cellStyle name="Normal 8 4 4" xfId="17658" xr:uid="{00000000-0005-0000-0000-0000D0430000}"/>
    <cellStyle name="Normal 8 4 4 2" xfId="17659" xr:uid="{00000000-0005-0000-0000-0000D1430000}"/>
    <cellStyle name="Normal 8 4 4 2 2" xfId="17660" xr:uid="{00000000-0005-0000-0000-0000D2430000}"/>
    <cellStyle name="Normal 8 4 4 2 2 2" xfId="17661" xr:uid="{00000000-0005-0000-0000-0000D3430000}"/>
    <cellStyle name="Normal 8 4 4 2 3" xfId="17662" xr:uid="{00000000-0005-0000-0000-0000D4430000}"/>
    <cellStyle name="Normal 8 4 4 3" xfId="17663" xr:uid="{00000000-0005-0000-0000-0000D5430000}"/>
    <cellStyle name="Normal 8 4 4 3 2" xfId="17664" xr:uid="{00000000-0005-0000-0000-0000D6430000}"/>
    <cellStyle name="Normal 8 4 4 4" xfId="17665" xr:uid="{00000000-0005-0000-0000-0000D7430000}"/>
    <cellStyle name="Normal 8 4 5" xfId="17666" xr:uid="{00000000-0005-0000-0000-0000D8430000}"/>
    <cellStyle name="Normal 8 4 5 2" xfId="17667" xr:uid="{00000000-0005-0000-0000-0000D9430000}"/>
    <cellStyle name="Normal 8 4 5 2 2" xfId="17668" xr:uid="{00000000-0005-0000-0000-0000DA430000}"/>
    <cellStyle name="Normal 8 4 5 2 2 2" xfId="17669" xr:uid="{00000000-0005-0000-0000-0000DB430000}"/>
    <cellStyle name="Normal 8 4 5 2 3" xfId="17670" xr:uid="{00000000-0005-0000-0000-0000DC430000}"/>
    <cellStyle name="Normal 8 4 5 3" xfId="17671" xr:uid="{00000000-0005-0000-0000-0000DD430000}"/>
    <cellStyle name="Normal 8 4 5 3 2" xfId="17672" xr:uid="{00000000-0005-0000-0000-0000DE430000}"/>
    <cellStyle name="Normal 8 4 5 4" xfId="17673" xr:uid="{00000000-0005-0000-0000-0000DF430000}"/>
    <cellStyle name="Normal 8 4 6" xfId="17674" xr:uid="{00000000-0005-0000-0000-0000E0430000}"/>
    <cellStyle name="Normal 8 4 6 2" xfId="17675" xr:uid="{00000000-0005-0000-0000-0000E1430000}"/>
    <cellStyle name="Normal 8 4 6 2 2" xfId="17676" xr:uid="{00000000-0005-0000-0000-0000E2430000}"/>
    <cellStyle name="Normal 8 4 6 3" xfId="17677" xr:uid="{00000000-0005-0000-0000-0000E3430000}"/>
    <cellStyle name="Normal 8 4 7" xfId="17678" xr:uid="{00000000-0005-0000-0000-0000E4430000}"/>
    <cellStyle name="Normal 8 4 7 2" xfId="17679" xr:uid="{00000000-0005-0000-0000-0000E5430000}"/>
    <cellStyle name="Normal 8 5" xfId="7468" xr:uid="{00000000-0005-0000-0000-0000E6430000}"/>
    <cellStyle name="Normal 8 5 2" xfId="17680" xr:uid="{00000000-0005-0000-0000-0000E7430000}"/>
    <cellStyle name="Normal 8 5 2 2" xfId="17681" xr:uid="{00000000-0005-0000-0000-0000E8430000}"/>
    <cellStyle name="Normal 8 5 2 2 2" xfId="17682" xr:uid="{00000000-0005-0000-0000-0000E9430000}"/>
    <cellStyle name="Normal 8 5 2 2 2 2" xfId="17683" xr:uid="{00000000-0005-0000-0000-0000EA430000}"/>
    <cellStyle name="Normal 8 5 2 2 2 2 2" xfId="17684" xr:uid="{00000000-0005-0000-0000-0000EB430000}"/>
    <cellStyle name="Normal 8 5 2 2 2 2 2 2" xfId="17685" xr:uid="{00000000-0005-0000-0000-0000EC430000}"/>
    <cellStyle name="Normal 8 5 2 2 2 2 3" xfId="17686" xr:uid="{00000000-0005-0000-0000-0000ED430000}"/>
    <cellStyle name="Normal 8 5 2 2 2 3" xfId="17687" xr:uid="{00000000-0005-0000-0000-0000EE430000}"/>
    <cellStyle name="Normal 8 5 2 2 2 3 2" xfId="17688" xr:uid="{00000000-0005-0000-0000-0000EF430000}"/>
    <cellStyle name="Normal 8 5 2 2 2 4" xfId="17689" xr:uid="{00000000-0005-0000-0000-0000F0430000}"/>
    <cellStyle name="Normal 8 5 2 2 3" xfId="17690" xr:uid="{00000000-0005-0000-0000-0000F1430000}"/>
    <cellStyle name="Normal 8 5 2 2 3 2" xfId="17691" xr:uid="{00000000-0005-0000-0000-0000F2430000}"/>
    <cellStyle name="Normal 8 5 2 2 3 2 2" xfId="17692" xr:uid="{00000000-0005-0000-0000-0000F3430000}"/>
    <cellStyle name="Normal 8 5 2 2 3 2 2 2" xfId="17693" xr:uid="{00000000-0005-0000-0000-0000F4430000}"/>
    <cellStyle name="Normal 8 5 2 2 3 2 3" xfId="17694" xr:uid="{00000000-0005-0000-0000-0000F5430000}"/>
    <cellStyle name="Normal 8 5 2 2 3 3" xfId="17695" xr:uid="{00000000-0005-0000-0000-0000F6430000}"/>
    <cellStyle name="Normal 8 5 2 2 3 3 2" xfId="17696" xr:uid="{00000000-0005-0000-0000-0000F7430000}"/>
    <cellStyle name="Normal 8 5 2 2 3 4" xfId="17697" xr:uid="{00000000-0005-0000-0000-0000F8430000}"/>
    <cellStyle name="Normal 8 5 2 2 4" xfId="17698" xr:uid="{00000000-0005-0000-0000-0000F9430000}"/>
    <cellStyle name="Normal 8 5 2 2 4 2" xfId="17699" xr:uid="{00000000-0005-0000-0000-0000FA430000}"/>
    <cellStyle name="Normal 8 5 2 2 4 2 2" xfId="17700" xr:uid="{00000000-0005-0000-0000-0000FB430000}"/>
    <cellStyle name="Normal 8 5 2 2 4 3" xfId="17701" xr:uid="{00000000-0005-0000-0000-0000FC430000}"/>
    <cellStyle name="Normal 8 5 2 2 5" xfId="17702" xr:uid="{00000000-0005-0000-0000-0000FD430000}"/>
    <cellStyle name="Normal 8 5 2 2 5 2" xfId="17703" xr:uid="{00000000-0005-0000-0000-0000FE430000}"/>
    <cellStyle name="Normal 8 5 2 2 6" xfId="17704" xr:uid="{00000000-0005-0000-0000-0000FF430000}"/>
    <cellStyle name="Normal 8 5 2 3" xfId="17705" xr:uid="{00000000-0005-0000-0000-000000440000}"/>
    <cellStyle name="Normal 8 5 2 3 2" xfId="17706" xr:uid="{00000000-0005-0000-0000-000001440000}"/>
    <cellStyle name="Normal 8 5 2 3 2 2" xfId="17707" xr:uid="{00000000-0005-0000-0000-000002440000}"/>
    <cellStyle name="Normal 8 5 2 3 2 2 2" xfId="17708" xr:uid="{00000000-0005-0000-0000-000003440000}"/>
    <cellStyle name="Normal 8 5 2 3 2 3" xfId="17709" xr:uid="{00000000-0005-0000-0000-000004440000}"/>
    <cellStyle name="Normal 8 5 2 3 3" xfId="17710" xr:uid="{00000000-0005-0000-0000-000005440000}"/>
    <cellStyle name="Normal 8 5 2 3 3 2" xfId="17711" xr:uid="{00000000-0005-0000-0000-000006440000}"/>
    <cellStyle name="Normal 8 5 2 3 4" xfId="17712" xr:uid="{00000000-0005-0000-0000-000007440000}"/>
    <cellStyle name="Normal 8 5 2 4" xfId="17713" xr:uid="{00000000-0005-0000-0000-000008440000}"/>
    <cellStyle name="Normal 8 5 2 4 2" xfId="17714" xr:uid="{00000000-0005-0000-0000-000009440000}"/>
    <cellStyle name="Normal 8 5 2 4 2 2" xfId="17715" xr:uid="{00000000-0005-0000-0000-00000A440000}"/>
    <cellStyle name="Normal 8 5 2 4 2 2 2" xfId="17716" xr:uid="{00000000-0005-0000-0000-00000B440000}"/>
    <cellStyle name="Normal 8 5 2 4 2 3" xfId="17717" xr:uid="{00000000-0005-0000-0000-00000C440000}"/>
    <cellStyle name="Normal 8 5 2 4 3" xfId="17718" xr:uid="{00000000-0005-0000-0000-00000D440000}"/>
    <cellStyle name="Normal 8 5 2 4 3 2" xfId="17719" xr:uid="{00000000-0005-0000-0000-00000E440000}"/>
    <cellStyle name="Normal 8 5 2 4 4" xfId="17720" xr:uid="{00000000-0005-0000-0000-00000F440000}"/>
    <cellStyle name="Normal 8 5 2 5" xfId="17721" xr:uid="{00000000-0005-0000-0000-000010440000}"/>
    <cellStyle name="Normal 8 5 2 5 2" xfId="17722" xr:uid="{00000000-0005-0000-0000-000011440000}"/>
    <cellStyle name="Normal 8 5 2 5 2 2" xfId="17723" xr:uid="{00000000-0005-0000-0000-000012440000}"/>
    <cellStyle name="Normal 8 5 2 5 3" xfId="17724" xr:uid="{00000000-0005-0000-0000-000013440000}"/>
    <cellStyle name="Normal 8 5 2 6" xfId="17725" xr:uid="{00000000-0005-0000-0000-000014440000}"/>
    <cellStyle name="Normal 8 5 2 6 2" xfId="17726" xr:uid="{00000000-0005-0000-0000-000015440000}"/>
    <cellStyle name="Normal 8 5 2 7" xfId="17727" xr:uid="{00000000-0005-0000-0000-000016440000}"/>
    <cellStyle name="Normal 8 5 3" xfId="17728" xr:uid="{00000000-0005-0000-0000-000017440000}"/>
    <cellStyle name="Normal 8 5 3 2" xfId="17729" xr:uid="{00000000-0005-0000-0000-000018440000}"/>
    <cellStyle name="Normal 8 5 3 2 2" xfId="17730" xr:uid="{00000000-0005-0000-0000-000019440000}"/>
    <cellStyle name="Normal 8 5 3 2 2 2" xfId="17731" xr:uid="{00000000-0005-0000-0000-00001A440000}"/>
    <cellStyle name="Normal 8 5 3 2 2 2 2" xfId="17732" xr:uid="{00000000-0005-0000-0000-00001B440000}"/>
    <cellStyle name="Normal 8 5 3 2 2 3" xfId="17733" xr:uid="{00000000-0005-0000-0000-00001C440000}"/>
    <cellStyle name="Normal 8 5 3 2 3" xfId="17734" xr:uid="{00000000-0005-0000-0000-00001D440000}"/>
    <cellStyle name="Normal 8 5 3 2 3 2" xfId="17735" xr:uid="{00000000-0005-0000-0000-00001E440000}"/>
    <cellStyle name="Normal 8 5 3 2 4" xfId="17736" xr:uid="{00000000-0005-0000-0000-00001F440000}"/>
    <cellStyle name="Normal 8 5 3 3" xfId="17737" xr:uid="{00000000-0005-0000-0000-000020440000}"/>
    <cellStyle name="Normal 8 5 3 3 2" xfId="17738" xr:uid="{00000000-0005-0000-0000-000021440000}"/>
    <cellStyle name="Normal 8 5 3 3 2 2" xfId="17739" xr:uid="{00000000-0005-0000-0000-000022440000}"/>
    <cellStyle name="Normal 8 5 3 3 2 2 2" xfId="17740" xr:uid="{00000000-0005-0000-0000-000023440000}"/>
    <cellStyle name="Normal 8 5 3 3 2 3" xfId="17741" xr:uid="{00000000-0005-0000-0000-000024440000}"/>
    <cellStyle name="Normal 8 5 3 3 3" xfId="17742" xr:uid="{00000000-0005-0000-0000-000025440000}"/>
    <cellStyle name="Normal 8 5 3 3 3 2" xfId="17743" xr:uid="{00000000-0005-0000-0000-000026440000}"/>
    <cellStyle name="Normal 8 5 3 3 4" xfId="17744" xr:uid="{00000000-0005-0000-0000-000027440000}"/>
    <cellStyle name="Normal 8 5 3 4" xfId="17745" xr:uid="{00000000-0005-0000-0000-000028440000}"/>
    <cellStyle name="Normal 8 5 3 4 2" xfId="17746" xr:uid="{00000000-0005-0000-0000-000029440000}"/>
    <cellStyle name="Normal 8 5 3 4 2 2" xfId="17747" xr:uid="{00000000-0005-0000-0000-00002A440000}"/>
    <cellStyle name="Normal 8 5 3 4 3" xfId="17748" xr:uid="{00000000-0005-0000-0000-00002B440000}"/>
    <cellStyle name="Normal 8 5 3 5" xfId="17749" xr:uid="{00000000-0005-0000-0000-00002C440000}"/>
    <cellStyle name="Normal 8 5 3 5 2" xfId="17750" xr:uid="{00000000-0005-0000-0000-00002D440000}"/>
    <cellStyle name="Normal 8 5 3 6" xfId="17751" xr:uid="{00000000-0005-0000-0000-00002E440000}"/>
    <cellStyle name="Normal 8 5 4" xfId="17752" xr:uid="{00000000-0005-0000-0000-00002F440000}"/>
    <cellStyle name="Normal 8 5 4 2" xfId="17753" xr:uid="{00000000-0005-0000-0000-000030440000}"/>
    <cellStyle name="Normal 8 5 4 2 2" xfId="17754" xr:uid="{00000000-0005-0000-0000-000031440000}"/>
    <cellStyle name="Normal 8 5 4 2 2 2" xfId="17755" xr:uid="{00000000-0005-0000-0000-000032440000}"/>
    <cellStyle name="Normal 8 5 4 2 3" xfId="17756" xr:uid="{00000000-0005-0000-0000-000033440000}"/>
    <cellStyle name="Normal 8 5 4 3" xfId="17757" xr:uid="{00000000-0005-0000-0000-000034440000}"/>
    <cellStyle name="Normal 8 5 4 3 2" xfId="17758" xr:uid="{00000000-0005-0000-0000-000035440000}"/>
    <cellStyle name="Normal 8 5 4 4" xfId="17759" xr:uid="{00000000-0005-0000-0000-000036440000}"/>
    <cellStyle name="Normal 8 5 5" xfId="17760" xr:uid="{00000000-0005-0000-0000-000037440000}"/>
    <cellStyle name="Normal 8 5 5 2" xfId="17761" xr:uid="{00000000-0005-0000-0000-000038440000}"/>
    <cellStyle name="Normal 8 5 5 2 2" xfId="17762" xr:uid="{00000000-0005-0000-0000-000039440000}"/>
    <cellStyle name="Normal 8 5 5 2 2 2" xfId="17763" xr:uid="{00000000-0005-0000-0000-00003A440000}"/>
    <cellStyle name="Normal 8 5 5 2 3" xfId="17764" xr:uid="{00000000-0005-0000-0000-00003B440000}"/>
    <cellStyle name="Normal 8 5 5 3" xfId="17765" xr:uid="{00000000-0005-0000-0000-00003C440000}"/>
    <cellStyle name="Normal 8 5 5 3 2" xfId="17766" xr:uid="{00000000-0005-0000-0000-00003D440000}"/>
    <cellStyle name="Normal 8 5 5 4" xfId="17767" xr:uid="{00000000-0005-0000-0000-00003E440000}"/>
    <cellStyle name="Normal 8 5 6" xfId="17768" xr:uid="{00000000-0005-0000-0000-00003F440000}"/>
    <cellStyle name="Normal 8 5 6 2" xfId="17769" xr:uid="{00000000-0005-0000-0000-000040440000}"/>
    <cellStyle name="Normal 8 5 6 2 2" xfId="17770" xr:uid="{00000000-0005-0000-0000-000041440000}"/>
    <cellStyle name="Normal 8 5 6 3" xfId="17771" xr:uid="{00000000-0005-0000-0000-000042440000}"/>
    <cellStyle name="Normal 8 5 7" xfId="17772" xr:uid="{00000000-0005-0000-0000-000043440000}"/>
    <cellStyle name="Normal 8 5 7 2" xfId="17773" xr:uid="{00000000-0005-0000-0000-000044440000}"/>
    <cellStyle name="Normal 8 6" xfId="7469" xr:uid="{00000000-0005-0000-0000-000045440000}"/>
    <cellStyle name="Normal 8 6 2" xfId="17774" xr:uid="{00000000-0005-0000-0000-000046440000}"/>
    <cellStyle name="Normal 8 6 2 2" xfId="17775" xr:uid="{00000000-0005-0000-0000-000047440000}"/>
    <cellStyle name="Normal 8 6 2 2 2" xfId="17776" xr:uid="{00000000-0005-0000-0000-000048440000}"/>
    <cellStyle name="Normal 8 6 2 2 2 2" xfId="17777" xr:uid="{00000000-0005-0000-0000-000049440000}"/>
    <cellStyle name="Normal 8 6 2 2 2 2 2" xfId="17778" xr:uid="{00000000-0005-0000-0000-00004A440000}"/>
    <cellStyle name="Normal 8 6 2 2 2 3" xfId="17779" xr:uid="{00000000-0005-0000-0000-00004B440000}"/>
    <cellStyle name="Normal 8 6 2 2 3" xfId="17780" xr:uid="{00000000-0005-0000-0000-00004C440000}"/>
    <cellStyle name="Normal 8 6 2 2 3 2" xfId="17781" xr:uid="{00000000-0005-0000-0000-00004D440000}"/>
    <cellStyle name="Normal 8 6 2 2 4" xfId="17782" xr:uid="{00000000-0005-0000-0000-00004E440000}"/>
    <cellStyle name="Normal 8 6 2 3" xfId="17783" xr:uid="{00000000-0005-0000-0000-00004F440000}"/>
    <cellStyle name="Normal 8 6 2 3 2" xfId="17784" xr:uid="{00000000-0005-0000-0000-000050440000}"/>
    <cellStyle name="Normal 8 6 2 3 2 2" xfId="17785" xr:uid="{00000000-0005-0000-0000-000051440000}"/>
    <cellStyle name="Normal 8 6 2 3 2 2 2" xfId="17786" xr:uid="{00000000-0005-0000-0000-000052440000}"/>
    <cellStyle name="Normal 8 6 2 3 2 3" xfId="17787" xr:uid="{00000000-0005-0000-0000-000053440000}"/>
    <cellStyle name="Normal 8 6 2 3 3" xfId="17788" xr:uid="{00000000-0005-0000-0000-000054440000}"/>
    <cellStyle name="Normal 8 6 2 3 3 2" xfId="17789" xr:uid="{00000000-0005-0000-0000-000055440000}"/>
    <cellStyle name="Normal 8 6 2 3 4" xfId="17790" xr:uid="{00000000-0005-0000-0000-000056440000}"/>
    <cellStyle name="Normal 8 6 2 4" xfId="17791" xr:uid="{00000000-0005-0000-0000-000057440000}"/>
    <cellStyle name="Normal 8 6 2 4 2" xfId="17792" xr:uid="{00000000-0005-0000-0000-000058440000}"/>
    <cellStyle name="Normal 8 6 2 4 2 2" xfId="17793" xr:uid="{00000000-0005-0000-0000-000059440000}"/>
    <cellStyle name="Normal 8 6 2 4 3" xfId="17794" xr:uid="{00000000-0005-0000-0000-00005A440000}"/>
    <cellStyle name="Normal 8 6 2 5" xfId="17795" xr:uid="{00000000-0005-0000-0000-00005B440000}"/>
    <cellStyle name="Normal 8 6 2 5 2" xfId="17796" xr:uid="{00000000-0005-0000-0000-00005C440000}"/>
    <cellStyle name="Normal 8 6 2 6" xfId="17797" xr:uid="{00000000-0005-0000-0000-00005D440000}"/>
    <cellStyle name="Normal 8 6 3" xfId="17798" xr:uid="{00000000-0005-0000-0000-00005E440000}"/>
    <cellStyle name="Normal 8 6 3 2" xfId="17799" xr:uid="{00000000-0005-0000-0000-00005F440000}"/>
    <cellStyle name="Normal 8 6 3 2 2" xfId="17800" xr:uid="{00000000-0005-0000-0000-000060440000}"/>
    <cellStyle name="Normal 8 6 3 2 2 2" xfId="17801" xr:uid="{00000000-0005-0000-0000-000061440000}"/>
    <cellStyle name="Normal 8 6 3 2 3" xfId="17802" xr:uid="{00000000-0005-0000-0000-000062440000}"/>
    <cellStyle name="Normal 8 6 3 3" xfId="17803" xr:uid="{00000000-0005-0000-0000-000063440000}"/>
    <cellStyle name="Normal 8 6 3 3 2" xfId="17804" xr:uid="{00000000-0005-0000-0000-000064440000}"/>
    <cellStyle name="Normal 8 6 3 4" xfId="17805" xr:uid="{00000000-0005-0000-0000-000065440000}"/>
    <cellStyle name="Normal 8 6 4" xfId="17806" xr:uid="{00000000-0005-0000-0000-000066440000}"/>
    <cellStyle name="Normal 8 6 4 2" xfId="17807" xr:uid="{00000000-0005-0000-0000-000067440000}"/>
    <cellStyle name="Normal 8 6 4 2 2" xfId="17808" xr:uid="{00000000-0005-0000-0000-000068440000}"/>
    <cellStyle name="Normal 8 6 4 2 2 2" xfId="17809" xr:uid="{00000000-0005-0000-0000-000069440000}"/>
    <cellStyle name="Normal 8 6 4 2 3" xfId="17810" xr:uid="{00000000-0005-0000-0000-00006A440000}"/>
    <cellStyle name="Normal 8 6 4 3" xfId="17811" xr:uid="{00000000-0005-0000-0000-00006B440000}"/>
    <cellStyle name="Normal 8 6 4 3 2" xfId="17812" xr:uid="{00000000-0005-0000-0000-00006C440000}"/>
    <cellStyle name="Normal 8 6 4 4" xfId="17813" xr:uid="{00000000-0005-0000-0000-00006D440000}"/>
    <cellStyle name="Normal 8 6 5" xfId="17814" xr:uid="{00000000-0005-0000-0000-00006E440000}"/>
    <cellStyle name="Normal 8 6 5 2" xfId="17815" xr:uid="{00000000-0005-0000-0000-00006F440000}"/>
    <cellStyle name="Normal 8 6 5 2 2" xfId="17816" xr:uid="{00000000-0005-0000-0000-000070440000}"/>
    <cellStyle name="Normal 8 6 5 3" xfId="17817" xr:uid="{00000000-0005-0000-0000-000071440000}"/>
    <cellStyle name="Normal 8 6 6" xfId="17818" xr:uid="{00000000-0005-0000-0000-000072440000}"/>
    <cellStyle name="Normal 8 6 6 2" xfId="17819" xr:uid="{00000000-0005-0000-0000-000073440000}"/>
    <cellStyle name="Normal 8 7" xfId="7470" xr:uid="{00000000-0005-0000-0000-000074440000}"/>
    <cellStyle name="Normal 8 8" xfId="8106" xr:uid="{00000000-0005-0000-0000-000075440000}"/>
    <cellStyle name="Normal 8 8 2" xfId="17820" xr:uid="{00000000-0005-0000-0000-000076440000}"/>
    <cellStyle name="Normal 8 8 2 2" xfId="17821" xr:uid="{00000000-0005-0000-0000-000077440000}"/>
    <cellStyle name="Normal 8 8 2 2 2" xfId="17822" xr:uid="{00000000-0005-0000-0000-000078440000}"/>
    <cellStyle name="Normal 8 8 2 2 2 2" xfId="17823" xr:uid="{00000000-0005-0000-0000-000079440000}"/>
    <cellStyle name="Normal 8 8 2 2 3" xfId="17824" xr:uid="{00000000-0005-0000-0000-00007A440000}"/>
    <cellStyle name="Normal 8 8 2 3" xfId="17825" xr:uid="{00000000-0005-0000-0000-00007B440000}"/>
    <cellStyle name="Normal 8 8 2 3 2" xfId="17826" xr:uid="{00000000-0005-0000-0000-00007C440000}"/>
    <cellStyle name="Normal 8 8 2 4" xfId="17827" xr:uid="{00000000-0005-0000-0000-00007D440000}"/>
    <cellStyle name="Normal 8 8 3" xfId="17828" xr:uid="{00000000-0005-0000-0000-00007E440000}"/>
    <cellStyle name="Normal 8 8 3 2" xfId="17829" xr:uid="{00000000-0005-0000-0000-00007F440000}"/>
    <cellStyle name="Normal 8 8 3 2 2" xfId="17830" xr:uid="{00000000-0005-0000-0000-000080440000}"/>
    <cellStyle name="Normal 8 8 3 2 2 2" xfId="17831" xr:uid="{00000000-0005-0000-0000-000081440000}"/>
    <cellStyle name="Normal 8 8 3 2 3" xfId="17832" xr:uid="{00000000-0005-0000-0000-000082440000}"/>
    <cellStyle name="Normal 8 8 3 3" xfId="17833" xr:uid="{00000000-0005-0000-0000-000083440000}"/>
    <cellStyle name="Normal 8 8 3 3 2" xfId="17834" xr:uid="{00000000-0005-0000-0000-000084440000}"/>
    <cellStyle name="Normal 8 8 3 4" xfId="17835" xr:uid="{00000000-0005-0000-0000-000085440000}"/>
    <cellStyle name="Normal 8 8 4" xfId="17836" xr:uid="{00000000-0005-0000-0000-000086440000}"/>
    <cellStyle name="Normal 8 8 4 2" xfId="17837" xr:uid="{00000000-0005-0000-0000-000087440000}"/>
    <cellStyle name="Normal 8 8 4 2 2" xfId="17838" xr:uid="{00000000-0005-0000-0000-000088440000}"/>
    <cellStyle name="Normal 8 8 4 3" xfId="17839" xr:uid="{00000000-0005-0000-0000-000089440000}"/>
    <cellStyle name="Normal 8 8 5" xfId="17840" xr:uid="{00000000-0005-0000-0000-00008A440000}"/>
    <cellStyle name="Normal 8 8 5 2" xfId="17841" xr:uid="{00000000-0005-0000-0000-00008B440000}"/>
    <cellStyle name="Normal 8 8 6" xfId="17842" xr:uid="{00000000-0005-0000-0000-00008C440000}"/>
    <cellStyle name="Normal 8 9" xfId="8107" xr:uid="{00000000-0005-0000-0000-00008D440000}"/>
    <cellStyle name="Normal 8 9 2" xfId="17843" xr:uid="{00000000-0005-0000-0000-00008E440000}"/>
    <cellStyle name="Normal 8 9 2 2" xfId="17844" xr:uid="{00000000-0005-0000-0000-00008F440000}"/>
    <cellStyle name="Normal 8 9 2 2 2" xfId="17845" xr:uid="{00000000-0005-0000-0000-000090440000}"/>
    <cellStyle name="Normal 8 9 2 2 2 2" xfId="17846" xr:uid="{00000000-0005-0000-0000-000091440000}"/>
    <cellStyle name="Normal 8 9 2 2 3" xfId="17847" xr:uid="{00000000-0005-0000-0000-000092440000}"/>
    <cellStyle name="Normal 8 9 2 3" xfId="17848" xr:uid="{00000000-0005-0000-0000-000093440000}"/>
    <cellStyle name="Normal 8 9 2 3 2" xfId="17849" xr:uid="{00000000-0005-0000-0000-000094440000}"/>
    <cellStyle name="Normal 8 9 2 4" xfId="17850" xr:uid="{00000000-0005-0000-0000-000095440000}"/>
    <cellStyle name="Normal 8 9 3" xfId="17851" xr:uid="{00000000-0005-0000-0000-000096440000}"/>
    <cellStyle name="Normal 8 9 3 2" xfId="17852" xr:uid="{00000000-0005-0000-0000-000097440000}"/>
    <cellStyle name="Normal 8 9 3 2 2" xfId="17853" xr:uid="{00000000-0005-0000-0000-000098440000}"/>
    <cellStyle name="Normal 8 9 3 3" xfId="17854" xr:uid="{00000000-0005-0000-0000-000099440000}"/>
    <cellStyle name="Normal 8 9 4" xfId="17855" xr:uid="{00000000-0005-0000-0000-00009A440000}"/>
    <cellStyle name="Normal 8 9 4 2" xfId="17856" xr:uid="{00000000-0005-0000-0000-00009B440000}"/>
    <cellStyle name="Normal 8 9 5" xfId="17857" xr:uid="{00000000-0005-0000-0000-00009C440000}"/>
    <cellStyle name="Normal 8_cash flow_Aug_2nd Phase" xfId="5360" xr:uid="{00000000-0005-0000-0000-00009D440000}"/>
    <cellStyle name="Normal 80" xfId="5361" xr:uid="{00000000-0005-0000-0000-00009E440000}"/>
    <cellStyle name="Normal 80 2" xfId="17858" xr:uid="{00000000-0005-0000-0000-00009F440000}"/>
    <cellStyle name="Normal 80 2 2" xfId="17859" xr:uid="{00000000-0005-0000-0000-0000A0440000}"/>
    <cellStyle name="Normal 80 2 2 2" xfId="17860" xr:uid="{00000000-0005-0000-0000-0000A1440000}"/>
    <cellStyle name="Normal 80 2 2 2 2" xfId="17861" xr:uid="{00000000-0005-0000-0000-0000A2440000}"/>
    <cellStyle name="Normal 80 2 2 2 2 2" xfId="17862" xr:uid="{00000000-0005-0000-0000-0000A3440000}"/>
    <cellStyle name="Normal 80 2 2 2 2 2 2" xfId="17863" xr:uid="{00000000-0005-0000-0000-0000A4440000}"/>
    <cellStyle name="Normal 80 2 2 2 2 3" xfId="17864" xr:uid="{00000000-0005-0000-0000-0000A5440000}"/>
    <cellStyle name="Normal 80 2 2 2 3" xfId="17865" xr:uid="{00000000-0005-0000-0000-0000A6440000}"/>
    <cellStyle name="Normal 80 2 2 2 3 2" xfId="17866" xr:uid="{00000000-0005-0000-0000-0000A7440000}"/>
    <cellStyle name="Normal 80 2 2 2 4" xfId="17867" xr:uid="{00000000-0005-0000-0000-0000A8440000}"/>
    <cellStyle name="Normal 80 2 2 3" xfId="17868" xr:uid="{00000000-0005-0000-0000-0000A9440000}"/>
    <cellStyle name="Normal 80 2 2 3 2" xfId="17869" xr:uid="{00000000-0005-0000-0000-0000AA440000}"/>
    <cellStyle name="Normal 80 2 2 3 2 2" xfId="17870" xr:uid="{00000000-0005-0000-0000-0000AB440000}"/>
    <cellStyle name="Normal 80 2 2 3 2 2 2" xfId="17871" xr:uid="{00000000-0005-0000-0000-0000AC440000}"/>
    <cellStyle name="Normal 80 2 2 3 2 3" xfId="17872" xr:uid="{00000000-0005-0000-0000-0000AD440000}"/>
    <cellStyle name="Normal 80 2 2 3 3" xfId="17873" xr:uid="{00000000-0005-0000-0000-0000AE440000}"/>
    <cellStyle name="Normal 80 2 2 3 3 2" xfId="17874" xr:uid="{00000000-0005-0000-0000-0000AF440000}"/>
    <cellStyle name="Normal 80 2 2 3 4" xfId="17875" xr:uid="{00000000-0005-0000-0000-0000B0440000}"/>
    <cellStyle name="Normal 80 2 2 4" xfId="17876" xr:uid="{00000000-0005-0000-0000-0000B1440000}"/>
    <cellStyle name="Normal 80 2 2 4 2" xfId="17877" xr:uid="{00000000-0005-0000-0000-0000B2440000}"/>
    <cellStyle name="Normal 80 2 2 4 2 2" xfId="17878" xr:uid="{00000000-0005-0000-0000-0000B3440000}"/>
    <cellStyle name="Normal 80 2 2 4 3" xfId="17879" xr:uid="{00000000-0005-0000-0000-0000B4440000}"/>
    <cellStyle name="Normal 80 2 2 5" xfId="17880" xr:uid="{00000000-0005-0000-0000-0000B5440000}"/>
    <cellStyle name="Normal 80 2 2 5 2" xfId="17881" xr:uid="{00000000-0005-0000-0000-0000B6440000}"/>
    <cellStyle name="Normal 80 2 2 6" xfId="17882" xr:uid="{00000000-0005-0000-0000-0000B7440000}"/>
    <cellStyle name="Normal 80 2 3" xfId="17883" xr:uid="{00000000-0005-0000-0000-0000B8440000}"/>
    <cellStyle name="Normal 80 2 3 2" xfId="17884" xr:uid="{00000000-0005-0000-0000-0000B9440000}"/>
    <cellStyle name="Normal 80 2 3 2 2" xfId="17885" xr:uid="{00000000-0005-0000-0000-0000BA440000}"/>
    <cellStyle name="Normal 80 2 3 2 2 2" xfId="17886" xr:uid="{00000000-0005-0000-0000-0000BB440000}"/>
    <cellStyle name="Normal 80 2 3 2 3" xfId="17887" xr:uid="{00000000-0005-0000-0000-0000BC440000}"/>
    <cellStyle name="Normal 80 2 3 3" xfId="17888" xr:uid="{00000000-0005-0000-0000-0000BD440000}"/>
    <cellStyle name="Normal 80 2 3 3 2" xfId="17889" xr:uid="{00000000-0005-0000-0000-0000BE440000}"/>
    <cellStyle name="Normal 80 2 3 4" xfId="17890" xr:uid="{00000000-0005-0000-0000-0000BF440000}"/>
    <cellStyle name="Normal 80 2 4" xfId="17891" xr:uid="{00000000-0005-0000-0000-0000C0440000}"/>
    <cellStyle name="Normal 80 2 4 2" xfId="17892" xr:uid="{00000000-0005-0000-0000-0000C1440000}"/>
    <cellStyle name="Normal 80 2 4 2 2" xfId="17893" xr:uid="{00000000-0005-0000-0000-0000C2440000}"/>
    <cellStyle name="Normal 80 2 4 2 2 2" xfId="17894" xr:uid="{00000000-0005-0000-0000-0000C3440000}"/>
    <cellStyle name="Normal 80 2 4 2 3" xfId="17895" xr:uid="{00000000-0005-0000-0000-0000C4440000}"/>
    <cellStyle name="Normal 80 2 4 3" xfId="17896" xr:uid="{00000000-0005-0000-0000-0000C5440000}"/>
    <cellStyle name="Normal 80 2 4 3 2" xfId="17897" xr:uid="{00000000-0005-0000-0000-0000C6440000}"/>
    <cellStyle name="Normal 80 2 4 4" xfId="17898" xr:uid="{00000000-0005-0000-0000-0000C7440000}"/>
    <cellStyle name="Normal 80 2 5" xfId="17899" xr:uid="{00000000-0005-0000-0000-0000C8440000}"/>
    <cellStyle name="Normal 80 2 5 2" xfId="17900" xr:uid="{00000000-0005-0000-0000-0000C9440000}"/>
    <cellStyle name="Normal 80 2 5 2 2" xfId="17901" xr:uid="{00000000-0005-0000-0000-0000CA440000}"/>
    <cellStyle name="Normal 80 2 5 3" xfId="17902" xr:uid="{00000000-0005-0000-0000-0000CB440000}"/>
    <cellStyle name="Normal 80 2 6" xfId="17903" xr:uid="{00000000-0005-0000-0000-0000CC440000}"/>
    <cellStyle name="Normal 80 2 6 2" xfId="17904" xr:uid="{00000000-0005-0000-0000-0000CD440000}"/>
    <cellStyle name="Normal 80 2 7" xfId="17905" xr:uid="{00000000-0005-0000-0000-0000CE440000}"/>
    <cellStyle name="Normal 81" xfId="5362" xr:uid="{00000000-0005-0000-0000-0000CF440000}"/>
    <cellStyle name="Normal 81 2" xfId="17906" xr:uid="{00000000-0005-0000-0000-0000D0440000}"/>
    <cellStyle name="Normal 81 2 2" xfId="17907" xr:uid="{00000000-0005-0000-0000-0000D1440000}"/>
    <cellStyle name="Normal 81 2 2 2" xfId="17908" xr:uid="{00000000-0005-0000-0000-0000D2440000}"/>
    <cellStyle name="Normal 81 2 2 2 2" xfId="17909" xr:uid="{00000000-0005-0000-0000-0000D3440000}"/>
    <cellStyle name="Normal 81 2 2 2 2 2" xfId="17910" xr:uid="{00000000-0005-0000-0000-0000D4440000}"/>
    <cellStyle name="Normal 81 2 2 2 2 2 2" xfId="17911" xr:uid="{00000000-0005-0000-0000-0000D5440000}"/>
    <cellStyle name="Normal 81 2 2 2 2 3" xfId="17912" xr:uid="{00000000-0005-0000-0000-0000D6440000}"/>
    <cellStyle name="Normal 81 2 2 2 3" xfId="17913" xr:uid="{00000000-0005-0000-0000-0000D7440000}"/>
    <cellStyle name="Normal 81 2 2 2 3 2" xfId="17914" xr:uid="{00000000-0005-0000-0000-0000D8440000}"/>
    <cellStyle name="Normal 81 2 2 2 4" xfId="17915" xr:uid="{00000000-0005-0000-0000-0000D9440000}"/>
    <cellStyle name="Normal 81 2 2 3" xfId="17916" xr:uid="{00000000-0005-0000-0000-0000DA440000}"/>
    <cellStyle name="Normal 81 2 2 3 2" xfId="17917" xr:uid="{00000000-0005-0000-0000-0000DB440000}"/>
    <cellStyle name="Normal 81 2 2 3 2 2" xfId="17918" xr:uid="{00000000-0005-0000-0000-0000DC440000}"/>
    <cellStyle name="Normal 81 2 2 3 2 2 2" xfId="17919" xr:uid="{00000000-0005-0000-0000-0000DD440000}"/>
    <cellStyle name="Normal 81 2 2 3 2 3" xfId="17920" xr:uid="{00000000-0005-0000-0000-0000DE440000}"/>
    <cellStyle name="Normal 81 2 2 3 3" xfId="17921" xr:uid="{00000000-0005-0000-0000-0000DF440000}"/>
    <cellStyle name="Normal 81 2 2 3 3 2" xfId="17922" xr:uid="{00000000-0005-0000-0000-0000E0440000}"/>
    <cellStyle name="Normal 81 2 2 3 4" xfId="17923" xr:uid="{00000000-0005-0000-0000-0000E1440000}"/>
    <cellStyle name="Normal 81 2 2 4" xfId="17924" xr:uid="{00000000-0005-0000-0000-0000E2440000}"/>
    <cellStyle name="Normal 81 2 2 4 2" xfId="17925" xr:uid="{00000000-0005-0000-0000-0000E3440000}"/>
    <cellStyle name="Normal 81 2 2 4 2 2" xfId="17926" xr:uid="{00000000-0005-0000-0000-0000E4440000}"/>
    <cellStyle name="Normal 81 2 2 4 3" xfId="17927" xr:uid="{00000000-0005-0000-0000-0000E5440000}"/>
    <cellStyle name="Normal 81 2 2 5" xfId="17928" xr:uid="{00000000-0005-0000-0000-0000E6440000}"/>
    <cellStyle name="Normal 81 2 2 5 2" xfId="17929" xr:uid="{00000000-0005-0000-0000-0000E7440000}"/>
    <cellStyle name="Normal 81 2 2 6" xfId="17930" xr:uid="{00000000-0005-0000-0000-0000E8440000}"/>
    <cellStyle name="Normal 81 2 3" xfId="17931" xr:uid="{00000000-0005-0000-0000-0000E9440000}"/>
    <cellStyle name="Normal 81 2 3 2" xfId="17932" xr:uid="{00000000-0005-0000-0000-0000EA440000}"/>
    <cellStyle name="Normal 81 2 3 2 2" xfId="17933" xr:uid="{00000000-0005-0000-0000-0000EB440000}"/>
    <cellStyle name="Normal 81 2 3 2 2 2" xfId="17934" xr:uid="{00000000-0005-0000-0000-0000EC440000}"/>
    <cellStyle name="Normal 81 2 3 2 3" xfId="17935" xr:uid="{00000000-0005-0000-0000-0000ED440000}"/>
    <cellStyle name="Normal 81 2 3 3" xfId="17936" xr:uid="{00000000-0005-0000-0000-0000EE440000}"/>
    <cellStyle name="Normal 81 2 3 3 2" xfId="17937" xr:uid="{00000000-0005-0000-0000-0000EF440000}"/>
    <cellStyle name="Normal 81 2 3 4" xfId="17938" xr:uid="{00000000-0005-0000-0000-0000F0440000}"/>
    <cellStyle name="Normal 81 2 4" xfId="17939" xr:uid="{00000000-0005-0000-0000-0000F1440000}"/>
    <cellStyle name="Normal 81 2 4 2" xfId="17940" xr:uid="{00000000-0005-0000-0000-0000F2440000}"/>
    <cellStyle name="Normal 81 2 4 2 2" xfId="17941" xr:uid="{00000000-0005-0000-0000-0000F3440000}"/>
    <cellStyle name="Normal 81 2 4 2 2 2" xfId="17942" xr:uid="{00000000-0005-0000-0000-0000F4440000}"/>
    <cellStyle name="Normal 81 2 4 2 3" xfId="17943" xr:uid="{00000000-0005-0000-0000-0000F5440000}"/>
    <cellStyle name="Normal 81 2 4 3" xfId="17944" xr:uid="{00000000-0005-0000-0000-0000F6440000}"/>
    <cellStyle name="Normal 81 2 4 3 2" xfId="17945" xr:uid="{00000000-0005-0000-0000-0000F7440000}"/>
    <cellStyle name="Normal 81 2 4 4" xfId="17946" xr:uid="{00000000-0005-0000-0000-0000F8440000}"/>
    <cellStyle name="Normal 81 2 5" xfId="17947" xr:uid="{00000000-0005-0000-0000-0000F9440000}"/>
    <cellStyle name="Normal 81 2 5 2" xfId="17948" xr:uid="{00000000-0005-0000-0000-0000FA440000}"/>
    <cellStyle name="Normal 81 2 5 2 2" xfId="17949" xr:uid="{00000000-0005-0000-0000-0000FB440000}"/>
    <cellStyle name="Normal 81 2 5 3" xfId="17950" xr:uid="{00000000-0005-0000-0000-0000FC440000}"/>
    <cellStyle name="Normal 81 2 6" xfId="17951" xr:uid="{00000000-0005-0000-0000-0000FD440000}"/>
    <cellStyle name="Normal 81 2 6 2" xfId="17952" xr:uid="{00000000-0005-0000-0000-0000FE440000}"/>
    <cellStyle name="Normal 82" xfId="5363" xr:uid="{00000000-0005-0000-0000-0000FF440000}"/>
    <cellStyle name="Normal 82 2" xfId="17953" xr:uid="{00000000-0005-0000-0000-000000450000}"/>
    <cellStyle name="Normal 82 2 2" xfId="17954" xr:uid="{00000000-0005-0000-0000-000001450000}"/>
    <cellStyle name="Normal 82 3" xfId="17955" xr:uid="{00000000-0005-0000-0000-000002450000}"/>
    <cellStyle name="Normal 83" xfId="5364" xr:uid="{00000000-0005-0000-0000-000003450000}"/>
    <cellStyle name="Normal 83 2" xfId="17956" xr:uid="{00000000-0005-0000-0000-000004450000}"/>
    <cellStyle name="Normal 83 2 2" xfId="17957" xr:uid="{00000000-0005-0000-0000-000005450000}"/>
    <cellStyle name="Normal 83 3" xfId="17958" xr:uid="{00000000-0005-0000-0000-000006450000}"/>
    <cellStyle name="Normal 84" xfId="5365" xr:uid="{00000000-0005-0000-0000-000007450000}"/>
    <cellStyle name="Normal 84 2" xfId="17959" xr:uid="{00000000-0005-0000-0000-000008450000}"/>
    <cellStyle name="Normal 85" xfId="5366" xr:uid="{00000000-0005-0000-0000-000009450000}"/>
    <cellStyle name="Normal 85 2" xfId="17960" xr:uid="{00000000-0005-0000-0000-00000A450000}"/>
    <cellStyle name="Normal 85 2 2" xfId="17961" xr:uid="{00000000-0005-0000-0000-00000B450000}"/>
    <cellStyle name="Normal 85 3" xfId="17962" xr:uid="{00000000-0005-0000-0000-00000C450000}"/>
    <cellStyle name="Normal 86" xfId="5367" xr:uid="{00000000-0005-0000-0000-00000D450000}"/>
    <cellStyle name="Normal 86 2" xfId="17963" xr:uid="{00000000-0005-0000-0000-00000E450000}"/>
    <cellStyle name="Normal 86 2 2" xfId="17964" xr:uid="{00000000-0005-0000-0000-00000F450000}"/>
    <cellStyle name="Normal 86 3" xfId="17965" xr:uid="{00000000-0005-0000-0000-000010450000}"/>
    <cellStyle name="Normal 87" xfId="5368" xr:uid="{00000000-0005-0000-0000-000011450000}"/>
    <cellStyle name="Normal 87 2" xfId="17966" xr:uid="{00000000-0005-0000-0000-000012450000}"/>
    <cellStyle name="Normal 88" xfId="5369" xr:uid="{00000000-0005-0000-0000-000013450000}"/>
    <cellStyle name="Normal 88 2" xfId="17967" xr:uid="{00000000-0005-0000-0000-000014450000}"/>
    <cellStyle name="Normal 89" xfId="5370" xr:uid="{00000000-0005-0000-0000-000015450000}"/>
    <cellStyle name="Normal 89 2" xfId="17968" xr:uid="{00000000-0005-0000-0000-000016450000}"/>
    <cellStyle name="Normal 9" xfId="2435" xr:uid="{00000000-0005-0000-0000-000017450000}"/>
    <cellStyle name="Normal 9 10" xfId="17969" xr:uid="{00000000-0005-0000-0000-000018450000}"/>
    <cellStyle name="Normal 9 10 2" xfId="17970" xr:uid="{00000000-0005-0000-0000-000019450000}"/>
    <cellStyle name="Normal 9 10 2 2" xfId="17971" xr:uid="{00000000-0005-0000-0000-00001A450000}"/>
    <cellStyle name="Normal 9 10 2 2 2" xfId="17972" xr:uid="{00000000-0005-0000-0000-00001B450000}"/>
    <cellStyle name="Normal 9 10 2 2 2 2" xfId="17973" xr:uid="{00000000-0005-0000-0000-00001C450000}"/>
    <cellStyle name="Normal 9 10 2 2 3" xfId="17974" xr:uid="{00000000-0005-0000-0000-00001D450000}"/>
    <cellStyle name="Normal 9 10 2 3" xfId="17975" xr:uid="{00000000-0005-0000-0000-00001E450000}"/>
    <cellStyle name="Normal 9 10 2 3 2" xfId="17976" xr:uid="{00000000-0005-0000-0000-00001F450000}"/>
    <cellStyle name="Normal 9 10 2 4" xfId="17977" xr:uid="{00000000-0005-0000-0000-000020450000}"/>
    <cellStyle name="Normal 9 10 3" xfId="17978" xr:uid="{00000000-0005-0000-0000-000021450000}"/>
    <cellStyle name="Normal 9 10 3 2" xfId="17979" xr:uid="{00000000-0005-0000-0000-000022450000}"/>
    <cellStyle name="Normal 9 10 3 2 2" xfId="17980" xr:uid="{00000000-0005-0000-0000-000023450000}"/>
    <cellStyle name="Normal 9 10 3 3" xfId="17981" xr:uid="{00000000-0005-0000-0000-000024450000}"/>
    <cellStyle name="Normal 9 10 4" xfId="17982" xr:uid="{00000000-0005-0000-0000-000025450000}"/>
    <cellStyle name="Normal 9 10 4 2" xfId="17983" xr:uid="{00000000-0005-0000-0000-000026450000}"/>
    <cellStyle name="Normal 9 10 5" xfId="17984" xr:uid="{00000000-0005-0000-0000-000027450000}"/>
    <cellStyle name="Normal 9 11" xfId="17985" xr:uid="{00000000-0005-0000-0000-000028450000}"/>
    <cellStyle name="Normal 9 11 2" xfId="17986" xr:uid="{00000000-0005-0000-0000-000029450000}"/>
    <cellStyle name="Normal 9 11 2 2" xfId="17987" xr:uid="{00000000-0005-0000-0000-00002A450000}"/>
    <cellStyle name="Normal 9 11 2 2 2" xfId="17988" xr:uid="{00000000-0005-0000-0000-00002B450000}"/>
    <cellStyle name="Normal 9 11 2 3" xfId="17989" xr:uid="{00000000-0005-0000-0000-00002C450000}"/>
    <cellStyle name="Normal 9 11 3" xfId="17990" xr:uid="{00000000-0005-0000-0000-00002D450000}"/>
    <cellStyle name="Normal 9 11 3 2" xfId="17991" xr:uid="{00000000-0005-0000-0000-00002E450000}"/>
    <cellStyle name="Normal 9 11 4" xfId="17992" xr:uid="{00000000-0005-0000-0000-00002F450000}"/>
    <cellStyle name="Normal 9 12" xfId="17993" xr:uid="{00000000-0005-0000-0000-000030450000}"/>
    <cellStyle name="Normal 9 12 2" xfId="17994" xr:uid="{00000000-0005-0000-0000-000031450000}"/>
    <cellStyle name="Normal 9 12 2 2" xfId="17995" xr:uid="{00000000-0005-0000-0000-000032450000}"/>
    <cellStyle name="Normal 9 12 2 2 2" xfId="17996" xr:uid="{00000000-0005-0000-0000-000033450000}"/>
    <cellStyle name="Normal 9 12 2 3" xfId="17997" xr:uid="{00000000-0005-0000-0000-000034450000}"/>
    <cellStyle name="Normal 9 12 3" xfId="17998" xr:uid="{00000000-0005-0000-0000-000035450000}"/>
    <cellStyle name="Normal 9 12 3 2" xfId="17999" xr:uid="{00000000-0005-0000-0000-000036450000}"/>
    <cellStyle name="Normal 9 12 4" xfId="18000" xr:uid="{00000000-0005-0000-0000-000037450000}"/>
    <cellStyle name="Normal 9 13" xfId="18001" xr:uid="{00000000-0005-0000-0000-000038450000}"/>
    <cellStyle name="Normal 9 13 2" xfId="18002" xr:uid="{00000000-0005-0000-0000-000039450000}"/>
    <cellStyle name="Normal 9 13 2 2" xfId="18003" xr:uid="{00000000-0005-0000-0000-00003A450000}"/>
    <cellStyle name="Normal 9 13 3" xfId="18004" xr:uid="{00000000-0005-0000-0000-00003B450000}"/>
    <cellStyle name="Normal 9 14" xfId="18005" xr:uid="{00000000-0005-0000-0000-00003C450000}"/>
    <cellStyle name="Normal 9 14 2" xfId="18006" xr:uid="{00000000-0005-0000-0000-00003D450000}"/>
    <cellStyle name="Normal 9 2" xfId="7471" xr:uid="{00000000-0005-0000-0000-00003E450000}"/>
    <cellStyle name="Normal 9 2 2" xfId="7472" xr:uid="{00000000-0005-0000-0000-00003F450000}"/>
    <cellStyle name="Normal 9 2 2 2" xfId="7473" xr:uid="{00000000-0005-0000-0000-000040450000}"/>
    <cellStyle name="Normal 9 2 2 2 2" xfId="8108" xr:uid="{00000000-0005-0000-0000-000041450000}"/>
    <cellStyle name="Normal 9 2 2 2 2 2" xfId="8109" xr:uid="{00000000-0005-0000-0000-000042450000}"/>
    <cellStyle name="Normal 9 2 2 2 2 2 2" xfId="18007" xr:uid="{00000000-0005-0000-0000-000043450000}"/>
    <cellStyle name="Normal 9 2 2 2 2 2 2 2" xfId="18008" xr:uid="{00000000-0005-0000-0000-000044450000}"/>
    <cellStyle name="Normal 9 2 2 2 2 2 3" xfId="18009" xr:uid="{00000000-0005-0000-0000-000045450000}"/>
    <cellStyle name="Normal 9 2 2 2 2 3" xfId="18010" xr:uid="{00000000-0005-0000-0000-000046450000}"/>
    <cellStyle name="Normal 9 2 2 2 2 3 2" xfId="18011" xr:uid="{00000000-0005-0000-0000-000047450000}"/>
    <cellStyle name="Normal 9 2 2 2 2 4" xfId="18012" xr:uid="{00000000-0005-0000-0000-000048450000}"/>
    <cellStyle name="Normal 9 2 2 2 3" xfId="18013" xr:uid="{00000000-0005-0000-0000-000049450000}"/>
    <cellStyle name="Normal 9 2 2 2 3 2" xfId="18014" xr:uid="{00000000-0005-0000-0000-00004A450000}"/>
    <cellStyle name="Normal 9 2 2 2 3 2 2" xfId="18015" xr:uid="{00000000-0005-0000-0000-00004B450000}"/>
    <cellStyle name="Normal 9 2 2 2 3 2 2 2" xfId="18016" xr:uid="{00000000-0005-0000-0000-00004C450000}"/>
    <cellStyle name="Normal 9 2 2 2 3 2 3" xfId="18017" xr:uid="{00000000-0005-0000-0000-00004D450000}"/>
    <cellStyle name="Normal 9 2 2 2 3 3" xfId="18018" xr:uid="{00000000-0005-0000-0000-00004E450000}"/>
    <cellStyle name="Normal 9 2 2 2 3 3 2" xfId="18019" xr:uid="{00000000-0005-0000-0000-00004F450000}"/>
    <cellStyle name="Normal 9 2 2 2 3 4" xfId="18020" xr:uid="{00000000-0005-0000-0000-000050450000}"/>
    <cellStyle name="Normal 9 2 2 2 4" xfId="18021" xr:uid="{00000000-0005-0000-0000-000051450000}"/>
    <cellStyle name="Normal 9 2 2 2 4 2" xfId="18022" xr:uid="{00000000-0005-0000-0000-000052450000}"/>
    <cellStyle name="Normal 9 2 2 2 4 2 2" xfId="18023" xr:uid="{00000000-0005-0000-0000-000053450000}"/>
    <cellStyle name="Normal 9 2 2 2 4 3" xfId="18024" xr:uid="{00000000-0005-0000-0000-000054450000}"/>
    <cellStyle name="Normal 9 2 2 2 5" xfId="18025" xr:uid="{00000000-0005-0000-0000-000055450000}"/>
    <cellStyle name="Normal 9 2 2 2 5 2" xfId="18026" xr:uid="{00000000-0005-0000-0000-000056450000}"/>
    <cellStyle name="Normal 9 2 2 3" xfId="7474" xr:uid="{00000000-0005-0000-0000-000057450000}"/>
    <cellStyle name="Normal 9 2 2 3 2" xfId="18027" xr:uid="{00000000-0005-0000-0000-000058450000}"/>
    <cellStyle name="Normal 9 2 2 3 2 2" xfId="18028" xr:uid="{00000000-0005-0000-0000-000059450000}"/>
    <cellStyle name="Normal 9 2 2 3 2 2 2" xfId="18029" xr:uid="{00000000-0005-0000-0000-00005A450000}"/>
    <cellStyle name="Normal 9 2 2 3 2 3" xfId="18030" xr:uid="{00000000-0005-0000-0000-00005B450000}"/>
    <cellStyle name="Normal 9 2 2 3 3" xfId="18031" xr:uid="{00000000-0005-0000-0000-00005C450000}"/>
    <cellStyle name="Normal 9 2 2 3 3 2" xfId="18032" xr:uid="{00000000-0005-0000-0000-00005D450000}"/>
    <cellStyle name="Normal 9 2 2 4" xfId="7475" xr:uid="{00000000-0005-0000-0000-00005E450000}"/>
    <cellStyle name="Normal 9 2 2 4 2" xfId="18033" xr:uid="{00000000-0005-0000-0000-00005F450000}"/>
    <cellStyle name="Normal 9 2 2 4 2 2" xfId="18034" xr:uid="{00000000-0005-0000-0000-000060450000}"/>
    <cellStyle name="Normal 9 2 2 4 2 2 2" xfId="18035" xr:uid="{00000000-0005-0000-0000-000061450000}"/>
    <cellStyle name="Normal 9 2 2 4 2 3" xfId="18036" xr:uid="{00000000-0005-0000-0000-000062450000}"/>
    <cellStyle name="Normal 9 2 2 4 3" xfId="18037" xr:uid="{00000000-0005-0000-0000-000063450000}"/>
    <cellStyle name="Normal 9 2 2 4 3 2" xfId="18038" xr:uid="{00000000-0005-0000-0000-000064450000}"/>
    <cellStyle name="Normal 9 2 2 5" xfId="8110" xr:uid="{00000000-0005-0000-0000-000065450000}"/>
    <cellStyle name="Normal 9 2 2 5 2" xfId="18039" xr:uid="{00000000-0005-0000-0000-000066450000}"/>
    <cellStyle name="Normal 9 2 2 5 2 2" xfId="18040" xr:uid="{00000000-0005-0000-0000-000067450000}"/>
    <cellStyle name="Normal 9 2 2 5 3" xfId="18041" xr:uid="{00000000-0005-0000-0000-000068450000}"/>
    <cellStyle name="Normal 9 2 2 6" xfId="18042" xr:uid="{00000000-0005-0000-0000-000069450000}"/>
    <cellStyle name="Normal 9 2 2 6 2" xfId="18043" xr:uid="{00000000-0005-0000-0000-00006A450000}"/>
    <cellStyle name="Normal 9 2 3" xfId="7476" xr:uid="{00000000-0005-0000-0000-00006B450000}"/>
    <cellStyle name="Normal 9 2 3 2" xfId="18044" xr:uid="{00000000-0005-0000-0000-00006C450000}"/>
    <cellStyle name="Normal 9 2 3 2 2" xfId="18045" xr:uid="{00000000-0005-0000-0000-00006D450000}"/>
    <cellStyle name="Normal 9 2 3 2 2 2" xfId="18046" xr:uid="{00000000-0005-0000-0000-00006E450000}"/>
    <cellStyle name="Normal 9 2 3 2 2 2 2" xfId="18047" xr:uid="{00000000-0005-0000-0000-00006F450000}"/>
    <cellStyle name="Normal 9 2 3 2 2 2 2 2" xfId="18048" xr:uid="{00000000-0005-0000-0000-000070450000}"/>
    <cellStyle name="Normal 9 2 3 2 2 2 3" xfId="18049" xr:uid="{00000000-0005-0000-0000-000071450000}"/>
    <cellStyle name="Normal 9 2 3 2 2 3" xfId="18050" xr:uid="{00000000-0005-0000-0000-000072450000}"/>
    <cellStyle name="Normal 9 2 3 2 2 3 2" xfId="18051" xr:uid="{00000000-0005-0000-0000-000073450000}"/>
    <cellStyle name="Normal 9 2 3 2 2 4" xfId="18052" xr:uid="{00000000-0005-0000-0000-000074450000}"/>
    <cellStyle name="Normal 9 2 3 2 3" xfId="18053" xr:uid="{00000000-0005-0000-0000-000075450000}"/>
    <cellStyle name="Normal 9 2 3 2 3 2" xfId="18054" xr:uid="{00000000-0005-0000-0000-000076450000}"/>
    <cellStyle name="Normal 9 2 3 2 3 2 2" xfId="18055" xr:uid="{00000000-0005-0000-0000-000077450000}"/>
    <cellStyle name="Normal 9 2 3 2 3 2 2 2" xfId="18056" xr:uid="{00000000-0005-0000-0000-000078450000}"/>
    <cellStyle name="Normal 9 2 3 2 3 2 3" xfId="18057" xr:uid="{00000000-0005-0000-0000-000079450000}"/>
    <cellStyle name="Normal 9 2 3 2 3 3" xfId="18058" xr:uid="{00000000-0005-0000-0000-00007A450000}"/>
    <cellStyle name="Normal 9 2 3 2 3 3 2" xfId="18059" xr:uid="{00000000-0005-0000-0000-00007B450000}"/>
    <cellStyle name="Normal 9 2 3 2 3 4" xfId="18060" xr:uid="{00000000-0005-0000-0000-00007C450000}"/>
    <cellStyle name="Normal 9 2 3 2 4" xfId="18061" xr:uid="{00000000-0005-0000-0000-00007D450000}"/>
    <cellStyle name="Normal 9 2 3 2 4 2" xfId="18062" xr:uid="{00000000-0005-0000-0000-00007E450000}"/>
    <cellStyle name="Normal 9 2 3 2 4 2 2" xfId="18063" xr:uid="{00000000-0005-0000-0000-00007F450000}"/>
    <cellStyle name="Normal 9 2 3 2 4 3" xfId="18064" xr:uid="{00000000-0005-0000-0000-000080450000}"/>
    <cellStyle name="Normal 9 2 3 2 5" xfId="18065" xr:uid="{00000000-0005-0000-0000-000081450000}"/>
    <cellStyle name="Normal 9 2 3 2 5 2" xfId="18066" xr:uid="{00000000-0005-0000-0000-000082450000}"/>
    <cellStyle name="Normal 9 2 3 2 6" xfId="18067" xr:uid="{00000000-0005-0000-0000-000083450000}"/>
    <cellStyle name="Normal 9 2 3 3" xfId="18068" xr:uid="{00000000-0005-0000-0000-000084450000}"/>
    <cellStyle name="Normal 9 2 3 3 2" xfId="18069" xr:uid="{00000000-0005-0000-0000-000085450000}"/>
    <cellStyle name="Normal 9 2 3 3 2 2" xfId="18070" xr:uid="{00000000-0005-0000-0000-000086450000}"/>
    <cellStyle name="Normal 9 2 3 3 2 2 2" xfId="18071" xr:uid="{00000000-0005-0000-0000-000087450000}"/>
    <cellStyle name="Normal 9 2 3 3 2 3" xfId="18072" xr:uid="{00000000-0005-0000-0000-000088450000}"/>
    <cellStyle name="Normal 9 2 3 3 3" xfId="18073" xr:uid="{00000000-0005-0000-0000-000089450000}"/>
    <cellStyle name="Normal 9 2 3 3 3 2" xfId="18074" xr:uid="{00000000-0005-0000-0000-00008A450000}"/>
    <cellStyle name="Normal 9 2 3 3 4" xfId="18075" xr:uid="{00000000-0005-0000-0000-00008B450000}"/>
    <cellStyle name="Normal 9 2 3 4" xfId="18076" xr:uid="{00000000-0005-0000-0000-00008C450000}"/>
    <cellStyle name="Normal 9 2 3 4 2" xfId="18077" xr:uid="{00000000-0005-0000-0000-00008D450000}"/>
    <cellStyle name="Normal 9 2 3 4 2 2" xfId="18078" xr:uid="{00000000-0005-0000-0000-00008E450000}"/>
    <cellStyle name="Normal 9 2 3 4 2 2 2" xfId="18079" xr:uid="{00000000-0005-0000-0000-00008F450000}"/>
    <cellStyle name="Normal 9 2 3 4 2 3" xfId="18080" xr:uid="{00000000-0005-0000-0000-000090450000}"/>
    <cellStyle name="Normal 9 2 3 4 3" xfId="18081" xr:uid="{00000000-0005-0000-0000-000091450000}"/>
    <cellStyle name="Normal 9 2 3 4 3 2" xfId="18082" xr:uid="{00000000-0005-0000-0000-000092450000}"/>
    <cellStyle name="Normal 9 2 3 4 4" xfId="18083" xr:uid="{00000000-0005-0000-0000-000093450000}"/>
    <cellStyle name="Normal 9 2 3 5" xfId="18084" xr:uid="{00000000-0005-0000-0000-000094450000}"/>
    <cellStyle name="Normal 9 2 3 5 2" xfId="18085" xr:uid="{00000000-0005-0000-0000-000095450000}"/>
    <cellStyle name="Normal 9 2 3 5 2 2" xfId="18086" xr:uid="{00000000-0005-0000-0000-000096450000}"/>
    <cellStyle name="Normal 9 2 3 5 3" xfId="18087" xr:uid="{00000000-0005-0000-0000-000097450000}"/>
    <cellStyle name="Normal 9 2 3 6" xfId="18088" xr:uid="{00000000-0005-0000-0000-000098450000}"/>
    <cellStyle name="Normal 9 2 3 6 2" xfId="18089" xr:uid="{00000000-0005-0000-0000-000099450000}"/>
    <cellStyle name="Normal 9 2 4" xfId="7477" xr:uid="{00000000-0005-0000-0000-00009A450000}"/>
    <cellStyle name="Normal 9 2 4 2" xfId="18090" xr:uid="{00000000-0005-0000-0000-00009B450000}"/>
    <cellStyle name="Normal 9 2 4 2 2" xfId="18091" xr:uid="{00000000-0005-0000-0000-00009C450000}"/>
    <cellStyle name="Normal 9 2 4 2 2 2" xfId="18092" xr:uid="{00000000-0005-0000-0000-00009D450000}"/>
    <cellStyle name="Normal 9 2 4 2 2 2 2" xfId="18093" xr:uid="{00000000-0005-0000-0000-00009E450000}"/>
    <cellStyle name="Normal 9 2 4 2 2 3" xfId="18094" xr:uid="{00000000-0005-0000-0000-00009F450000}"/>
    <cellStyle name="Normal 9 2 4 2 3" xfId="18095" xr:uid="{00000000-0005-0000-0000-0000A0450000}"/>
    <cellStyle name="Normal 9 2 4 2 3 2" xfId="18096" xr:uid="{00000000-0005-0000-0000-0000A1450000}"/>
    <cellStyle name="Normal 9 2 4 2 4" xfId="18097" xr:uid="{00000000-0005-0000-0000-0000A2450000}"/>
    <cellStyle name="Normal 9 2 4 3" xfId="18098" xr:uid="{00000000-0005-0000-0000-0000A3450000}"/>
    <cellStyle name="Normal 9 2 4 3 2" xfId="18099" xr:uid="{00000000-0005-0000-0000-0000A4450000}"/>
    <cellStyle name="Normal 9 2 4 3 2 2" xfId="18100" xr:uid="{00000000-0005-0000-0000-0000A5450000}"/>
    <cellStyle name="Normal 9 2 4 3 2 2 2" xfId="18101" xr:uid="{00000000-0005-0000-0000-0000A6450000}"/>
    <cellStyle name="Normal 9 2 4 3 2 3" xfId="18102" xr:uid="{00000000-0005-0000-0000-0000A7450000}"/>
    <cellStyle name="Normal 9 2 4 3 3" xfId="18103" xr:uid="{00000000-0005-0000-0000-0000A8450000}"/>
    <cellStyle name="Normal 9 2 4 3 3 2" xfId="18104" xr:uid="{00000000-0005-0000-0000-0000A9450000}"/>
    <cellStyle name="Normal 9 2 4 3 4" xfId="18105" xr:uid="{00000000-0005-0000-0000-0000AA450000}"/>
    <cellStyle name="Normal 9 2 4 4" xfId="18106" xr:uid="{00000000-0005-0000-0000-0000AB450000}"/>
    <cellStyle name="Normal 9 2 4 4 2" xfId="18107" xr:uid="{00000000-0005-0000-0000-0000AC450000}"/>
    <cellStyle name="Normal 9 2 4 4 2 2" xfId="18108" xr:uid="{00000000-0005-0000-0000-0000AD450000}"/>
    <cellStyle name="Normal 9 2 4 4 3" xfId="18109" xr:uid="{00000000-0005-0000-0000-0000AE450000}"/>
    <cellStyle name="Normal 9 2 4 5" xfId="18110" xr:uid="{00000000-0005-0000-0000-0000AF450000}"/>
    <cellStyle name="Normal 9 2 4 5 2" xfId="18111" xr:uid="{00000000-0005-0000-0000-0000B0450000}"/>
    <cellStyle name="Normal 9 2 5" xfId="8111" xr:uid="{00000000-0005-0000-0000-0000B1450000}"/>
    <cellStyle name="Normal 9 2 5 2" xfId="18112" xr:uid="{00000000-0005-0000-0000-0000B2450000}"/>
    <cellStyle name="Normal 9 2 5 2 2" xfId="18113" xr:uid="{00000000-0005-0000-0000-0000B3450000}"/>
    <cellStyle name="Normal 9 2 5 2 2 2" xfId="18114" xr:uid="{00000000-0005-0000-0000-0000B4450000}"/>
    <cellStyle name="Normal 9 2 5 2 3" xfId="18115" xr:uid="{00000000-0005-0000-0000-0000B5450000}"/>
    <cellStyle name="Normal 9 2 5 3" xfId="18116" xr:uid="{00000000-0005-0000-0000-0000B6450000}"/>
    <cellStyle name="Normal 9 2 5 3 2" xfId="18117" xr:uid="{00000000-0005-0000-0000-0000B7450000}"/>
    <cellStyle name="Normal 9 2 5 4" xfId="18118" xr:uid="{00000000-0005-0000-0000-0000B8450000}"/>
    <cellStyle name="Normal 9 2 6" xfId="18119" xr:uid="{00000000-0005-0000-0000-0000B9450000}"/>
    <cellStyle name="Normal 9 2 6 2" xfId="18120" xr:uid="{00000000-0005-0000-0000-0000BA450000}"/>
    <cellStyle name="Normal 9 2 6 2 2" xfId="18121" xr:uid="{00000000-0005-0000-0000-0000BB450000}"/>
    <cellStyle name="Normal 9 2 6 2 2 2" xfId="18122" xr:uid="{00000000-0005-0000-0000-0000BC450000}"/>
    <cellStyle name="Normal 9 2 6 2 3" xfId="18123" xr:uid="{00000000-0005-0000-0000-0000BD450000}"/>
    <cellStyle name="Normal 9 2 6 3" xfId="18124" xr:uid="{00000000-0005-0000-0000-0000BE450000}"/>
    <cellStyle name="Normal 9 2 6 3 2" xfId="18125" xr:uid="{00000000-0005-0000-0000-0000BF450000}"/>
    <cellStyle name="Normal 9 2 6 4" xfId="18126" xr:uid="{00000000-0005-0000-0000-0000C0450000}"/>
    <cellStyle name="Normal 9 2 7" xfId="18127" xr:uid="{00000000-0005-0000-0000-0000C1450000}"/>
    <cellStyle name="Normal 9 2 7 2" xfId="18128" xr:uid="{00000000-0005-0000-0000-0000C2450000}"/>
    <cellStyle name="Normal 9 2 7 2 2" xfId="18129" xr:uid="{00000000-0005-0000-0000-0000C3450000}"/>
    <cellStyle name="Normal 9 2 7 3" xfId="18130" xr:uid="{00000000-0005-0000-0000-0000C4450000}"/>
    <cellStyle name="Normal 9 2 8" xfId="18131" xr:uid="{00000000-0005-0000-0000-0000C5450000}"/>
    <cellStyle name="Normal 9 2 8 2" xfId="18132" xr:uid="{00000000-0005-0000-0000-0000C6450000}"/>
    <cellStyle name="Normal 9 3" xfId="7478" xr:uid="{00000000-0005-0000-0000-0000C7450000}"/>
    <cellStyle name="Normal 9 3 2" xfId="18133" xr:uid="{00000000-0005-0000-0000-0000C8450000}"/>
    <cellStyle name="Normal 9 3 2 2" xfId="18134" xr:uid="{00000000-0005-0000-0000-0000C9450000}"/>
    <cellStyle name="Normal 9 3 2 2 2" xfId="18135" xr:uid="{00000000-0005-0000-0000-0000CA450000}"/>
    <cellStyle name="Normal 9 3 2 2 2 2" xfId="18136" xr:uid="{00000000-0005-0000-0000-0000CB450000}"/>
    <cellStyle name="Normal 9 3 2 2 2 2 2" xfId="18137" xr:uid="{00000000-0005-0000-0000-0000CC450000}"/>
    <cellStyle name="Normal 9 3 2 2 2 2 2 2" xfId="18138" xr:uid="{00000000-0005-0000-0000-0000CD450000}"/>
    <cellStyle name="Normal 9 3 2 2 2 2 3" xfId="18139" xr:uid="{00000000-0005-0000-0000-0000CE450000}"/>
    <cellStyle name="Normal 9 3 2 2 2 3" xfId="18140" xr:uid="{00000000-0005-0000-0000-0000CF450000}"/>
    <cellStyle name="Normal 9 3 2 2 2 3 2" xfId="18141" xr:uid="{00000000-0005-0000-0000-0000D0450000}"/>
    <cellStyle name="Normal 9 3 2 2 2 4" xfId="18142" xr:uid="{00000000-0005-0000-0000-0000D1450000}"/>
    <cellStyle name="Normal 9 3 2 2 3" xfId="18143" xr:uid="{00000000-0005-0000-0000-0000D2450000}"/>
    <cellStyle name="Normal 9 3 2 2 3 2" xfId="18144" xr:uid="{00000000-0005-0000-0000-0000D3450000}"/>
    <cellStyle name="Normal 9 3 2 2 3 2 2" xfId="18145" xr:uid="{00000000-0005-0000-0000-0000D4450000}"/>
    <cellStyle name="Normal 9 3 2 2 3 2 2 2" xfId="18146" xr:uid="{00000000-0005-0000-0000-0000D5450000}"/>
    <cellStyle name="Normal 9 3 2 2 3 2 3" xfId="18147" xr:uid="{00000000-0005-0000-0000-0000D6450000}"/>
    <cellStyle name="Normal 9 3 2 2 3 3" xfId="18148" xr:uid="{00000000-0005-0000-0000-0000D7450000}"/>
    <cellStyle name="Normal 9 3 2 2 3 3 2" xfId="18149" xr:uid="{00000000-0005-0000-0000-0000D8450000}"/>
    <cellStyle name="Normal 9 3 2 2 3 4" xfId="18150" xr:uid="{00000000-0005-0000-0000-0000D9450000}"/>
    <cellStyle name="Normal 9 3 2 2 4" xfId="18151" xr:uid="{00000000-0005-0000-0000-0000DA450000}"/>
    <cellStyle name="Normal 9 3 2 2 4 2" xfId="18152" xr:uid="{00000000-0005-0000-0000-0000DB450000}"/>
    <cellStyle name="Normal 9 3 2 2 4 2 2" xfId="18153" xr:uid="{00000000-0005-0000-0000-0000DC450000}"/>
    <cellStyle name="Normal 9 3 2 2 4 3" xfId="18154" xr:uid="{00000000-0005-0000-0000-0000DD450000}"/>
    <cellStyle name="Normal 9 3 2 2 5" xfId="18155" xr:uid="{00000000-0005-0000-0000-0000DE450000}"/>
    <cellStyle name="Normal 9 3 2 2 5 2" xfId="18156" xr:uid="{00000000-0005-0000-0000-0000DF450000}"/>
    <cellStyle name="Normal 9 3 2 2 6" xfId="18157" xr:uid="{00000000-0005-0000-0000-0000E0450000}"/>
    <cellStyle name="Normal 9 3 2 3" xfId="18158" xr:uid="{00000000-0005-0000-0000-0000E1450000}"/>
    <cellStyle name="Normal 9 3 2 3 2" xfId="18159" xr:uid="{00000000-0005-0000-0000-0000E2450000}"/>
    <cellStyle name="Normal 9 3 2 3 2 2" xfId="18160" xr:uid="{00000000-0005-0000-0000-0000E3450000}"/>
    <cellStyle name="Normal 9 3 2 3 2 2 2" xfId="18161" xr:uid="{00000000-0005-0000-0000-0000E4450000}"/>
    <cellStyle name="Normal 9 3 2 3 2 3" xfId="18162" xr:uid="{00000000-0005-0000-0000-0000E5450000}"/>
    <cellStyle name="Normal 9 3 2 3 3" xfId="18163" xr:uid="{00000000-0005-0000-0000-0000E6450000}"/>
    <cellStyle name="Normal 9 3 2 3 3 2" xfId="18164" xr:uid="{00000000-0005-0000-0000-0000E7450000}"/>
    <cellStyle name="Normal 9 3 2 3 4" xfId="18165" xr:uid="{00000000-0005-0000-0000-0000E8450000}"/>
    <cellStyle name="Normal 9 3 2 4" xfId="18166" xr:uid="{00000000-0005-0000-0000-0000E9450000}"/>
    <cellStyle name="Normal 9 3 2 4 2" xfId="18167" xr:uid="{00000000-0005-0000-0000-0000EA450000}"/>
    <cellStyle name="Normal 9 3 2 4 2 2" xfId="18168" xr:uid="{00000000-0005-0000-0000-0000EB450000}"/>
    <cellStyle name="Normal 9 3 2 4 2 2 2" xfId="18169" xr:uid="{00000000-0005-0000-0000-0000EC450000}"/>
    <cellStyle name="Normal 9 3 2 4 2 3" xfId="18170" xr:uid="{00000000-0005-0000-0000-0000ED450000}"/>
    <cellStyle name="Normal 9 3 2 4 3" xfId="18171" xr:uid="{00000000-0005-0000-0000-0000EE450000}"/>
    <cellStyle name="Normal 9 3 2 4 3 2" xfId="18172" xr:uid="{00000000-0005-0000-0000-0000EF450000}"/>
    <cellStyle name="Normal 9 3 2 4 4" xfId="18173" xr:uid="{00000000-0005-0000-0000-0000F0450000}"/>
    <cellStyle name="Normal 9 3 2 5" xfId="18174" xr:uid="{00000000-0005-0000-0000-0000F1450000}"/>
    <cellStyle name="Normal 9 3 2 5 2" xfId="18175" xr:uid="{00000000-0005-0000-0000-0000F2450000}"/>
    <cellStyle name="Normal 9 3 2 5 2 2" xfId="18176" xr:uid="{00000000-0005-0000-0000-0000F3450000}"/>
    <cellStyle name="Normal 9 3 2 5 3" xfId="18177" xr:uid="{00000000-0005-0000-0000-0000F4450000}"/>
    <cellStyle name="Normal 9 3 2 6" xfId="18178" xr:uid="{00000000-0005-0000-0000-0000F5450000}"/>
    <cellStyle name="Normal 9 3 2 6 2" xfId="18179" xr:uid="{00000000-0005-0000-0000-0000F6450000}"/>
    <cellStyle name="Normal 9 3 3" xfId="18180" xr:uid="{00000000-0005-0000-0000-0000F7450000}"/>
    <cellStyle name="Normal 9 3 3 2" xfId="18181" xr:uid="{00000000-0005-0000-0000-0000F8450000}"/>
    <cellStyle name="Normal 9 3 3 2 2" xfId="18182" xr:uid="{00000000-0005-0000-0000-0000F9450000}"/>
    <cellStyle name="Normal 9 3 3 2 2 2" xfId="18183" xr:uid="{00000000-0005-0000-0000-0000FA450000}"/>
    <cellStyle name="Normal 9 3 3 2 2 2 2" xfId="18184" xr:uid="{00000000-0005-0000-0000-0000FB450000}"/>
    <cellStyle name="Normal 9 3 3 2 2 3" xfId="18185" xr:uid="{00000000-0005-0000-0000-0000FC450000}"/>
    <cellStyle name="Normal 9 3 3 2 3" xfId="18186" xr:uid="{00000000-0005-0000-0000-0000FD450000}"/>
    <cellStyle name="Normal 9 3 3 2 3 2" xfId="18187" xr:uid="{00000000-0005-0000-0000-0000FE450000}"/>
    <cellStyle name="Normal 9 3 3 2 4" xfId="18188" xr:uid="{00000000-0005-0000-0000-0000FF450000}"/>
    <cellStyle name="Normal 9 3 3 3" xfId="18189" xr:uid="{00000000-0005-0000-0000-000000460000}"/>
    <cellStyle name="Normal 9 3 3 3 2" xfId="18190" xr:uid="{00000000-0005-0000-0000-000001460000}"/>
    <cellStyle name="Normal 9 3 3 3 2 2" xfId="18191" xr:uid="{00000000-0005-0000-0000-000002460000}"/>
    <cellStyle name="Normal 9 3 3 3 2 2 2" xfId="18192" xr:uid="{00000000-0005-0000-0000-000003460000}"/>
    <cellStyle name="Normal 9 3 3 3 2 3" xfId="18193" xr:uid="{00000000-0005-0000-0000-000004460000}"/>
    <cellStyle name="Normal 9 3 3 3 3" xfId="18194" xr:uid="{00000000-0005-0000-0000-000005460000}"/>
    <cellStyle name="Normal 9 3 3 3 3 2" xfId="18195" xr:uid="{00000000-0005-0000-0000-000006460000}"/>
    <cellStyle name="Normal 9 3 3 3 4" xfId="18196" xr:uid="{00000000-0005-0000-0000-000007460000}"/>
    <cellStyle name="Normal 9 3 3 4" xfId="18197" xr:uid="{00000000-0005-0000-0000-000008460000}"/>
    <cellStyle name="Normal 9 3 3 4 2" xfId="18198" xr:uid="{00000000-0005-0000-0000-000009460000}"/>
    <cellStyle name="Normal 9 3 3 4 2 2" xfId="18199" xr:uid="{00000000-0005-0000-0000-00000A460000}"/>
    <cellStyle name="Normal 9 3 3 4 3" xfId="18200" xr:uid="{00000000-0005-0000-0000-00000B460000}"/>
    <cellStyle name="Normal 9 3 3 5" xfId="18201" xr:uid="{00000000-0005-0000-0000-00000C460000}"/>
    <cellStyle name="Normal 9 3 3 5 2" xfId="18202" xr:uid="{00000000-0005-0000-0000-00000D460000}"/>
    <cellStyle name="Normal 9 3 3 6" xfId="18203" xr:uid="{00000000-0005-0000-0000-00000E460000}"/>
    <cellStyle name="Normal 9 3 4" xfId="18204" xr:uid="{00000000-0005-0000-0000-00000F460000}"/>
    <cellStyle name="Normal 9 3 4 2" xfId="18205" xr:uid="{00000000-0005-0000-0000-000010460000}"/>
    <cellStyle name="Normal 9 3 4 2 2" xfId="18206" xr:uid="{00000000-0005-0000-0000-000011460000}"/>
    <cellStyle name="Normal 9 3 4 2 2 2" xfId="18207" xr:uid="{00000000-0005-0000-0000-000012460000}"/>
    <cellStyle name="Normal 9 3 4 2 3" xfId="18208" xr:uid="{00000000-0005-0000-0000-000013460000}"/>
    <cellStyle name="Normal 9 3 4 3" xfId="18209" xr:uid="{00000000-0005-0000-0000-000014460000}"/>
    <cellStyle name="Normal 9 3 4 3 2" xfId="18210" xr:uid="{00000000-0005-0000-0000-000015460000}"/>
    <cellStyle name="Normal 9 3 4 4" xfId="18211" xr:uid="{00000000-0005-0000-0000-000016460000}"/>
    <cellStyle name="Normal 9 3 5" xfId="18212" xr:uid="{00000000-0005-0000-0000-000017460000}"/>
    <cellStyle name="Normal 9 3 5 2" xfId="18213" xr:uid="{00000000-0005-0000-0000-000018460000}"/>
    <cellStyle name="Normal 9 3 5 2 2" xfId="18214" xr:uid="{00000000-0005-0000-0000-000019460000}"/>
    <cellStyle name="Normal 9 3 5 2 2 2" xfId="18215" xr:uid="{00000000-0005-0000-0000-00001A460000}"/>
    <cellStyle name="Normal 9 3 5 2 3" xfId="18216" xr:uid="{00000000-0005-0000-0000-00001B460000}"/>
    <cellStyle name="Normal 9 3 5 3" xfId="18217" xr:uid="{00000000-0005-0000-0000-00001C460000}"/>
    <cellStyle name="Normal 9 3 5 3 2" xfId="18218" xr:uid="{00000000-0005-0000-0000-00001D460000}"/>
    <cellStyle name="Normal 9 3 5 4" xfId="18219" xr:uid="{00000000-0005-0000-0000-00001E460000}"/>
    <cellStyle name="Normal 9 3 6" xfId="18220" xr:uid="{00000000-0005-0000-0000-00001F460000}"/>
    <cellStyle name="Normal 9 3 6 2" xfId="18221" xr:uid="{00000000-0005-0000-0000-000020460000}"/>
    <cellStyle name="Normal 9 3 6 2 2" xfId="18222" xr:uid="{00000000-0005-0000-0000-000021460000}"/>
    <cellStyle name="Normal 9 3 6 3" xfId="18223" xr:uid="{00000000-0005-0000-0000-000022460000}"/>
    <cellStyle name="Normal 9 3 7" xfId="18224" xr:uid="{00000000-0005-0000-0000-000023460000}"/>
    <cellStyle name="Normal 9 3 7 2" xfId="18225" xr:uid="{00000000-0005-0000-0000-000024460000}"/>
    <cellStyle name="Normal 9 4" xfId="7479" xr:uid="{00000000-0005-0000-0000-000025460000}"/>
    <cellStyle name="Normal 9 4 2" xfId="18226" xr:uid="{00000000-0005-0000-0000-000026460000}"/>
    <cellStyle name="Normal 9 4 2 2" xfId="18227" xr:uid="{00000000-0005-0000-0000-000027460000}"/>
    <cellStyle name="Normal 9 4 2 2 2" xfId="18228" xr:uid="{00000000-0005-0000-0000-000028460000}"/>
    <cellStyle name="Normal 9 4 2 2 2 2" xfId="18229" xr:uid="{00000000-0005-0000-0000-000029460000}"/>
    <cellStyle name="Normal 9 4 2 2 2 2 2" xfId="18230" xr:uid="{00000000-0005-0000-0000-00002A460000}"/>
    <cellStyle name="Normal 9 4 2 2 2 2 2 2" xfId="18231" xr:uid="{00000000-0005-0000-0000-00002B460000}"/>
    <cellStyle name="Normal 9 4 2 2 2 2 3" xfId="18232" xr:uid="{00000000-0005-0000-0000-00002C460000}"/>
    <cellStyle name="Normal 9 4 2 2 2 3" xfId="18233" xr:uid="{00000000-0005-0000-0000-00002D460000}"/>
    <cellStyle name="Normal 9 4 2 2 2 3 2" xfId="18234" xr:uid="{00000000-0005-0000-0000-00002E460000}"/>
    <cellStyle name="Normal 9 4 2 2 2 4" xfId="18235" xr:uid="{00000000-0005-0000-0000-00002F460000}"/>
    <cellStyle name="Normal 9 4 2 2 3" xfId="18236" xr:uid="{00000000-0005-0000-0000-000030460000}"/>
    <cellStyle name="Normal 9 4 2 2 3 2" xfId="18237" xr:uid="{00000000-0005-0000-0000-000031460000}"/>
    <cellStyle name="Normal 9 4 2 2 3 2 2" xfId="18238" xr:uid="{00000000-0005-0000-0000-000032460000}"/>
    <cellStyle name="Normal 9 4 2 2 3 2 2 2" xfId="18239" xr:uid="{00000000-0005-0000-0000-000033460000}"/>
    <cellStyle name="Normal 9 4 2 2 3 2 3" xfId="18240" xr:uid="{00000000-0005-0000-0000-000034460000}"/>
    <cellStyle name="Normal 9 4 2 2 3 3" xfId="18241" xr:uid="{00000000-0005-0000-0000-000035460000}"/>
    <cellStyle name="Normal 9 4 2 2 3 3 2" xfId="18242" xr:uid="{00000000-0005-0000-0000-000036460000}"/>
    <cellStyle name="Normal 9 4 2 2 3 4" xfId="18243" xr:uid="{00000000-0005-0000-0000-000037460000}"/>
    <cellStyle name="Normal 9 4 2 2 4" xfId="18244" xr:uid="{00000000-0005-0000-0000-000038460000}"/>
    <cellStyle name="Normal 9 4 2 2 4 2" xfId="18245" xr:uid="{00000000-0005-0000-0000-000039460000}"/>
    <cellStyle name="Normal 9 4 2 2 4 2 2" xfId="18246" xr:uid="{00000000-0005-0000-0000-00003A460000}"/>
    <cellStyle name="Normal 9 4 2 2 4 3" xfId="18247" xr:uid="{00000000-0005-0000-0000-00003B460000}"/>
    <cellStyle name="Normal 9 4 2 2 5" xfId="18248" xr:uid="{00000000-0005-0000-0000-00003C460000}"/>
    <cellStyle name="Normal 9 4 2 2 5 2" xfId="18249" xr:uid="{00000000-0005-0000-0000-00003D460000}"/>
    <cellStyle name="Normal 9 4 2 2 6" xfId="18250" xr:uid="{00000000-0005-0000-0000-00003E460000}"/>
    <cellStyle name="Normal 9 4 2 3" xfId="18251" xr:uid="{00000000-0005-0000-0000-00003F460000}"/>
    <cellStyle name="Normal 9 4 2 3 2" xfId="18252" xr:uid="{00000000-0005-0000-0000-000040460000}"/>
    <cellStyle name="Normal 9 4 2 3 2 2" xfId="18253" xr:uid="{00000000-0005-0000-0000-000041460000}"/>
    <cellStyle name="Normal 9 4 2 3 2 2 2" xfId="18254" xr:uid="{00000000-0005-0000-0000-000042460000}"/>
    <cellStyle name="Normal 9 4 2 3 2 3" xfId="18255" xr:uid="{00000000-0005-0000-0000-000043460000}"/>
    <cellStyle name="Normal 9 4 2 3 3" xfId="18256" xr:uid="{00000000-0005-0000-0000-000044460000}"/>
    <cellStyle name="Normal 9 4 2 3 3 2" xfId="18257" xr:uid="{00000000-0005-0000-0000-000045460000}"/>
    <cellStyle name="Normal 9 4 2 3 4" xfId="18258" xr:uid="{00000000-0005-0000-0000-000046460000}"/>
    <cellStyle name="Normal 9 4 2 4" xfId="18259" xr:uid="{00000000-0005-0000-0000-000047460000}"/>
    <cellStyle name="Normal 9 4 2 4 2" xfId="18260" xr:uid="{00000000-0005-0000-0000-000048460000}"/>
    <cellStyle name="Normal 9 4 2 4 2 2" xfId="18261" xr:uid="{00000000-0005-0000-0000-000049460000}"/>
    <cellStyle name="Normal 9 4 2 4 2 2 2" xfId="18262" xr:uid="{00000000-0005-0000-0000-00004A460000}"/>
    <cellStyle name="Normal 9 4 2 4 2 3" xfId="18263" xr:uid="{00000000-0005-0000-0000-00004B460000}"/>
    <cellStyle name="Normal 9 4 2 4 3" xfId="18264" xr:uid="{00000000-0005-0000-0000-00004C460000}"/>
    <cellStyle name="Normal 9 4 2 4 3 2" xfId="18265" xr:uid="{00000000-0005-0000-0000-00004D460000}"/>
    <cellStyle name="Normal 9 4 2 4 4" xfId="18266" xr:uid="{00000000-0005-0000-0000-00004E460000}"/>
    <cellStyle name="Normal 9 4 2 5" xfId="18267" xr:uid="{00000000-0005-0000-0000-00004F460000}"/>
    <cellStyle name="Normal 9 4 2 5 2" xfId="18268" xr:uid="{00000000-0005-0000-0000-000050460000}"/>
    <cellStyle name="Normal 9 4 2 5 2 2" xfId="18269" xr:uid="{00000000-0005-0000-0000-000051460000}"/>
    <cellStyle name="Normal 9 4 2 5 3" xfId="18270" xr:uid="{00000000-0005-0000-0000-000052460000}"/>
    <cellStyle name="Normal 9 4 2 6" xfId="18271" xr:uid="{00000000-0005-0000-0000-000053460000}"/>
    <cellStyle name="Normal 9 4 2 6 2" xfId="18272" xr:uid="{00000000-0005-0000-0000-000054460000}"/>
    <cellStyle name="Normal 9 4 2 7" xfId="18273" xr:uid="{00000000-0005-0000-0000-000055460000}"/>
    <cellStyle name="Normal 9 4 3" xfId="18274" xr:uid="{00000000-0005-0000-0000-000056460000}"/>
    <cellStyle name="Normal 9 4 3 2" xfId="18275" xr:uid="{00000000-0005-0000-0000-000057460000}"/>
    <cellStyle name="Normal 9 4 3 2 2" xfId="18276" xr:uid="{00000000-0005-0000-0000-000058460000}"/>
    <cellStyle name="Normal 9 4 3 2 2 2" xfId="18277" xr:uid="{00000000-0005-0000-0000-000059460000}"/>
    <cellStyle name="Normal 9 4 3 2 2 2 2" xfId="18278" xr:uid="{00000000-0005-0000-0000-00005A460000}"/>
    <cellStyle name="Normal 9 4 3 2 2 3" xfId="18279" xr:uid="{00000000-0005-0000-0000-00005B460000}"/>
    <cellStyle name="Normal 9 4 3 2 3" xfId="18280" xr:uid="{00000000-0005-0000-0000-00005C460000}"/>
    <cellStyle name="Normal 9 4 3 2 3 2" xfId="18281" xr:uid="{00000000-0005-0000-0000-00005D460000}"/>
    <cellStyle name="Normal 9 4 3 2 4" xfId="18282" xr:uid="{00000000-0005-0000-0000-00005E460000}"/>
    <cellStyle name="Normal 9 4 3 3" xfId="18283" xr:uid="{00000000-0005-0000-0000-00005F460000}"/>
    <cellStyle name="Normal 9 4 3 3 2" xfId="18284" xr:uid="{00000000-0005-0000-0000-000060460000}"/>
    <cellStyle name="Normal 9 4 3 3 2 2" xfId="18285" xr:uid="{00000000-0005-0000-0000-000061460000}"/>
    <cellStyle name="Normal 9 4 3 3 2 2 2" xfId="18286" xr:uid="{00000000-0005-0000-0000-000062460000}"/>
    <cellStyle name="Normal 9 4 3 3 2 3" xfId="18287" xr:uid="{00000000-0005-0000-0000-000063460000}"/>
    <cellStyle name="Normal 9 4 3 3 3" xfId="18288" xr:uid="{00000000-0005-0000-0000-000064460000}"/>
    <cellStyle name="Normal 9 4 3 3 3 2" xfId="18289" xr:uid="{00000000-0005-0000-0000-000065460000}"/>
    <cellStyle name="Normal 9 4 3 3 4" xfId="18290" xr:uid="{00000000-0005-0000-0000-000066460000}"/>
    <cellStyle name="Normal 9 4 3 4" xfId="18291" xr:uid="{00000000-0005-0000-0000-000067460000}"/>
    <cellStyle name="Normal 9 4 3 4 2" xfId="18292" xr:uid="{00000000-0005-0000-0000-000068460000}"/>
    <cellStyle name="Normal 9 4 3 4 2 2" xfId="18293" xr:uid="{00000000-0005-0000-0000-000069460000}"/>
    <cellStyle name="Normal 9 4 3 4 3" xfId="18294" xr:uid="{00000000-0005-0000-0000-00006A460000}"/>
    <cellStyle name="Normal 9 4 3 5" xfId="18295" xr:uid="{00000000-0005-0000-0000-00006B460000}"/>
    <cellStyle name="Normal 9 4 3 5 2" xfId="18296" xr:uid="{00000000-0005-0000-0000-00006C460000}"/>
    <cellStyle name="Normal 9 4 3 6" xfId="18297" xr:uid="{00000000-0005-0000-0000-00006D460000}"/>
    <cellStyle name="Normal 9 4 4" xfId="18298" xr:uid="{00000000-0005-0000-0000-00006E460000}"/>
    <cellStyle name="Normal 9 4 4 2" xfId="18299" xr:uid="{00000000-0005-0000-0000-00006F460000}"/>
    <cellStyle name="Normal 9 4 4 2 2" xfId="18300" xr:uid="{00000000-0005-0000-0000-000070460000}"/>
    <cellStyle name="Normal 9 4 4 2 2 2" xfId="18301" xr:uid="{00000000-0005-0000-0000-000071460000}"/>
    <cellStyle name="Normal 9 4 4 2 3" xfId="18302" xr:uid="{00000000-0005-0000-0000-000072460000}"/>
    <cellStyle name="Normal 9 4 4 3" xfId="18303" xr:uid="{00000000-0005-0000-0000-000073460000}"/>
    <cellStyle name="Normal 9 4 4 3 2" xfId="18304" xr:uid="{00000000-0005-0000-0000-000074460000}"/>
    <cellStyle name="Normal 9 4 4 4" xfId="18305" xr:uid="{00000000-0005-0000-0000-000075460000}"/>
    <cellStyle name="Normal 9 4 5" xfId="18306" xr:uid="{00000000-0005-0000-0000-000076460000}"/>
    <cellStyle name="Normal 9 4 5 2" xfId="18307" xr:uid="{00000000-0005-0000-0000-000077460000}"/>
    <cellStyle name="Normal 9 4 5 2 2" xfId="18308" xr:uid="{00000000-0005-0000-0000-000078460000}"/>
    <cellStyle name="Normal 9 4 5 2 2 2" xfId="18309" xr:uid="{00000000-0005-0000-0000-000079460000}"/>
    <cellStyle name="Normal 9 4 5 2 3" xfId="18310" xr:uid="{00000000-0005-0000-0000-00007A460000}"/>
    <cellStyle name="Normal 9 4 5 3" xfId="18311" xr:uid="{00000000-0005-0000-0000-00007B460000}"/>
    <cellStyle name="Normal 9 4 5 3 2" xfId="18312" xr:uid="{00000000-0005-0000-0000-00007C460000}"/>
    <cellStyle name="Normal 9 4 5 4" xfId="18313" xr:uid="{00000000-0005-0000-0000-00007D460000}"/>
    <cellStyle name="Normal 9 4 6" xfId="18314" xr:uid="{00000000-0005-0000-0000-00007E460000}"/>
    <cellStyle name="Normal 9 4 6 2" xfId="18315" xr:uid="{00000000-0005-0000-0000-00007F460000}"/>
    <cellStyle name="Normal 9 4 6 2 2" xfId="18316" xr:uid="{00000000-0005-0000-0000-000080460000}"/>
    <cellStyle name="Normal 9 4 6 3" xfId="18317" xr:uid="{00000000-0005-0000-0000-000081460000}"/>
    <cellStyle name="Normal 9 4 7" xfId="18318" xr:uid="{00000000-0005-0000-0000-000082460000}"/>
    <cellStyle name="Normal 9 4 7 2" xfId="18319" xr:uid="{00000000-0005-0000-0000-000083460000}"/>
    <cellStyle name="Normal 9 5" xfId="7480" xr:uid="{00000000-0005-0000-0000-000084460000}"/>
    <cellStyle name="Normal 9 5 2" xfId="18320" xr:uid="{00000000-0005-0000-0000-000085460000}"/>
    <cellStyle name="Normal 9 5 2 2" xfId="18321" xr:uid="{00000000-0005-0000-0000-000086460000}"/>
    <cellStyle name="Normal 9 5 2 2 2" xfId="18322" xr:uid="{00000000-0005-0000-0000-000087460000}"/>
    <cellStyle name="Normal 9 5 2 2 2 2" xfId="18323" xr:uid="{00000000-0005-0000-0000-000088460000}"/>
    <cellStyle name="Normal 9 5 2 2 2 2 2" xfId="18324" xr:uid="{00000000-0005-0000-0000-000089460000}"/>
    <cellStyle name="Normal 9 5 2 2 2 2 2 2" xfId="18325" xr:uid="{00000000-0005-0000-0000-00008A460000}"/>
    <cellStyle name="Normal 9 5 2 2 2 2 3" xfId="18326" xr:uid="{00000000-0005-0000-0000-00008B460000}"/>
    <cellStyle name="Normal 9 5 2 2 2 3" xfId="18327" xr:uid="{00000000-0005-0000-0000-00008C460000}"/>
    <cellStyle name="Normal 9 5 2 2 2 3 2" xfId="18328" xr:uid="{00000000-0005-0000-0000-00008D460000}"/>
    <cellStyle name="Normal 9 5 2 2 2 4" xfId="18329" xr:uid="{00000000-0005-0000-0000-00008E460000}"/>
    <cellStyle name="Normal 9 5 2 2 3" xfId="18330" xr:uid="{00000000-0005-0000-0000-00008F460000}"/>
    <cellStyle name="Normal 9 5 2 2 3 2" xfId="18331" xr:uid="{00000000-0005-0000-0000-000090460000}"/>
    <cellStyle name="Normal 9 5 2 2 3 2 2" xfId="18332" xr:uid="{00000000-0005-0000-0000-000091460000}"/>
    <cellStyle name="Normal 9 5 2 2 3 2 2 2" xfId="18333" xr:uid="{00000000-0005-0000-0000-000092460000}"/>
    <cellStyle name="Normal 9 5 2 2 3 2 3" xfId="18334" xr:uid="{00000000-0005-0000-0000-000093460000}"/>
    <cellStyle name="Normal 9 5 2 2 3 3" xfId="18335" xr:uid="{00000000-0005-0000-0000-000094460000}"/>
    <cellStyle name="Normal 9 5 2 2 3 3 2" xfId="18336" xr:uid="{00000000-0005-0000-0000-000095460000}"/>
    <cellStyle name="Normal 9 5 2 2 3 4" xfId="18337" xr:uid="{00000000-0005-0000-0000-000096460000}"/>
    <cellStyle name="Normal 9 5 2 2 4" xfId="18338" xr:uid="{00000000-0005-0000-0000-000097460000}"/>
    <cellStyle name="Normal 9 5 2 2 4 2" xfId="18339" xr:uid="{00000000-0005-0000-0000-000098460000}"/>
    <cellStyle name="Normal 9 5 2 2 4 2 2" xfId="18340" xr:uid="{00000000-0005-0000-0000-000099460000}"/>
    <cellStyle name="Normal 9 5 2 2 4 3" xfId="18341" xr:uid="{00000000-0005-0000-0000-00009A460000}"/>
    <cellStyle name="Normal 9 5 2 2 5" xfId="18342" xr:uid="{00000000-0005-0000-0000-00009B460000}"/>
    <cellStyle name="Normal 9 5 2 2 5 2" xfId="18343" xr:uid="{00000000-0005-0000-0000-00009C460000}"/>
    <cellStyle name="Normal 9 5 2 2 6" xfId="18344" xr:uid="{00000000-0005-0000-0000-00009D460000}"/>
    <cellStyle name="Normal 9 5 2 3" xfId="18345" xr:uid="{00000000-0005-0000-0000-00009E460000}"/>
    <cellStyle name="Normal 9 5 2 3 2" xfId="18346" xr:uid="{00000000-0005-0000-0000-00009F460000}"/>
    <cellStyle name="Normal 9 5 2 3 2 2" xfId="18347" xr:uid="{00000000-0005-0000-0000-0000A0460000}"/>
    <cellStyle name="Normal 9 5 2 3 2 2 2" xfId="18348" xr:uid="{00000000-0005-0000-0000-0000A1460000}"/>
    <cellStyle name="Normal 9 5 2 3 2 3" xfId="18349" xr:uid="{00000000-0005-0000-0000-0000A2460000}"/>
    <cellStyle name="Normal 9 5 2 3 3" xfId="18350" xr:uid="{00000000-0005-0000-0000-0000A3460000}"/>
    <cellStyle name="Normal 9 5 2 3 3 2" xfId="18351" xr:uid="{00000000-0005-0000-0000-0000A4460000}"/>
    <cellStyle name="Normal 9 5 2 3 4" xfId="18352" xr:uid="{00000000-0005-0000-0000-0000A5460000}"/>
    <cellStyle name="Normal 9 5 2 4" xfId="18353" xr:uid="{00000000-0005-0000-0000-0000A6460000}"/>
    <cellStyle name="Normal 9 5 2 4 2" xfId="18354" xr:uid="{00000000-0005-0000-0000-0000A7460000}"/>
    <cellStyle name="Normal 9 5 2 4 2 2" xfId="18355" xr:uid="{00000000-0005-0000-0000-0000A8460000}"/>
    <cellStyle name="Normal 9 5 2 4 2 2 2" xfId="18356" xr:uid="{00000000-0005-0000-0000-0000A9460000}"/>
    <cellStyle name="Normal 9 5 2 4 2 3" xfId="18357" xr:uid="{00000000-0005-0000-0000-0000AA460000}"/>
    <cellStyle name="Normal 9 5 2 4 3" xfId="18358" xr:uid="{00000000-0005-0000-0000-0000AB460000}"/>
    <cellStyle name="Normal 9 5 2 4 3 2" xfId="18359" xr:uid="{00000000-0005-0000-0000-0000AC460000}"/>
    <cellStyle name="Normal 9 5 2 4 4" xfId="18360" xr:uid="{00000000-0005-0000-0000-0000AD460000}"/>
    <cellStyle name="Normal 9 5 2 5" xfId="18361" xr:uid="{00000000-0005-0000-0000-0000AE460000}"/>
    <cellStyle name="Normal 9 5 2 5 2" xfId="18362" xr:uid="{00000000-0005-0000-0000-0000AF460000}"/>
    <cellStyle name="Normal 9 5 2 5 2 2" xfId="18363" xr:uid="{00000000-0005-0000-0000-0000B0460000}"/>
    <cellStyle name="Normal 9 5 2 5 3" xfId="18364" xr:uid="{00000000-0005-0000-0000-0000B1460000}"/>
    <cellStyle name="Normal 9 5 2 6" xfId="18365" xr:uid="{00000000-0005-0000-0000-0000B2460000}"/>
    <cellStyle name="Normal 9 5 2 6 2" xfId="18366" xr:uid="{00000000-0005-0000-0000-0000B3460000}"/>
    <cellStyle name="Normal 9 5 2 7" xfId="18367" xr:uid="{00000000-0005-0000-0000-0000B4460000}"/>
    <cellStyle name="Normal 9 5 3" xfId="18368" xr:uid="{00000000-0005-0000-0000-0000B5460000}"/>
    <cellStyle name="Normal 9 5 3 2" xfId="18369" xr:uid="{00000000-0005-0000-0000-0000B6460000}"/>
    <cellStyle name="Normal 9 5 3 2 2" xfId="18370" xr:uid="{00000000-0005-0000-0000-0000B7460000}"/>
    <cellStyle name="Normal 9 5 3 2 2 2" xfId="18371" xr:uid="{00000000-0005-0000-0000-0000B8460000}"/>
    <cellStyle name="Normal 9 5 3 2 2 2 2" xfId="18372" xr:uid="{00000000-0005-0000-0000-0000B9460000}"/>
    <cellStyle name="Normal 9 5 3 2 2 3" xfId="18373" xr:uid="{00000000-0005-0000-0000-0000BA460000}"/>
    <cellStyle name="Normal 9 5 3 2 3" xfId="18374" xr:uid="{00000000-0005-0000-0000-0000BB460000}"/>
    <cellStyle name="Normal 9 5 3 2 3 2" xfId="18375" xr:uid="{00000000-0005-0000-0000-0000BC460000}"/>
    <cellStyle name="Normal 9 5 3 2 4" xfId="18376" xr:uid="{00000000-0005-0000-0000-0000BD460000}"/>
    <cellStyle name="Normal 9 5 3 3" xfId="18377" xr:uid="{00000000-0005-0000-0000-0000BE460000}"/>
    <cellStyle name="Normal 9 5 3 3 2" xfId="18378" xr:uid="{00000000-0005-0000-0000-0000BF460000}"/>
    <cellStyle name="Normal 9 5 3 3 2 2" xfId="18379" xr:uid="{00000000-0005-0000-0000-0000C0460000}"/>
    <cellStyle name="Normal 9 5 3 3 2 2 2" xfId="18380" xr:uid="{00000000-0005-0000-0000-0000C1460000}"/>
    <cellStyle name="Normal 9 5 3 3 2 3" xfId="18381" xr:uid="{00000000-0005-0000-0000-0000C2460000}"/>
    <cellStyle name="Normal 9 5 3 3 3" xfId="18382" xr:uid="{00000000-0005-0000-0000-0000C3460000}"/>
    <cellStyle name="Normal 9 5 3 3 3 2" xfId="18383" xr:uid="{00000000-0005-0000-0000-0000C4460000}"/>
    <cellStyle name="Normal 9 5 3 3 4" xfId="18384" xr:uid="{00000000-0005-0000-0000-0000C5460000}"/>
    <cellStyle name="Normal 9 5 3 4" xfId="18385" xr:uid="{00000000-0005-0000-0000-0000C6460000}"/>
    <cellStyle name="Normal 9 5 3 4 2" xfId="18386" xr:uid="{00000000-0005-0000-0000-0000C7460000}"/>
    <cellStyle name="Normal 9 5 3 4 2 2" xfId="18387" xr:uid="{00000000-0005-0000-0000-0000C8460000}"/>
    <cellStyle name="Normal 9 5 3 4 3" xfId="18388" xr:uid="{00000000-0005-0000-0000-0000C9460000}"/>
    <cellStyle name="Normal 9 5 3 5" xfId="18389" xr:uid="{00000000-0005-0000-0000-0000CA460000}"/>
    <cellStyle name="Normal 9 5 3 5 2" xfId="18390" xr:uid="{00000000-0005-0000-0000-0000CB460000}"/>
    <cellStyle name="Normal 9 5 3 6" xfId="18391" xr:uid="{00000000-0005-0000-0000-0000CC460000}"/>
    <cellStyle name="Normal 9 5 4" xfId="18392" xr:uid="{00000000-0005-0000-0000-0000CD460000}"/>
    <cellStyle name="Normal 9 5 4 2" xfId="18393" xr:uid="{00000000-0005-0000-0000-0000CE460000}"/>
    <cellStyle name="Normal 9 5 4 2 2" xfId="18394" xr:uid="{00000000-0005-0000-0000-0000CF460000}"/>
    <cellStyle name="Normal 9 5 4 2 2 2" xfId="18395" xr:uid="{00000000-0005-0000-0000-0000D0460000}"/>
    <cellStyle name="Normal 9 5 4 2 3" xfId="18396" xr:uid="{00000000-0005-0000-0000-0000D1460000}"/>
    <cellStyle name="Normal 9 5 4 3" xfId="18397" xr:uid="{00000000-0005-0000-0000-0000D2460000}"/>
    <cellStyle name="Normal 9 5 4 3 2" xfId="18398" xr:uid="{00000000-0005-0000-0000-0000D3460000}"/>
    <cellStyle name="Normal 9 5 4 4" xfId="18399" xr:uid="{00000000-0005-0000-0000-0000D4460000}"/>
    <cellStyle name="Normal 9 5 5" xfId="18400" xr:uid="{00000000-0005-0000-0000-0000D5460000}"/>
    <cellStyle name="Normal 9 5 5 2" xfId="18401" xr:uid="{00000000-0005-0000-0000-0000D6460000}"/>
    <cellStyle name="Normal 9 5 5 2 2" xfId="18402" xr:uid="{00000000-0005-0000-0000-0000D7460000}"/>
    <cellStyle name="Normal 9 5 5 2 2 2" xfId="18403" xr:uid="{00000000-0005-0000-0000-0000D8460000}"/>
    <cellStyle name="Normal 9 5 5 2 3" xfId="18404" xr:uid="{00000000-0005-0000-0000-0000D9460000}"/>
    <cellStyle name="Normal 9 5 5 3" xfId="18405" xr:uid="{00000000-0005-0000-0000-0000DA460000}"/>
    <cellStyle name="Normal 9 5 5 3 2" xfId="18406" xr:uid="{00000000-0005-0000-0000-0000DB460000}"/>
    <cellStyle name="Normal 9 5 5 4" xfId="18407" xr:uid="{00000000-0005-0000-0000-0000DC460000}"/>
    <cellStyle name="Normal 9 5 6" xfId="18408" xr:uid="{00000000-0005-0000-0000-0000DD460000}"/>
    <cellStyle name="Normal 9 5 6 2" xfId="18409" xr:uid="{00000000-0005-0000-0000-0000DE460000}"/>
    <cellStyle name="Normal 9 5 6 2 2" xfId="18410" xr:uid="{00000000-0005-0000-0000-0000DF460000}"/>
    <cellStyle name="Normal 9 5 6 3" xfId="18411" xr:uid="{00000000-0005-0000-0000-0000E0460000}"/>
    <cellStyle name="Normal 9 5 7" xfId="18412" xr:uid="{00000000-0005-0000-0000-0000E1460000}"/>
    <cellStyle name="Normal 9 5 7 2" xfId="18413" xr:uid="{00000000-0005-0000-0000-0000E2460000}"/>
    <cellStyle name="Normal 9 6" xfId="7481" xr:uid="{00000000-0005-0000-0000-0000E3460000}"/>
    <cellStyle name="Normal 9 6 2" xfId="18414" xr:uid="{00000000-0005-0000-0000-0000E4460000}"/>
    <cellStyle name="Normal 9 6 2 2" xfId="18415" xr:uid="{00000000-0005-0000-0000-0000E5460000}"/>
    <cellStyle name="Normal 9 6 2 2 2" xfId="18416" xr:uid="{00000000-0005-0000-0000-0000E6460000}"/>
    <cellStyle name="Normal 9 6 2 2 2 2" xfId="18417" xr:uid="{00000000-0005-0000-0000-0000E7460000}"/>
    <cellStyle name="Normal 9 6 2 2 2 2 2" xfId="18418" xr:uid="{00000000-0005-0000-0000-0000E8460000}"/>
    <cellStyle name="Normal 9 6 2 2 2 2 2 2" xfId="18419" xr:uid="{00000000-0005-0000-0000-0000E9460000}"/>
    <cellStyle name="Normal 9 6 2 2 2 2 3" xfId="18420" xr:uid="{00000000-0005-0000-0000-0000EA460000}"/>
    <cellStyle name="Normal 9 6 2 2 2 3" xfId="18421" xr:uid="{00000000-0005-0000-0000-0000EB460000}"/>
    <cellStyle name="Normal 9 6 2 2 2 3 2" xfId="18422" xr:uid="{00000000-0005-0000-0000-0000EC460000}"/>
    <cellStyle name="Normal 9 6 2 2 2 4" xfId="18423" xr:uid="{00000000-0005-0000-0000-0000ED460000}"/>
    <cellStyle name="Normal 9 6 2 2 3" xfId="18424" xr:uid="{00000000-0005-0000-0000-0000EE460000}"/>
    <cellStyle name="Normal 9 6 2 2 3 2" xfId="18425" xr:uid="{00000000-0005-0000-0000-0000EF460000}"/>
    <cellStyle name="Normal 9 6 2 2 3 2 2" xfId="18426" xr:uid="{00000000-0005-0000-0000-0000F0460000}"/>
    <cellStyle name="Normal 9 6 2 2 3 2 2 2" xfId="18427" xr:uid="{00000000-0005-0000-0000-0000F1460000}"/>
    <cellStyle name="Normal 9 6 2 2 3 2 3" xfId="18428" xr:uid="{00000000-0005-0000-0000-0000F2460000}"/>
    <cellStyle name="Normal 9 6 2 2 3 3" xfId="18429" xr:uid="{00000000-0005-0000-0000-0000F3460000}"/>
    <cellStyle name="Normal 9 6 2 2 3 3 2" xfId="18430" xr:uid="{00000000-0005-0000-0000-0000F4460000}"/>
    <cellStyle name="Normal 9 6 2 2 3 4" xfId="18431" xr:uid="{00000000-0005-0000-0000-0000F5460000}"/>
    <cellStyle name="Normal 9 6 2 2 4" xfId="18432" xr:uid="{00000000-0005-0000-0000-0000F6460000}"/>
    <cellStyle name="Normal 9 6 2 2 4 2" xfId="18433" xr:uid="{00000000-0005-0000-0000-0000F7460000}"/>
    <cellStyle name="Normal 9 6 2 2 4 2 2" xfId="18434" xr:uid="{00000000-0005-0000-0000-0000F8460000}"/>
    <cellStyle name="Normal 9 6 2 2 4 3" xfId="18435" xr:uid="{00000000-0005-0000-0000-0000F9460000}"/>
    <cellStyle name="Normal 9 6 2 2 5" xfId="18436" xr:uid="{00000000-0005-0000-0000-0000FA460000}"/>
    <cellStyle name="Normal 9 6 2 2 5 2" xfId="18437" xr:uid="{00000000-0005-0000-0000-0000FB460000}"/>
    <cellStyle name="Normal 9 6 2 2 6" xfId="18438" xr:uid="{00000000-0005-0000-0000-0000FC460000}"/>
    <cellStyle name="Normal 9 6 2 3" xfId="18439" xr:uid="{00000000-0005-0000-0000-0000FD460000}"/>
    <cellStyle name="Normal 9 6 2 3 2" xfId="18440" xr:uid="{00000000-0005-0000-0000-0000FE460000}"/>
    <cellStyle name="Normal 9 6 2 3 2 2" xfId="18441" xr:uid="{00000000-0005-0000-0000-0000FF460000}"/>
    <cellStyle name="Normal 9 6 2 3 2 2 2" xfId="18442" xr:uid="{00000000-0005-0000-0000-000000470000}"/>
    <cellStyle name="Normal 9 6 2 3 2 3" xfId="18443" xr:uid="{00000000-0005-0000-0000-000001470000}"/>
    <cellStyle name="Normal 9 6 2 3 3" xfId="18444" xr:uid="{00000000-0005-0000-0000-000002470000}"/>
    <cellStyle name="Normal 9 6 2 3 3 2" xfId="18445" xr:uid="{00000000-0005-0000-0000-000003470000}"/>
    <cellStyle name="Normal 9 6 2 3 4" xfId="18446" xr:uid="{00000000-0005-0000-0000-000004470000}"/>
    <cellStyle name="Normal 9 6 2 4" xfId="18447" xr:uid="{00000000-0005-0000-0000-000005470000}"/>
    <cellStyle name="Normal 9 6 2 4 2" xfId="18448" xr:uid="{00000000-0005-0000-0000-000006470000}"/>
    <cellStyle name="Normal 9 6 2 4 2 2" xfId="18449" xr:uid="{00000000-0005-0000-0000-000007470000}"/>
    <cellStyle name="Normal 9 6 2 4 2 2 2" xfId="18450" xr:uid="{00000000-0005-0000-0000-000008470000}"/>
    <cellStyle name="Normal 9 6 2 4 2 3" xfId="18451" xr:uid="{00000000-0005-0000-0000-000009470000}"/>
    <cellStyle name="Normal 9 6 2 4 3" xfId="18452" xr:uid="{00000000-0005-0000-0000-00000A470000}"/>
    <cellStyle name="Normal 9 6 2 4 3 2" xfId="18453" xr:uid="{00000000-0005-0000-0000-00000B470000}"/>
    <cellStyle name="Normal 9 6 2 4 4" xfId="18454" xr:uid="{00000000-0005-0000-0000-00000C470000}"/>
    <cellStyle name="Normal 9 6 2 5" xfId="18455" xr:uid="{00000000-0005-0000-0000-00000D470000}"/>
    <cellStyle name="Normal 9 6 2 5 2" xfId="18456" xr:uid="{00000000-0005-0000-0000-00000E470000}"/>
    <cellStyle name="Normal 9 6 2 5 2 2" xfId="18457" xr:uid="{00000000-0005-0000-0000-00000F470000}"/>
    <cellStyle name="Normal 9 6 2 5 3" xfId="18458" xr:uid="{00000000-0005-0000-0000-000010470000}"/>
    <cellStyle name="Normal 9 6 2 6" xfId="18459" xr:uid="{00000000-0005-0000-0000-000011470000}"/>
    <cellStyle name="Normal 9 6 2 6 2" xfId="18460" xr:uid="{00000000-0005-0000-0000-000012470000}"/>
    <cellStyle name="Normal 9 6 2 7" xfId="18461" xr:uid="{00000000-0005-0000-0000-000013470000}"/>
    <cellStyle name="Normal 9 6 3" xfId="18462" xr:uid="{00000000-0005-0000-0000-000014470000}"/>
    <cellStyle name="Normal 9 6 3 2" xfId="18463" xr:uid="{00000000-0005-0000-0000-000015470000}"/>
    <cellStyle name="Normal 9 6 3 2 2" xfId="18464" xr:uid="{00000000-0005-0000-0000-000016470000}"/>
    <cellStyle name="Normal 9 6 3 2 2 2" xfId="18465" xr:uid="{00000000-0005-0000-0000-000017470000}"/>
    <cellStyle name="Normal 9 6 3 2 2 2 2" xfId="18466" xr:uid="{00000000-0005-0000-0000-000018470000}"/>
    <cellStyle name="Normal 9 6 3 2 2 3" xfId="18467" xr:uid="{00000000-0005-0000-0000-000019470000}"/>
    <cellStyle name="Normal 9 6 3 2 3" xfId="18468" xr:uid="{00000000-0005-0000-0000-00001A470000}"/>
    <cellStyle name="Normal 9 6 3 2 3 2" xfId="18469" xr:uid="{00000000-0005-0000-0000-00001B470000}"/>
    <cellStyle name="Normal 9 6 3 2 4" xfId="18470" xr:uid="{00000000-0005-0000-0000-00001C470000}"/>
    <cellStyle name="Normal 9 6 3 3" xfId="18471" xr:uid="{00000000-0005-0000-0000-00001D470000}"/>
    <cellStyle name="Normal 9 6 3 3 2" xfId="18472" xr:uid="{00000000-0005-0000-0000-00001E470000}"/>
    <cellStyle name="Normal 9 6 3 3 2 2" xfId="18473" xr:uid="{00000000-0005-0000-0000-00001F470000}"/>
    <cellStyle name="Normal 9 6 3 3 2 2 2" xfId="18474" xr:uid="{00000000-0005-0000-0000-000020470000}"/>
    <cellStyle name="Normal 9 6 3 3 2 3" xfId="18475" xr:uid="{00000000-0005-0000-0000-000021470000}"/>
    <cellStyle name="Normal 9 6 3 3 3" xfId="18476" xr:uid="{00000000-0005-0000-0000-000022470000}"/>
    <cellStyle name="Normal 9 6 3 3 3 2" xfId="18477" xr:uid="{00000000-0005-0000-0000-000023470000}"/>
    <cellStyle name="Normal 9 6 3 3 4" xfId="18478" xr:uid="{00000000-0005-0000-0000-000024470000}"/>
    <cellStyle name="Normal 9 6 3 4" xfId="18479" xr:uid="{00000000-0005-0000-0000-000025470000}"/>
    <cellStyle name="Normal 9 6 3 4 2" xfId="18480" xr:uid="{00000000-0005-0000-0000-000026470000}"/>
    <cellStyle name="Normal 9 6 3 4 2 2" xfId="18481" xr:uid="{00000000-0005-0000-0000-000027470000}"/>
    <cellStyle name="Normal 9 6 3 4 3" xfId="18482" xr:uid="{00000000-0005-0000-0000-000028470000}"/>
    <cellStyle name="Normal 9 6 3 5" xfId="18483" xr:uid="{00000000-0005-0000-0000-000029470000}"/>
    <cellStyle name="Normal 9 6 3 5 2" xfId="18484" xr:uid="{00000000-0005-0000-0000-00002A470000}"/>
    <cellStyle name="Normal 9 6 3 6" xfId="18485" xr:uid="{00000000-0005-0000-0000-00002B470000}"/>
    <cellStyle name="Normal 9 6 4" xfId="18486" xr:uid="{00000000-0005-0000-0000-00002C470000}"/>
    <cellStyle name="Normal 9 6 4 2" xfId="18487" xr:uid="{00000000-0005-0000-0000-00002D470000}"/>
    <cellStyle name="Normal 9 6 4 2 2" xfId="18488" xr:uid="{00000000-0005-0000-0000-00002E470000}"/>
    <cellStyle name="Normal 9 6 4 2 2 2" xfId="18489" xr:uid="{00000000-0005-0000-0000-00002F470000}"/>
    <cellStyle name="Normal 9 6 4 2 3" xfId="18490" xr:uid="{00000000-0005-0000-0000-000030470000}"/>
    <cellStyle name="Normal 9 6 4 3" xfId="18491" xr:uid="{00000000-0005-0000-0000-000031470000}"/>
    <cellStyle name="Normal 9 6 4 3 2" xfId="18492" xr:uid="{00000000-0005-0000-0000-000032470000}"/>
    <cellStyle name="Normal 9 6 4 4" xfId="18493" xr:uid="{00000000-0005-0000-0000-000033470000}"/>
    <cellStyle name="Normal 9 6 5" xfId="18494" xr:uid="{00000000-0005-0000-0000-000034470000}"/>
    <cellStyle name="Normal 9 6 5 2" xfId="18495" xr:uid="{00000000-0005-0000-0000-000035470000}"/>
    <cellStyle name="Normal 9 6 5 2 2" xfId="18496" xr:uid="{00000000-0005-0000-0000-000036470000}"/>
    <cellStyle name="Normal 9 6 5 2 2 2" xfId="18497" xr:uid="{00000000-0005-0000-0000-000037470000}"/>
    <cellStyle name="Normal 9 6 5 2 3" xfId="18498" xr:uid="{00000000-0005-0000-0000-000038470000}"/>
    <cellStyle name="Normal 9 6 5 3" xfId="18499" xr:uid="{00000000-0005-0000-0000-000039470000}"/>
    <cellStyle name="Normal 9 6 5 3 2" xfId="18500" xr:uid="{00000000-0005-0000-0000-00003A470000}"/>
    <cellStyle name="Normal 9 6 5 4" xfId="18501" xr:uid="{00000000-0005-0000-0000-00003B470000}"/>
    <cellStyle name="Normal 9 6 6" xfId="18502" xr:uid="{00000000-0005-0000-0000-00003C470000}"/>
    <cellStyle name="Normal 9 6 6 2" xfId="18503" xr:uid="{00000000-0005-0000-0000-00003D470000}"/>
    <cellStyle name="Normal 9 6 6 2 2" xfId="18504" xr:uid="{00000000-0005-0000-0000-00003E470000}"/>
    <cellStyle name="Normal 9 6 6 3" xfId="18505" xr:uid="{00000000-0005-0000-0000-00003F470000}"/>
    <cellStyle name="Normal 9 6 7" xfId="18506" xr:uid="{00000000-0005-0000-0000-000040470000}"/>
    <cellStyle name="Normal 9 6 7 2" xfId="18507" xr:uid="{00000000-0005-0000-0000-000041470000}"/>
    <cellStyle name="Normal 9 7" xfId="7482" xr:uid="{00000000-0005-0000-0000-000042470000}"/>
    <cellStyle name="Normal 9 7 2" xfId="18508" xr:uid="{00000000-0005-0000-0000-000043470000}"/>
    <cellStyle name="Normal 9 7 2 2" xfId="18509" xr:uid="{00000000-0005-0000-0000-000044470000}"/>
    <cellStyle name="Normal 9 7 2 2 2" xfId="18510" xr:uid="{00000000-0005-0000-0000-000045470000}"/>
    <cellStyle name="Normal 9 7 2 2 2 2" xfId="18511" xr:uid="{00000000-0005-0000-0000-000046470000}"/>
    <cellStyle name="Normal 9 7 2 2 2 2 2" xfId="18512" xr:uid="{00000000-0005-0000-0000-000047470000}"/>
    <cellStyle name="Normal 9 7 2 2 2 3" xfId="18513" xr:uid="{00000000-0005-0000-0000-000048470000}"/>
    <cellStyle name="Normal 9 7 2 2 3" xfId="18514" xr:uid="{00000000-0005-0000-0000-000049470000}"/>
    <cellStyle name="Normal 9 7 2 2 3 2" xfId="18515" xr:uid="{00000000-0005-0000-0000-00004A470000}"/>
    <cellStyle name="Normal 9 7 2 2 4" xfId="18516" xr:uid="{00000000-0005-0000-0000-00004B470000}"/>
    <cellStyle name="Normal 9 7 2 3" xfId="18517" xr:uid="{00000000-0005-0000-0000-00004C470000}"/>
    <cellStyle name="Normal 9 7 2 3 2" xfId="18518" xr:uid="{00000000-0005-0000-0000-00004D470000}"/>
    <cellStyle name="Normal 9 7 2 3 2 2" xfId="18519" xr:uid="{00000000-0005-0000-0000-00004E470000}"/>
    <cellStyle name="Normal 9 7 2 3 2 2 2" xfId="18520" xr:uid="{00000000-0005-0000-0000-00004F470000}"/>
    <cellStyle name="Normal 9 7 2 3 2 3" xfId="18521" xr:uid="{00000000-0005-0000-0000-000050470000}"/>
    <cellStyle name="Normal 9 7 2 3 3" xfId="18522" xr:uid="{00000000-0005-0000-0000-000051470000}"/>
    <cellStyle name="Normal 9 7 2 3 3 2" xfId="18523" xr:uid="{00000000-0005-0000-0000-000052470000}"/>
    <cellStyle name="Normal 9 7 2 3 4" xfId="18524" xr:uid="{00000000-0005-0000-0000-000053470000}"/>
    <cellStyle name="Normal 9 7 2 4" xfId="18525" xr:uid="{00000000-0005-0000-0000-000054470000}"/>
    <cellStyle name="Normal 9 7 2 4 2" xfId="18526" xr:uid="{00000000-0005-0000-0000-000055470000}"/>
    <cellStyle name="Normal 9 7 2 4 2 2" xfId="18527" xr:uid="{00000000-0005-0000-0000-000056470000}"/>
    <cellStyle name="Normal 9 7 2 4 3" xfId="18528" xr:uid="{00000000-0005-0000-0000-000057470000}"/>
    <cellStyle name="Normal 9 7 2 5" xfId="18529" xr:uid="{00000000-0005-0000-0000-000058470000}"/>
    <cellStyle name="Normal 9 7 2 5 2" xfId="18530" xr:uid="{00000000-0005-0000-0000-000059470000}"/>
    <cellStyle name="Normal 9 7 2 6" xfId="18531" xr:uid="{00000000-0005-0000-0000-00005A470000}"/>
    <cellStyle name="Normal 9 7 3" xfId="18532" xr:uid="{00000000-0005-0000-0000-00005B470000}"/>
    <cellStyle name="Normal 9 7 3 2" xfId="18533" xr:uid="{00000000-0005-0000-0000-00005C470000}"/>
    <cellStyle name="Normal 9 7 3 2 2" xfId="18534" xr:uid="{00000000-0005-0000-0000-00005D470000}"/>
    <cellStyle name="Normal 9 7 3 2 2 2" xfId="18535" xr:uid="{00000000-0005-0000-0000-00005E470000}"/>
    <cellStyle name="Normal 9 7 3 2 3" xfId="18536" xr:uid="{00000000-0005-0000-0000-00005F470000}"/>
    <cellStyle name="Normal 9 7 3 3" xfId="18537" xr:uid="{00000000-0005-0000-0000-000060470000}"/>
    <cellStyle name="Normal 9 7 3 3 2" xfId="18538" xr:uid="{00000000-0005-0000-0000-000061470000}"/>
    <cellStyle name="Normal 9 7 3 4" xfId="18539" xr:uid="{00000000-0005-0000-0000-000062470000}"/>
    <cellStyle name="Normal 9 7 4" xfId="18540" xr:uid="{00000000-0005-0000-0000-000063470000}"/>
    <cellStyle name="Normal 9 7 4 2" xfId="18541" xr:uid="{00000000-0005-0000-0000-000064470000}"/>
    <cellStyle name="Normal 9 7 4 2 2" xfId="18542" xr:uid="{00000000-0005-0000-0000-000065470000}"/>
    <cellStyle name="Normal 9 7 4 2 2 2" xfId="18543" xr:uid="{00000000-0005-0000-0000-000066470000}"/>
    <cellStyle name="Normal 9 7 4 2 3" xfId="18544" xr:uid="{00000000-0005-0000-0000-000067470000}"/>
    <cellStyle name="Normal 9 7 4 3" xfId="18545" xr:uid="{00000000-0005-0000-0000-000068470000}"/>
    <cellStyle name="Normal 9 7 4 3 2" xfId="18546" xr:uid="{00000000-0005-0000-0000-000069470000}"/>
    <cellStyle name="Normal 9 7 4 4" xfId="18547" xr:uid="{00000000-0005-0000-0000-00006A470000}"/>
    <cellStyle name="Normal 9 7 5" xfId="18548" xr:uid="{00000000-0005-0000-0000-00006B470000}"/>
    <cellStyle name="Normal 9 7 5 2" xfId="18549" xr:uid="{00000000-0005-0000-0000-00006C470000}"/>
    <cellStyle name="Normal 9 7 5 2 2" xfId="18550" xr:uid="{00000000-0005-0000-0000-00006D470000}"/>
    <cellStyle name="Normal 9 7 5 3" xfId="18551" xr:uid="{00000000-0005-0000-0000-00006E470000}"/>
    <cellStyle name="Normal 9 7 6" xfId="18552" xr:uid="{00000000-0005-0000-0000-00006F470000}"/>
    <cellStyle name="Normal 9 7 6 2" xfId="18553" xr:uid="{00000000-0005-0000-0000-000070470000}"/>
    <cellStyle name="Normal 9 8" xfId="7483" xr:uid="{00000000-0005-0000-0000-000071470000}"/>
    <cellStyle name="Normal 9 9" xfId="8112" xr:uid="{00000000-0005-0000-0000-000072470000}"/>
    <cellStyle name="Normal 9 9 2" xfId="18554" xr:uid="{00000000-0005-0000-0000-000073470000}"/>
    <cellStyle name="Normal 9 9 2 2" xfId="18555" xr:uid="{00000000-0005-0000-0000-000074470000}"/>
    <cellStyle name="Normal 9 9 2 2 2" xfId="18556" xr:uid="{00000000-0005-0000-0000-000075470000}"/>
    <cellStyle name="Normal 9 9 2 2 2 2" xfId="18557" xr:uid="{00000000-0005-0000-0000-000076470000}"/>
    <cellStyle name="Normal 9 9 2 2 3" xfId="18558" xr:uid="{00000000-0005-0000-0000-000077470000}"/>
    <cellStyle name="Normal 9 9 2 3" xfId="18559" xr:uid="{00000000-0005-0000-0000-000078470000}"/>
    <cellStyle name="Normal 9 9 2 3 2" xfId="18560" xr:uid="{00000000-0005-0000-0000-000079470000}"/>
    <cellStyle name="Normal 9 9 2 4" xfId="18561" xr:uid="{00000000-0005-0000-0000-00007A470000}"/>
    <cellStyle name="Normal 9 9 3" xfId="18562" xr:uid="{00000000-0005-0000-0000-00007B470000}"/>
    <cellStyle name="Normal 9 9 3 2" xfId="18563" xr:uid="{00000000-0005-0000-0000-00007C470000}"/>
    <cellStyle name="Normal 9 9 3 2 2" xfId="18564" xr:uid="{00000000-0005-0000-0000-00007D470000}"/>
    <cellStyle name="Normal 9 9 3 2 2 2" xfId="18565" xr:uid="{00000000-0005-0000-0000-00007E470000}"/>
    <cellStyle name="Normal 9 9 3 2 3" xfId="18566" xr:uid="{00000000-0005-0000-0000-00007F470000}"/>
    <cellStyle name="Normal 9 9 3 3" xfId="18567" xr:uid="{00000000-0005-0000-0000-000080470000}"/>
    <cellStyle name="Normal 9 9 3 3 2" xfId="18568" xr:uid="{00000000-0005-0000-0000-000081470000}"/>
    <cellStyle name="Normal 9 9 3 4" xfId="18569" xr:uid="{00000000-0005-0000-0000-000082470000}"/>
    <cellStyle name="Normal 9 9 4" xfId="18570" xr:uid="{00000000-0005-0000-0000-000083470000}"/>
    <cellStyle name="Normal 9 9 4 2" xfId="18571" xr:uid="{00000000-0005-0000-0000-000084470000}"/>
    <cellStyle name="Normal 9 9 4 2 2" xfId="18572" xr:uid="{00000000-0005-0000-0000-000085470000}"/>
    <cellStyle name="Normal 9 9 4 3" xfId="18573" xr:uid="{00000000-0005-0000-0000-000086470000}"/>
    <cellStyle name="Normal 9 9 5" xfId="18574" xr:uid="{00000000-0005-0000-0000-000087470000}"/>
    <cellStyle name="Normal 9 9 5 2" xfId="18575" xr:uid="{00000000-0005-0000-0000-000088470000}"/>
    <cellStyle name="Normal 90" xfId="5371" xr:uid="{00000000-0005-0000-0000-000089470000}"/>
    <cellStyle name="Normal 90 2" xfId="18576" xr:uid="{00000000-0005-0000-0000-00008A470000}"/>
    <cellStyle name="Normal 91" xfId="5372" xr:uid="{00000000-0005-0000-0000-00008B470000}"/>
    <cellStyle name="Normal 91 2" xfId="18577" xr:uid="{00000000-0005-0000-0000-00008C470000}"/>
    <cellStyle name="Normal 91 2 2" xfId="18578" xr:uid="{00000000-0005-0000-0000-00008D470000}"/>
    <cellStyle name="Normal 91 3" xfId="18579" xr:uid="{00000000-0005-0000-0000-00008E470000}"/>
    <cellStyle name="Normal 92" xfId="5373" xr:uid="{00000000-0005-0000-0000-00008F470000}"/>
    <cellStyle name="Normal 92 2" xfId="18580" xr:uid="{00000000-0005-0000-0000-000090470000}"/>
    <cellStyle name="Normal 92 2 2" xfId="18581" xr:uid="{00000000-0005-0000-0000-000091470000}"/>
    <cellStyle name="Normal 92 2 2 2" xfId="18582" xr:uid="{00000000-0005-0000-0000-000092470000}"/>
    <cellStyle name="Normal 92 2 2 2 2" xfId="18583" xr:uid="{00000000-0005-0000-0000-000093470000}"/>
    <cellStyle name="Normal 92 2 2 3" xfId="18584" xr:uid="{00000000-0005-0000-0000-000094470000}"/>
    <cellStyle name="Normal 92 2 3" xfId="18585" xr:uid="{00000000-0005-0000-0000-000095470000}"/>
    <cellStyle name="Normal 92 2 3 2" xfId="18586" xr:uid="{00000000-0005-0000-0000-000096470000}"/>
    <cellStyle name="Normal 92 2 4" xfId="18587" xr:uid="{00000000-0005-0000-0000-000097470000}"/>
    <cellStyle name="Normal 92 3" xfId="18588" xr:uid="{00000000-0005-0000-0000-000098470000}"/>
    <cellStyle name="Normal 92 3 2" xfId="18589" xr:uid="{00000000-0005-0000-0000-000099470000}"/>
    <cellStyle name="Normal 92 3 2 2" xfId="18590" xr:uid="{00000000-0005-0000-0000-00009A470000}"/>
    <cellStyle name="Normal 92 3 3" xfId="18591" xr:uid="{00000000-0005-0000-0000-00009B470000}"/>
    <cellStyle name="Normal 92 4" xfId="18592" xr:uid="{00000000-0005-0000-0000-00009C470000}"/>
    <cellStyle name="Normal 92 5" xfId="18593" xr:uid="{00000000-0005-0000-0000-00009D470000}"/>
    <cellStyle name="Normal 92 5 2" xfId="18594" xr:uid="{00000000-0005-0000-0000-00009E470000}"/>
    <cellStyle name="Normal 92 6" xfId="18595" xr:uid="{00000000-0005-0000-0000-00009F470000}"/>
    <cellStyle name="Normal 93" xfId="5374" xr:uid="{00000000-0005-0000-0000-0000A0470000}"/>
    <cellStyle name="Normal 93 2" xfId="18596" xr:uid="{00000000-0005-0000-0000-0000A1470000}"/>
    <cellStyle name="Normal 93 2 2" xfId="18597" xr:uid="{00000000-0005-0000-0000-0000A2470000}"/>
    <cellStyle name="Normal 93 2 2 2" xfId="18598" xr:uid="{00000000-0005-0000-0000-0000A3470000}"/>
    <cellStyle name="Normal 93 2 2 2 2" xfId="18599" xr:uid="{00000000-0005-0000-0000-0000A4470000}"/>
    <cellStyle name="Normal 93 2 2 3" xfId="18600" xr:uid="{00000000-0005-0000-0000-0000A5470000}"/>
    <cellStyle name="Normal 93 2 3" xfId="18601" xr:uid="{00000000-0005-0000-0000-0000A6470000}"/>
    <cellStyle name="Normal 93 2 3 2" xfId="18602" xr:uid="{00000000-0005-0000-0000-0000A7470000}"/>
    <cellStyle name="Normal 93 2 4" xfId="18603" xr:uid="{00000000-0005-0000-0000-0000A8470000}"/>
    <cellStyle name="Normal 93 3" xfId="18604" xr:uid="{00000000-0005-0000-0000-0000A9470000}"/>
    <cellStyle name="Normal 93 3 2" xfId="18605" xr:uid="{00000000-0005-0000-0000-0000AA470000}"/>
    <cellStyle name="Normal 93 3 2 2" xfId="18606" xr:uid="{00000000-0005-0000-0000-0000AB470000}"/>
    <cellStyle name="Normal 93 3 3" xfId="18607" xr:uid="{00000000-0005-0000-0000-0000AC470000}"/>
    <cellStyle name="Normal 93 4" xfId="18608" xr:uid="{00000000-0005-0000-0000-0000AD470000}"/>
    <cellStyle name="Normal 93 5" xfId="18609" xr:uid="{00000000-0005-0000-0000-0000AE470000}"/>
    <cellStyle name="Normal 93 5 2" xfId="18610" xr:uid="{00000000-0005-0000-0000-0000AF470000}"/>
    <cellStyle name="Normal 93 6" xfId="18611" xr:uid="{00000000-0005-0000-0000-0000B0470000}"/>
    <cellStyle name="Normal 94" xfId="5375" xr:uid="{00000000-0005-0000-0000-0000B1470000}"/>
    <cellStyle name="Normal 94 2" xfId="18612" xr:uid="{00000000-0005-0000-0000-0000B2470000}"/>
    <cellStyle name="Normal 94 2 2" xfId="18613" xr:uid="{00000000-0005-0000-0000-0000B3470000}"/>
    <cellStyle name="Normal 94 2 2 2" xfId="18614" xr:uid="{00000000-0005-0000-0000-0000B4470000}"/>
    <cellStyle name="Normal 94 2 2 2 2" xfId="18615" xr:uid="{00000000-0005-0000-0000-0000B5470000}"/>
    <cellStyle name="Normal 94 2 2 3" xfId="18616" xr:uid="{00000000-0005-0000-0000-0000B6470000}"/>
    <cellStyle name="Normal 94 2 3" xfId="18617" xr:uid="{00000000-0005-0000-0000-0000B7470000}"/>
    <cellStyle name="Normal 94 2 3 2" xfId="18618" xr:uid="{00000000-0005-0000-0000-0000B8470000}"/>
    <cellStyle name="Normal 94 3" xfId="18619" xr:uid="{00000000-0005-0000-0000-0000B9470000}"/>
    <cellStyle name="Normal 94 3 2" xfId="18620" xr:uid="{00000000-0005-0000-0000-0000BA470000}"/>
    <cellStyle name="Normal 94 3 2 2" xfId="18621" xr:uid="{00000000-0005-0000-0000-0000BB470000}"/>
    <cellStyle name="Normal 94 3 3" xfId="18622" xr:uid="{00000000-0005-0000-0000-0000BC470000}"/>
    <cellStyle name="Normal 94 4" xfId="18623" xr:uid="{00000000-0005-0000-0000-0000BD470000}"/>
    <cellStyle name="Normal 94 4 2" xfId="18624" xr:uid="{00000000-0005-0000-0000-0000BE470000}"/>
    <cellStyle name="Normal 95" xfId="5376" xr:uid="{00000000-0005-0000-0000-0000BF470000}"/>
    <cellStyle name="Normal 95 2" xfId="18625" xr:uid="{00000000-0005-0000-0000-0000C0470000}"/>
    <cellStyle name="Normal 95 2 2" xfId="18626" xr:uid="{00000000-0005-0000-0000-0000C1470000}"/>
    <cellStyle name="Normal 95 2 2 2" xfId="18627" xr:uid="{00000000-0005-0000-0000-0000C2470000}"/>
    <cellStyle name="Normal 95 2 2 2 2" xfId="18628" xr:uid="{00000000-0005-0000-0000-0000C3470000}"/>
    <cellStyle name="Normal 95 2 2 3" xfId="18629" xr:uid="{00000000-0005-0000-0000-0000C4470000}"/>
    <cellStyle name="Normal 95 2 3" xfId="18630" xr:uid="{00000000-0005-0000-0000-0000C5470000}"/>
    <cellStyle name="Normal 95 2 3 2" xfId="18631" xr:uid="{00000000-0005-0000-0000-0000C6470000}"/>
    <cellStyle name="Normal 95 3" xfId="18632" xr:uid="{00000000-0005-0000-0000-0000C7470000}"/>
    <cellStyle name="Normal 95 3 2" xfId="18633" xr:uid="{00000000-0005-0000-0000-0000C8470000}"/>
    <cellStyle name="Normal 95 3 2 2" xfId="18634" xr:uid="{00000000-0005-0000-0000-0000C9470000}"/>
    <cellStyle name="Normal 95 3 3" xfId="18635" xr:uid="{00000000-0005-0000-0000-0000CA470000}"/>
    <cellStyle name="Normal 95 4" xfId="18636" xr:uid="{00000000-0005-0000-0000-0000CB470000}"/>
    <cellStyle name="Normal 95 4 2" xfId="18637" xr:uid="{00000000-0005-0000-0000-0000CC470000}"/>
    <cellStyle name="Normal 96" xfId="5377" xr:uid="{00000000-0005-0000-0000-0000CD470000}"/>
    <cellStyle name="Normal 96 2" xfId="18638" xr:uid="{00000000-0005-0000-0000-0000CE470000}"/>
    <cellStyle name="Normal 96 2 2" xfId="18639" xr:uid="{00000000-0005-0000-0000-0000CF470000}"/>
    <cellStyle name="Normal 96 2 2 2" xfId="18640" xr:uid="{00000000-0005-0000-0000-0000D0470000}"/>
    <cellStyle name="Normal 96 2 2 2 2" xfId="18641" xr:uid="{00000000-0005-0000-0000-0000D1470000}"/>
    <cellStyle name="Normal 96 2 2 3" xfId="18642" xr:uid="{00000000-0005-0000-0000-0000D2470000}"/>
    <cellStyle name="Normal 96 2 3" xfId="18643" xr:uid="{00000000-0005-0000-0000-0000D3470000}"/>
    <cellStyle name="Normal 96 2 3 2" xfId="18644" xr:uid="{00000000-0005-0000-0000-0000D4470000}"/>
    <cellStyle name="Normal 96 2 4" xfId="18645" xr:uid="{00000000-0005-0000-0000-0000D5470000}"/>
    <cellStyle name="Normal 96 3" xfId="18646" xr:uid="{00000000-0005-0000-0000-0000D6470000}"/>
    <cellStyle name="Normal 96 3 2" xfId="18647" xr:uid="{00000000-0005-0000-0000-0000D7470000}"/>
    <cellStyle name="Normal 96 3 2 2" xfId="18648" xr:uid="{00000000-0005-0000-0000-0000D8470000}"/>
    <cellStyle name="Normal 96 3 3" xfId="18649" xr:uid="{00000000-0005-0000-0000-0000D9470000}"/>
    <cellStyle name="Normal 96 4" xfId="18650" xr:uid="{00000000-0005-0000-0000-0000DA470000}"/>
    <cellStyle name="Normal 96 4 2" xfId="18651" xr:uid="{00000000-0005-0000-0000-0000DB470000}"/>
    <cellStyle name="Normal 96 5" xfId="18652" xr:uid="{00000000-0005-0000-0000-0000DC470000}"/>
    <cellStyle name="Normal 97" xfId="5378" xr:uid="{00000000-0005-0000-0000-0000DD470000}"/>
    <cellStyle name="Normal 97 2" xfId="18653" xr:uid="{00000000-0005-0000-0000-0000DE470000}"/>
    <cellStyle name="Normal 97 2 2" xfId="18654" xr:uid="{00000000-0005-0000-0000-0000DF470000}"/>
    <cellStyle name="Normal 97 2 2 2" xfId="18655" xr:uid="{00000000-0005-0000-0000-0000E0470000}"/>
    <cellStyle name="Normal 97 2 2 2 2" xfId="18656" xr:uid="{00000000-0005-0000-0000-0000E1470000}"/>
    <cellStyle name="Normal 97 2 2 3" xfId="18657" xr:uid="{00000000-0005-0000-0000-0000E2470000}"/>
    <cellStyle name="Normal 97 2 3" xfId="18658" xr:uid="{00000000-0005-0000-0000-0000E3470000}"/>
    <cellStyle name="Normal 97 2 3 2" xfId="18659" xr:uid="{00000000-0005-0000-0000-0000E4470000}"/>
    <cellStyle name="Normal 97 3" xfId="18660" xr:uid="{00000000-0005-0000-0000-0000E5470000}"/>
    <cellStyle name="Normal 97 3 2" xfId="18661" xr:uid="{00000000-0005-0000-0000-0000E6470000}"/>
    <cellStyle name="Normal 97 3 2 2" xfId="18662" xr:uid="{00000000-0005-0000-0000-0000E7470000}"/>
    <cellStyle name="Normal 97 3 3" xfId="18663" xr:uid="{00000000-0005-0000-0000-0000E8470000}"/>
    <cellStyle name="Normal 97 4" xfId="18664" xr:uid="{00000000-0005-0000-0000-0000E9470000}"/>
    <cellStyle name="Normal 97 4 2" xfId="18665" xr:uid="{00000000-0005-0000-0000-0000EA470000}"/>
    <cellStyle name="Normal 98" xfId="5379" xr:uid="{00000000-0005-0000-0000-0000EB470000}"/>
    <cellStyle name="Normal 98 2" xfId="18666" xr:uid="{00000000-0005-0000-0000-0000EC470000}"/>
    <cellStyle name="Normal 98 2 2" xfId="18667" xr:uid="{00000000-0005-0000-0000-0000ED470000}"/>
    <cellStyle name="Normal 98 2 2 2" xfId="18668" xr:uid="{00000000-0005-0000-0000-0000EE470000}"/>
    <cellStyle name="Normal 98 2 2 2 2" xfId="18669" xr:uid="{00000000-0005-0000-0000-0000EF470000}"/>
    <cellStyle name="Normal 98 2 2 3" xfId="18670" xr:uid="{00000000-0005-0000-0000-0000F0470000}"/>
    <cellStyle name="Normal 98 2 3" xfId="18671" xr:uid="{00000000-0005-0000-0000-0000F1470000}"/>
    <cellStyle name="Normal 98 2 3 2" xfId="18672" xr:uid="{00000000-0005-0000-0000-0000F2470000}"/>
    <cellStyle name="Normal 98 2 4" xfId="18673" xr:uid="{00000000-0005-0000-0000-0000F3470000}"/>
    <cellStyle name="Normal 98 3" xfId="18674" xr:uid="{00000000-0005-0000-0000-0000F4470000}"/>
    <cellStyle name="Normal 98 3 2" xfId="18675" xr:uid="{00000000-0005-0000-0000-0000F5470000}"/>
    <cellStyle name="Normal 98 3 2 2" xfId="18676" xr:uid="{00000000-0005-0000-0000-0000F6470000}"/>
    <cellStyle name="Normal 98 3 3" xfId="18677" xr:uid="{00000000-0005-0000-0000-0000F7470000}"/>
    <cellStyle name="Normal 98 4" xfId="18678" xr:uid="{00000000-0005-0000-0000-0000F8470000}"/>
    <cellStyle name="Normal 98 4 2" xfId="18679" xr:uid="{00000000-0005-0000-0000-0000F9470000}"/>
    <cellStyle name="Normal 98 5" xfId="18680" xr:uid="{00000000-0005-0000-0000-0000FA470000}"/>
    <cellStyle name="Normal 99" xfId="5380" xr:uid="{00000000-0005-0000-0000-0000FB470000}"/>
    <cellStyle name="Normal 99 2" xfId="18681" xr:uid="{00000000-0005-0000-0000-0000FC470000}"/>
    <cellStyle name="Normal 99 2 2" xfId="18682" xr:uid="{00000000-0005-0000-0000-0000FD470000}"/>
    <cellStyle name="Normal 99 2 2 2" xfId="18683" xr:uid="{00000000-0005-0000-0000-0000FE470000}"/>
    <cellStyle name="Normal 99 2 2 2 2" xfId="18684" xr:uid="{00000000-0005-0000-0000-0000FF470000}"/>
    <cellStyle name="Normal 99 2 2 3" xfId="18685" xr:uid="{00000000-0005-0000-0000-000000480000}"/>
    <cellStyle name="Normal 99 2 3" xfId="18686" xr:uid="{00000000-0005-0000-0000-000001480000}"/>
    <cellStyle name="Normal 99 2 3 2" xfId="18687" xr:uid="{00000000-0005-0000-0000-000002480000}"/>
    <cellStyle name="Normal 99 2 4" xfId="18688" xr:uid="{00000000-0005-0000-0000-000003480000}"/>
    <cellStyle name="Normal 99 3" xfId="18689" xr:uid="{00000000-0005-0000-0000-000004480000}"/>
    <cellStyle name="Normal 99 3 2" xfId="18690" xr:uid="{00000000-0005-0000-0000-000005480000}"/>
    <cellStyle name="Normal 99 3 2 2" xfId="18691" xr:uid="{00000000-0005-0000-0000-000006480000}"/>
    <cellStyle name="Normal 99 3 3" xfId="18692" xr:uid="{00000000-0005-0000-0000-000007480000}"/>
    <cellStyle name="Normal 99 4" xfId="18693" xr:uid="{00000000-0005-0000-0000-000008480000}"/>
    <cellStyle name="Normal 99 4 2" xfId="18694" xr:uid="{00000000-0005-0000-0000-000009480000}"/>
    <cellStyle name="Normal 99 5" xfId="18695" xr:uid="{00000000-0005-0000-0000-00000A480000}"/>
    <cellStyle name="Normal_Balance sheet" xfId="2436" xr:uid="{00000000-0005-0000-0000-00000B480000}"/>
    <cellStyle name="Normal_CLASSIFICATION OF ACCOUNTS 2004-2005" xfId="2437" xr:uid="{00000000-0005-0000-0000-00000C480000}"/>
    <cellStyle name="Note 2" xfId="5381" xr:uid="{00000000-0005-0000-0000-00000D480000}"/>
    <cellStyle name="Note 2 2" xfId="7484" xr:uid="{00000000-0005-0000-0000-00000E480000}"/>
    <cellStyle name="Note 2 2 2" xfId="7485" xr:uid="{00000000-0005-0000-0000-00000F480000}"/>
    <cellStyle name="Note 2 2 2 2" xfId="18696" xr:uid="{00000000-0005-0000-0000-000010480000}"/>
    <cellStyle name="Note 2 2 3" xfId="8113" xr:uid="{00000000-0005-0000-0000-000011480000}"/>
    <cellStyle name="Note 2 2 3 2" xfId="18697" xr:uid="{00000000-0005-0000-0000-000012480000}"/>
    <cellStyle name="Note 2 2 4" xfId="8114" xr:uid="{00000000-0005-0000-0000-000013480000}"/>
    <cellStyle name="Note 2 2 4 2" xfId="18698" xr:uid="{00000000-0005-0000-0000-000014480000}"/>
    <cellStyle name="Note 2 2 5" xfId="18699" xr:uid="{00000000-0005-0000-0000-000015480000}"/>
    <cellStyle name="Note 2 3" xfId="7486" xr:uid="{00000000-0005-0000-0000-000016480000}"/>
    <cellStyle name="Note 2 3 2" xfId="18700" xr:uid="{00000000-0005-0000-0000-000017480000}"/>
    <cellStyle name="Note 2 4" xfId="8115" xr:uid="{00000000-0005-0000-0000-000018480000}"/>
    <cellStyle name="Note 2 4 2" xfId="18701" xr:uid="{00000000-0005-0000-0000-000019480000}"/>
    <cellStyle name="Note 2 5" xfId="18702" xr:uid="{00000000-0005-0000-0000-00001A480000}"/>
    <cellStyle name="Note 3" xfId="5382" xr:uid="{00000000-0005-0000-0000-00001B480000}"/>
    <cellStyle name="Note 3 2" xfId="7487" xr:uid="{00000000-0005-0000-0000-00001C480000}"/>
    <cellStyle name="Note 3 2 2" xfId="7488" xr:uid="{00000000-0005-0000-0000-00001D480000}"/>
    <cellStyle name="Note 3 2 2 2" xfId="18703" xr:uid="{00000000-0005-0000-0000-00001E480000}"/>
    <cellStyle name="Note 3 2 3" xfId="8116" xr:uid="{00000000-0005-0000-0000-00001F480000}"/>
    <cellStyle name="Note 3 2 3 2" xfId="18704" xr:uid="{00000000-0005-0000-0000-000020480000}"/>
    <cellStyle name="Note 3 2 4" xfId="8117" xr:uid="{00000000-0005-0000-0000-000021480000}"/>
    <cellStyle name="Note 3 2 4 2" xfId="18705" xr:uid="{00000000-0005-0000-0000-000022480000}"/>
    <cellStyle name="Note 3 2 5" xfId="18706" xr:uid="{00000000-0005-0000-0000-000023480000}"/>
    <cellStyle name="Note 3 3" xfId="7489" xr:uid="{00000000-0005-0000-0000-000024480000}"/>
    <cellStyle name="Note 3 3 2" xfId="18707" xr:uid="{00000000-0005-0000-0000-000025480000}"/>
    <cellStyle name="Note 3 4" xfId="8118" xr:uid="{00000000-0005-0000-0000-000026480000}"/>
    <cellStyle name="Note 3 4 2" xfId="18708" xr:uid="{00000000-0005-0000-0000-000027480000}"/>
    <cellStyle name="Note 3 5" xfId="18709" xr:uid="{00000000-0005-0000-0000-000028480000}"/>
    <cellStyle name="Note 4" xfId="5383" xr:uid="{00000000-0005-0000-0000-000029480000}"/>
    <cellStyle name="Note 4 2" xfId="7490" xr:uid="{00000000-0005-0000-0000-00002A480000}"/>
    <cellStyle name="Note 4 2 2" xfId="7491" xr:uid="{00000000-0005-0000-0000-00002B480000}"/>
    <cellStyle name="Note 4 2 2 2" xfId="18710" xr:uid="{00000000-0005-0000-0000-00002C480000}"/>
    <cellStyle name="Note 4 2 3" xfId="8119" xr:uid="{00000000-0005-0000-0000-00002D480000}"/>
    <cellStyle name="Note 4 2 3 2" xfId="18711" xr:uid="{00000000-0005-0000-0000-00002E480000}"/>
    <cellStyle name="Note 4 2 4" xfId="8120" xr:uid="{00000000-0005-0000-0000-00002F480000}"/>
    <cellStyle name="Note 4 2 4 2" xfId="18712" xr:uid="{00000000-0005-0000-0000-000030480000}"/>
    <cellStyle name="Note 4 2 5" xfId="18713" xr:uid="{00000000-0005-0000-0000-000031480000}"/>
    <cellStyle name="Note 4 3" xfId="7492" xr:uid="{00000000-0005-0000-0000-000032480000}"/>
    <cellStyle name="Note 4 3 2" xfId="18714" xr:uid="{00000000-0005-0000-0000-000033480000}"/>
    <cellStyle name="Note 4 4" xfId="8121" xr:uid="{00000000-0005-0000-0000-000034480000}"/>
    <cellStyle name="Note 4 4 2" xfId="18715" xr:uid="{00000000-0005-0000-0000-000035480000}"/>
    <cellStyle name="Note 4 5" xfId="8122" xr:uid="{00000000-0005-0000-0000-000036480000}"/>
    <cellStyle name="Note 4 5 2" xfId="18716" xr:uid="{00000000-0005-0000-0000-000037480000}"/>
    <cellStyle name="Note 4 6" xfId="18717" xr:uid="{00000000-0005-0000-0000-000038480000}"/>
    <cellStyle name="Note 5" xfId="7493" xr:uid="{00000000-0005-0000-0000-000039480000}"/>
    <cellStyle name="Note 5 2" xfId="7494" xr:uid="{00000000-0005-0000-0000-00003A480000}"/>
    <cellStyle name="Note 5 2 2" xfId="18718" xr:uid="{00000000-0005-0000-0000-00003B480000}"/>
    <cellStyle name="Note 5 3" xfId="8123" xr:uid="{00000000-0005-0000-0000-00003C480000}"/>
    <cellStyle name="Note 5 3 2" xfId="18719" xr:uid="{00000000-0005-0000-0000-00003D480000}"/>
    <cellStyle name="Note 5 4" xfId="8124" xr:uid="{00000000-0005-0000-0000-00003E480000}"/>
    <cellStyle name="Note 5 4 2" xfId="18720" xr:uid="{00000000-0005-0000-0000-00003F480000}"/>
    <cellStyle name="Note 5 5" xfId="18721" xr:uid="{00000000-0005-0000-0000-000040480000}"/>
    <cellStyle name="Note 6" xfId="7495" xr:uid="{00000000-0005-0000-0000-000041480000}"/>
    <cellStyle name="Note 6 2" xfId="8125" xr:uid="{00000000-0005-0000-0000-000042480000}"/>
    <cellStyle name="Note 6 2 2" xfId="18722" xr:uid="{00000000-0005-0000-0000-000043480000}"/>
    <cellStyle name="Note 6 3" xfId="8126" xr:uid="{00000000-0005-0000-0000-000044480000}"/>
    <cellStyle name="Note 6 3 2" xfId="18723" xr:uid="{00000000-0005-0000-0000-000045480000}"/>
    <cellStyle name="Note 6 4" xfId="18724" xr:uid="{00000000-0005-0000-0000-000046480000}"/>
    <cellStyle name="Output 2" xfId="5384" xr:uid="{00000000-0005-0000-0000-000047480000}"/>
    <cellStyle name="Output 2 2" xfId="7496" xr:uid="{00000000-0005-0000-0000-000048480000}"/>
    <cellStyle name="Output 2 2 2" xfId="7497" xr:uid="{00000000-0005-0000-0000-000049480000}"/>
    <cellStyle name="Output 2 2 2 2" xfId="18725" xr:uid="{00000000-0005-0000-0000-00004A480000}"/>
    <cellStyle name="Output 2 2 3" xfId="8127" xr:uid="{00000000-0005-0000-0000-00004B480000}"/>
    <cellStyle name="Output 2 2 3 2" xfId="18726" xr:uid="{00000000-0005-0000-0000-00004C480000}"/>
    <cellStyle name="Output 2 2 4" xfId="8128" xr:uid="{00000000-0005-0000-0000-00004D480000}"/>
    <cellStyle name="Output 2 2 4 2" xfId="18727" xr:uid="{00000000-0005-0000-0000-00004E480000}"/>
    <cellStyle name="Output 2 2 5" xfId="18728" xr:uid="{00000000-0005-0000-0000-00004F480000}"/>
    <cellStyle name="Output 2 3" xfId="7498" xr:uid="{00000000-0005-0000-0000-000050480000}"/>
    <cellStyle name="Output 2 3 2" xfId="18729" xr:uid="{00000000-0005-0000-0000-000051480000}"/>
    <cellStyle name="Output 2 4" xfId="8129" xr:uid="{00000000-0005-0000-0000-000052480000}"/>
    <cellStyle name="Output 2 4 2" xfId="18730" xr:uid="{00000000-0005-0000-0000-000053480000}"/>
    <cellStyle name="Output 2 5" xfId="18731" xr:uid="{00000000-0005-0000-0000-000054480000}"/>
    <cellStyle name="Output 3" xfId="5385" xr:uid="{00000000-0005-0000-0000-000055480000}"/>
    <cellStyle name="Output 3 2" xfId="7499" xr:uid="{00000000-0005-0000-0000-000056480000}"/>
    <cellStyle name="Output 3 2 2" xfId="7500" xr:uid="{00000000-0005-0000-0000-000057480000}"/>
    <cellStyle name="Output 3 2 2 2" xfId="18732" xr:uid="{00000000-0005-0000-0000-000058480000}"/>
    <cellStyle name="Output 3 2 3" xfId="8130" xr:uid="{00000000-0005-0000-0000-000059480000}"/>
    <cellStyle name="Output 3 2 3 2" xfId="18733" xr:uid="{00000000-0005-0000-0000-00005A480000}"/>
    <cellStyle name="Output 3 2 4" xfId="8131" xr:uid="{00000000-0005-0000-0000-00005B480000}"/>
    <cellStyle name="Output 3 2 4 2" xfId="18734" xr:uid="{00000000-0005-0000-0000-00005C480000}"/>
    <cellStyle name="Output 3 2 5" xfId="18735" xr:uid="{00000000-0005-0000-0000-00005D480000}"/>
    <cellStyle name="Output 3 3" xfId="7501" xr:uid="{00000000-0005-0000-0000-00005E480000}"/>
    <cellStyle name="Output 3 3 2" xfId="18736" xr:uid="{00000000-0005-0000-0000-00005F480000}"/>
    <cellStyle name="Output 3 4" xfId="8132" xr:uid="{00000000-0005-0000-0000-000060480000}"/>
    <cellStyle name="Output 3 4 2" xfId="18737" xr:uid="{00000000-0005-0000-0000-000061480000}"/>
    <cellStyle name="Output 3 5" xfId="18738" xr:uid="{00000000-0005-0000-0000-000062480000}"/>
    <cellStyle name="Output 4" xfId="7502" xr:uid="{00000000-0005-0000-0000-000063480000}"/>
    <cellStyle name="Output 4 2" xfId="7503" xr:uid="{00000000-0005-0000-0000-000064480000}"/>
    <cellStyle name="Output 4 2 2" xfId="7504" xr:uid="{00000000-0005-0000-0000-000065480000}"/>
    <cellStyle name="Output 4 2 2 2" xfId="18739" xr:uid="{00000000-0005-0000-0000-000066480000}"/>
    <cellStyle name="Output 4 2 3" xfId="8133" xr:uid="{00000000-0005-0000-0000-000067480000}"/>
    <cellStyle name="Output 4 2 3 2" xfId="18740" xr:uid="{00000000-0005-0000-0000-000068480000}"/>
    <cellStyle name="Output 4 2 4" xfId="8134" xr:uid="{00000000-0005-0000-0000-000069480000}"/>
    <cellStyle name="Output 4 2 4 2" xfId="18741" xr:uid="{00000000-0005-0000-0000-00006A480000}"/>
    <cellStyle name="Output 4 2 5" xfId="18742" xr:uid="{00000000-0005-0000-0000-00006B480000}"/>
    <cellStyle name="Output 4 3" xfId="7505" xr:uid="{00000000-0005-0000-0000-00006C480000}"/>
    <cellStyle name="Output 4 3 2" xfId="18743" xr:uid="{00000000-0005-0000-0000-00006D480000}"/>
    <cellStyle name="Output 4 4" xfId="8135" xr:uid="{00000000-0005-0000-0000-00006E480000}"/>
    <cellStyle name="Output 4 4 2" xfId="18744" xr:uid="{00000000-0005-0000-0000-00006F480000}"/>
    <cellStyle name="Output 4 5" xfId="8136" xr:uid="{00000000-0005-0000-0000-000070480000}"/>
    <cellStyle name="Output 4 5 2" xfId="18745" xr:uid="{00000000-0005-0000-0000-000071480000}"/>
    <cellStyle name="Output 4 6" xfId="18746" xr:uid="{00000000-0005-0000-0000-000072480000}"/>
    <cellStyle name="Output 5" xfId="7506" xr:uid="{00000000-0005-0000-0000-000073480000}"/>
    <cellStyle name="Output 5 2" xfId="7507" xr:uid="{00000000-0005-0000-0000-000074480000}"/>
    <cellStyle name="Output 5 2 2" xfId="18747" xr:uid="{00000000-0005-0000-0000-000075480000}"/>
    <cellStyle name="Output 5 3" xfId="8137" xr:uid="{00000000-0005-0000-0000-000076480000}"/>
    <cellStyle name="Output 5 3 2" xfId="18748" xr:uid="{00000000-0005-0000-0000-000077480000}"/>
    <cellStyle name="Output 5 4" xfId="8138" xr:uid="{00000000-0005-0000-0000-000078480000}"/>
    <cellStyle name="Output 5 4 2" xfId="18749" xr:uid="{00000000-0005-0000-0000-000079480000}"/>
    <cellStyle name="Output 5 5" xfId="18750" xr:uid="{00000000-0005-0000-0000-00007A480000}"/>
    <cellStyle name="Percent" xfId="19509" builtinId="5"/>
    <cellStyle name="Percent [2]" xfId="2438" xr:uid="{00000000-0005-0000-0000-00007C480000}"/>
    <cellStyle name="Percent [2] 10" xfId="18751" xr:uid="{00000000-0005-0000-0000-00007D480000}"/>
    <cellStyle name="Percent [2] 11" xfId="18752" xr:uid="{00000000-0005-0000-0000-00007E480000}"/>
    <cellStyle name="Percent [2] 12" xfId="18753" xr:uid="{00000000-0005-0000-0000-00007F480000}"/>
    <cellStyle name="Percent [2] 13" xfId="18754" xr:uid="{00000000-0005-0000-0000-000080480000}"/>
    <cellStyle name="Percent [2] 14" xfId="18755" xr:uid="{00000000-0005-0000-0000-000081480000}"/>
    <cellStyle name="Percent [2] 15" xfId="18756" xr:uid="{00000000-0005-0000-0000-000082480000}"/>
    <cellStyle name="Percent [2] 16" xfId="18757" xr:uid="{00000000-0005-0000-0000-000083480000}"/>
    <cellStyle name="Percent [2] 17" xfId="18758" xr:uid="{00000000-0005-0000-0000-000084480000}"/>
    <cellStyle name="Percent [2] 18" xfId="18759" xr:uid="{00000000-0005-0000-0000-000085480000}"/>
    <cellStyle name="Percent [2] 19" xfId="18760" xr:uid="{00000000-0005-0000-0000-000086480000}"/>
    <cellStyle name="Percent [2] 2" xfId="5386" xr:uid="{00000000-0005-0000-0000-000087480000}"/>
    <cellStyle name="Percent [2] 2 2" xfId="18761" xr:uid="{00000000-0005-0000-0000-000088480000}"/>
    <cellStyle name="Percent [2] 2 2 2" xfId="18762" xr:uid="{00000000-0005-0000-0000-000089480000}"/>
    <cellStyle name="Percent [2] 2 3" xfId="18763" xr:uid="{00000000-0005-0000-0000-00008A480000}"/>
    <cellStyle name="Percent [2] 20" xfId="18764" xr:uid="{00000000-0005-0000-0000-00008B480000}"/>
    <cellStyle name="Percent [2] 21" xfId="18765" xr:uid="{00000000-0005-0000-0000-00008C480000}"/>
    <cellStyle name="Percent [2] 22" xfId="18766" xr:uid="{00000000-0005-0000-0000-00008D480000}"/>
    <cellStyle name="Percent [2] 23" xfId="18767" xr:uid="{00000000-0005-0000-0000-00008E480000}"/>
    <cellStyle name="Percent [2] 24" xfId="18768" xr:uid="{00000000-0005-0000-0000-00008F480000}"/>
    <cellStyle name="Percent [2] 25" xfId="18769" xr:uid="{00000000-0005-0000-0000-000090480000}"/>
    <cellStyle name="Percent [2] 26" xfId="18770" xr:uid="{00000000-0005-0000-0000-000091480000}"/>
    <cellStyle name="Percent [2] 27" xfId="18771" xr:uid="{00000000-0005-0000-0000-000092480000}"/>
    <cellStyle name="Percent [2] 28" xfId="18772" xr:uid="{00000000-0005-0000-0000-000093480000}"/>
    <cellStyle name="Percent [2] 29" xfId="18773" xr:uid="{00000000-0005-0000-0000-000094480000}"/>
    <cellStyle name="Percent [2] 3" xfId="5387" xr:uid="{00000000-0005-0000-0000-000095480000}"/>
    <cellStyle name="Percent [2] 3 2" xfId="18774" xr:uid="{00000000-0005-0000-0000-000096480000}"/>
    <cellStyle name="Percent [2] 3 2 2" xfId="18775" xr:uid="{00000000-0005-0000-0000-000097480000}"/>
    <cellStyle name="Percent [2] 3 3" xfId="18776" xr:uid="{00000000-0005-0000-0000-000098480000}"/>
    <cellStyle name="Percent [2] 30" xfId="18777" xr:uid="{00000000-0005-0000-0000-000099480000}"/>
    <cellStyle name="Percent [2] 31" xfId="18778" xr:uid="{00000000-0005-0000-0000-00009A480000}"/>
    <cellStyle name="Percent [2] 32" xfId="18779" xr:uid="{00000000-0005-0000-0000-00009B480000}"/>
    <cellStyle name="Percent [2] 33" xfId="18780" xr:uid="{00000000-0005-0000-0000-00009C480000}"/>
    <cellStyle name="Percent [2] 4" xfId="5388" xr:uid="{00000000-0005-0000-0000-00009D480000}"/>
    <cellStyle name="Percent [2] 4 2" xfId="18781" xr:uid="{00000000-0005-0000-0000-00009E480000}"/>
    <cellStyle name="Percent [2] 4 2 2" xfId="18782" xr:uid="{00000000-0005-0000-0000-00009F480000}"/>
    <cellStyle name="Percent [2] 4 3" xfId="18783" xr:uid="{00000000-0005-0000-0000-0000A0480000}"/>
    <cellStyle name="Percent [2] 5" xfId="5389" xr:uid="{00000000-0005-0000-0000-0000A1480000}"/>
    <cellStyle name="Percent [2] 5 2" xfId="18784" xr:uid="{00000000-0005-0000-0000-0000A2480000}"/>
    <cellStyle name="Percent [2] 5 2 2" xfId="18785" xr:uid="{00000000-0005-0000-0000-0000A3480000}"/>
    <cellStyle name="Percent [2] 5 3" xfId="18786" xr:uid="{00000000-0005-0000-0000-0000A4480000}"/>
    <cellStyle name="Percent [2] 6" xfId="5390" xr:uid="{00000000-0005-0000-0000-0000A5480000}"/>
    <cellStyle name="Percent [2] 6 2" xfId="18787" xr:uid="{00000000-0005-0000-0000-0000A6480000}"/>
    <cellStyle name="Percent [2] 7" xfId="18788" xr:uid="{00000000-0005-0000-0000-0000A7480000}"/>
    <cellStyle name="Percent [2] 8" xfId="18789" xr:uid="{00000000-0005-0000-0000-0000A8480000}"/>
    <cellStyle name="Percent [2] 9" xfId="18790" xr:uid="{00000000-0005-0000-0000-0000A9480000}"/>
    <cellStyle name="Percent [2]_Book1" xfId="5391" xr:uid="{00000000-0005-0000-0000-0000AA480000}"/>
    <cellStyle name="Percent 10" xfId="5392" xr:uid="{00000000-0005-0000-0000-0000AB480000}"/>
    <cellStyle name="Percent 10 2" xfId="5393" xr:uid="{00000000-0005-0000-0000-0000AC480000}"/>
    <cellStyle name="Percent 10 2 2" xfId="18791" xr:uid="{00000000-0005-0000-0000-0000AD480000}"/>
    <cellStyle name="Percent 10 3" xfId="7508" xr:uid="{00000000-0005-0000-0000-0000AE480000}"/>
    <cellStyle name="Percent 10 4" xfId="19446" xr:uid="{00000000-0005-0000-0000-0000AF480000}"/>
    <cellStyle name="Percent 11" xfId="5394" xr:uid="{00000000-0005-0000-0000-0000B0480000}"/>
    <cellStyle name="Percent 11 2" xfId="5395" xr:uid="{00000000-0005-0000-0000-0000B1480000}"/>
    <cellStyle name="Percent 11 3" xfId="7509" xr:uid="{00000000-0005-0000-0000-0000B2480000}"/>
    <cellStyle name="Percent 11 3 2" xfId="18792" xr:uid="{00000000-0005-0000-0000-0000B3480000}"/>
    <cellStyle name="Percent 11 4" xfId="19447" xr:uid="{00000000-0005-0000-0000-0000B4480000}"/>
    <cellStyle name="Percent 12" xfId="5396" xr:uid="{00000000-0005-0000-0000-0000B5480000}"/>
    <cellStyle name="Percent 12 2" xfId="5397" xr:uid="{00000000-0005-0000-0000-0000B6480000}"/>
    <cellStyle name="Percent 12 2 2" xfId="18793" xr:uid="{00000000-0005-0000-0000-0000B7480000}"/>
    <cellStyle name="Percent 12 3" xfId="18794" xr:uid="{00000000-0005-0000-0000-0000B8480000}"/>
    <cellStyle name="Percent 13" xfId="5398" xr:uid="{00000000-0005-0000-0000-0000B9480000}"/>
    <cellStyle name="Percent 13 2" xfId="5399" xr:uid="{00000000-0005-0000-0000-0000BA480000}"/>
    <cellStyle name="Percent 13 3" xfId="18795" xr:uid="{00000000-0005-0000-0000-0000BB480000}"/>
    <cellStyle name="Percent 14" xfId="5400" xr:uid="{00000000-0005-0000-0000-0000BC480000}"/>
    <cellStyle name="Percent 14 2" xfId="5401" xr:uid="{00000000-0005-0000-0000-0000BD480000}"/>
    <cellStyle name="Percent 14 3" xfId="5402" xr:uid="{00000000-0005-0000-0000-0000BE480000}"/>
    <cellStyle name="Percent 15" xfId="5403" xr:uid="{00000000-0005-0000-0000-0000BF480000}"/>
    <cellStyle name="Percent 15 2" xfId="5404" xr:uid="{00000000-0005-0000-0000-0000C0480000}"/>
    <cellStyle name="Percent 15 3" xfId="5405" xr:uid="{00000000-0005-0000-0000-0000C1480000}"/>
    <cellStyle name="Percent 15 4" xfId="18796" xr:uid="{00000000-0005-0000-0000-0000C2480000}"/>
    <cellStyle name="Percent 16" xfId="5406" xr:uid="{00000000-0005-0000-0000-0000C3480000}"/>
    <cellStyle name="Percent 16 2" xfId="5407" xr:uid="{00000000-0005-0000-0000-0000C4480000}"/>
    <cellStyle name="Percent 16 2 2" xfId="5408" xr:uid="{00000000-0005-0000-0000-0000C5480000}"/>
    <cellStyle name="Percent 16 2 2 2" xfId="18797" xr:uid="{00000000-0005-0000-0000-0000C6480000}"/>
    <cellStyle name="Percent 16 2 3" xfId="18798" xr:uid="{00000000-0005-0000-0000-0000C7480000}"/>
    <cellStyle name="Percent 16 3" xfId="18799" xr:uid="{00000000-0005-0000-0000-0000C8480000}"/>
    <cellStyle name="Percent 17" xfId="5409" xr:uid="{00000000-0005-0000-0000-0000C9480000}"/>
    <cellStyle name="Percent 17 2" xfId="5410" xr:uid="{00000000-0005-0000-0000-0000CA480000}"/>
    <cellStyle name="Percent 17 2 2" xfId="18800" xr:uid="{00000000-0005-0000-0000-0000CB480000}"/>
    <cellStyle name="Percent 17 3" xfId="18801" xr:uid="{00000000-0005-0000-0000-0000CC480000}"/>
    <cellStyle name="Percent 18" xfId="5411" xr:uid="{00000000-0005-0000-0000-0000CD480000}"/>
    <cellStyle name="Percent 18 2" xfId="5412" xr:uid="{00000000-0005-0000-0000-0000CE480000}"/>
    <cellStyle name="Percent 19" xfId="5413" xr:uid="{00000000-0005-0000-0000-0000CF480000}"/>
    <cellStyle name="Percent 19 2" xfId="5414" xr:uid="{00000000-0005-0000-0000-0000D0480000}"/>
    <cellStyle name="Percent 2" xfId="2439" xr:uid="{00000000-0005-0000-0000-0000D1480000}"/>
    <cellStyle name="Percent 2 10" xfId="18802" xr:uid="{00000000-0005-0000-0000-0000D2480000}"/>
    <cellStyle name="Percent 2 2" xfId="5415" xr:uid="{00000000-0005-0000-0000-0000D3480000}"/>
    <cellStyle name="Percent 2 2 2" xfId="8176" xr:uid="{00000000-0005-0000-0000-0000D4480000}"/>
    <cellStyle name="Percent 2 2 3" xfId="18803" xr:uid="{00000000-0005-0000-0000-0000D5480000}"/>
    <cellStyle name="Percent 2 3" xfId="5416" xr:uid="{00000000-0005-0000-0000-0000D6480000}"/>
    <cellStyle name="Percent 2 3 10" xfId="18804" xr:uid="{00000000-0005-0000-0000-0000D7480000}"/>
    <cellStyle name="Percent 2 3 10 2" xfId="18805" xr:uid="{00000000-0005-0000-0000-0000D8480000}"/>
    <cellStyle name="Percent 2 3 10 2 2" xfId="18806" xr:uid="{00000000-0005-0000-0000-0000D9480000}"/>
    <cellStyle name="Percent 2 3 10 2 2 2" xfId="18807" xr:uid="{00000000-0005-0000-0000-0000DA480000}"/>
    <cellStyle name="Percent 2 3 10 2 3" xfId="18808" xr:uid="{00000000-0005-0000-0000-0000DB480000}"/>
    <cellStyle name="Percent 2 3 10 3" xfId="18809" xr:uid="{00000000-0005-0000-0000-0000DC480000}"/>
    <cellStyle name="Percent 2 3 10 3 2" xfId="18810" xr:uid="{00000000-0005-0000-0000-0000DD480000}"/>
    <cellStyle name="Percent 2 3 10 4" xfId="18811" xr:uid="{00000000-0005-0000-0000-0000DE480000}"/>
    <cellStyle name="Percent 2 3 11" xfId="18812" xr:uid="{00000000-0005-0000-0000-0000DF480000}"/>
    <cellStyle name="Percent 2 3 11 2" xfId="18813" xr:uid="{00000000-0005-0000-0000-0000E0480000}"/>
    <cellStyle name="Percent 2 3 11 2 2" xfId="18814" xr:uid="{00000000-0005-0000-0000-0000E1480000}"/>
    <cellStyle name="Percent 2 3 11 3" xfId="18815" xr:uid="{00000000-0005-0000-0000-0000E2480000}"/>
    <cellStyle name="Percent 2 3 12" xfId="18816" xr:uid="{00000000-0005-0000-0000-0000E3480000}"/>
    <cellStyle name="Percent 2 3 12 2" xfId="18817" xr:uid="{00000000-0005-0000-0000-0000E4480000}"/>
    <cellStyle name="Percent 2 3 2" xfId="18818" xr:uid="{00000000-0005-0000-0000-0000E5480000}"/>
    <cellStyle name="Percent 2 3 2 2" xfId="18819" xr:uid="{00000000-0005-0000-0000-0000E6480000}"/>
    <cellStyle name="Percent 2 3 2 2 2" xfId="18820" xr:uid="{00000000-0005-0000-0000-0000E7480000}"/>
    <cellStyle name="Percent 2 3 2 2 2 2" xfId="18821" xr:uid="{00000000-0005-0000-0000-0000E8480000}"/>
    <cellStyle name="Percent 2 3 2 2 2 2 2" xfId="18822" xr:uid="{00000000-0005-0000-0000-0000E9480000}"/>
    <cellStyle name="Percent 2 3 2 2 2 2 2 2" xfId="18823" xr:uid="{00000000-0005-0000-0000-0000EA480000}"/>
    <cellStyle name="Percent 2 3 2 2 2 2 2 2 2" xfId="18824" xr:uid="{00000000-0005-0000-0000-0000EB480000}"/>
    <cellStyle name="Percent 2 3 2 2 2 2 2 3" xfId="18825" xr:uid="{00000000-0005-0000-0000-0000EC480000}"/>
    <cellStyle name="Percent 2 3 2 2 2 2 3" xfId="18826" xr:uid="{00000000-0005-0000-0000-0000ED480000}"/>
    <cellStyle name="Percent 2 3 2 2 2 2 3 2" xfId="18827" xr:uid="{00000000-0005-0000-0000-0000EE480000}"/>
    <cellStyle name="Percent 2 3 2 2 2 2 4" xfId="18828" xr:uid="{00000000-0005-0000-0000-0000EF480000}"/>
    <cellStyle name="Percent 2 3 2 2 2 3" xfId="18829" xr:uid="{00000000-0005-0000-0000-0000F0480000}"/>
    <cellStyle name="Percent 2 3 2 2 2 3 2" xfId="18830" xr:uid="{00000000-0005-0000-0000-0000F1480000}"/>
    <cellStyle name="Percent 2 3 2 2 2 3 2 2" xfId="18831" xr:uid="{00000000-0005-0000-0000-0000F2480000}"/>
    <cellStyle name="Percent 2 3 2 2 2 3 2 2 2" xfId="18832" xr:uid="{00000000-0005-0000-0000-0000F3480000}"/>
    <cellStyle name="Percent 2 3 2 2 2 3 2 3" xfId="18833" xr:uid="{00000000-0005-0000-0000-0000F4480000}"/>
    <cellStyle name="Percent 2 3 2 2 2 3 3" xfId="18834" xr:uid="{00000000-0005-0000-0000-0000F5480000}"/>
    <cellStyle name="Percent 2 3 2 2 2 3 3 2" xfId="18835" xr:uid="{00000000-0005-0000-0000-0000F6480000}"/>
    <cellStyle name="Percent 2 3 2 2 2 3 4" xfId="18836" xr:uid="{00000000-0005-0000-0000-0000F7480000}"/>
    <cellStyle name="Percent 2 3 2 2 2 4" xfId="18837" xr:uid="{00000000-0005-0000-0000-0000F8480000}"/>
    <cellStyle name="Percent 2 3 2 2 2 4 2" xfId="18838" xr:uid="{00000000-0005-0000-0000-0000F9480000}"/>
    <cellStyle name="Percent 2 3 2 2 2 4 2 2" xfId="18839" xr:uid="{00000000-0005-0000-0000-0000FA480000}"/>
    <cellStyle name="Percent 2 3 2 2 2 4 3" xfId="18840" xr:uid="{00000000-0005-0000-0000-0000FB480000}"/>
    <cellStyle name="Percent 2 3 2 2 2 5" xfId="18841" xr:uid="{00000000-0005-0000-0000-0000FC480000}"/>
    <cellStyle name="Percent 2 3 2 2 2 5 2" xfId="18842" xr:uid="{00000000-0005-0000-0000-0000FD480000}"/>
    <cellStyle name="Percent 2 3 2 2 2 6" xfId="18843" xr:uid="{00000000-0005-0000-0000-0000FE480000}"/>
    <cellStyle name="Percent 2 3 2 2 3" xfId="18844" xr:uid="{00000000-0005-0000-0000-0000FF480000}"/>
    <cellStyle name="Percent 2 3 2 2 3 2" xfId="18845" xr:uid="{00000000-0005-0000-0000-000000490000}"/>
    <cellStyle name="Percent 2 3 2 2 3 2 2" xfId="18846" xr:uid="{00000000-0005-0000-0000-000001490000}"/>
    <cellStyle name="Percent 2 3 2 2 3 2 2 2" xfId="18847" xr:uid="{00000000-0005-0000-0000-000002490000}"/>
    <cellStyle name="Percent 2 3 2 2 3 2 3" xfId="18848" xr:uid="{00000000-0005-0000-0000-000003490000}"/>
    <cellStyle name="Percent 2 3 2 2 3 3" xfId="18849" xr:uid="{00000000-0005-0000-0000-000004490000}"/>
    <cellStyle name="Percent 2 3 2 2 3 3 2" xfId="18850" xr:uid="{00000000-0005-0000-0000-000005490000}"/>
    <cellStyle name="Percent 2 3 2 2 3 4" xfId="18851" xr:uid="{00000000-0005-0000-0000-000006490000}"/>
    <cellStyle name="Percent 2 3 2 2 4" xfId="18852" xr:uid="{00000000-0005-0000-0000-000007490000}"/>
    <cellStyle name="Percent 2 3 2 2 4 2" xfId="18853" xr:uid="{00000000-0005-0000-0000-000008490000}"/>
    <cellStyle name="Percent 2 3 2 2 4 2 2" xfId="18854" xr:uid="{00000000-0005-0000-0000-000009490000}"/>
    <cellStyle name="Percent 2 3 2 2 4 2 2 2" xfId="18855" xr:uid="{00000000-0005-0000-0000-00000A490000}"/>
    <cellStyle name="Percent 2 3 2 2 4 2 3" xfId="18856" xr:uid="{00000000-0005-0000-0000-00000B490000}"/>
    <cellStyle name="Percent 2 3 2 2 4 3" xfId="18857" xr:uid="{00000000-0005-0000-0000-00000C490000}"/>
    <cellStyle name="Percent 2 3 2 2 4 3 2" xfId="18858" xr:uid="{00000000-0005-0000-0000-00000D490000}"/>
    <cellStyle name="Percent 2 3 2 2 4 4" xfId="18859" xr:uid="{00000000-0005-0000-0000-00000E490000}"/>
    <cellStyle name="Percent 2 3 2 2 5" xfId="18860" xr:uid="{00000000-0005-0000-0000-00000F490000}"/>
    <cellStyle name="Percent 2 3 2 2 5 2" xfId="18861" xr:uid="{00000000-0005-0000-0000-000010490000}"/>
    <cellStyle name="Percent 2 3 2 2 5 2 2" xfId="18862" xr:uid="{00000000-0005-0000-0000-000011490000}"/>
    <cellStyle name="Percent 2 3 2 2 5 3" xfId="18863" xr:uid="{00000000-0005-0000-0000-000012490000}"/>
    <cellStyle name="Percent 2 3 2 2 6" xfId="18864" xr:uid="{00000000-0005-0000-0000-000013490000}"/>
    <cellStyle name="Percent 2 3 2 2 6 2" xfId="18865" xr:uid="{00000000-0005-0000-0000-000014490000}"/>
    <cellStyle name="Percent 2 3 2 2 7" xfId="18866" xr:uid="{00000000-0005-0000-0000-000015490000}"/>
    <cellStyle name="Percent 2 3 2 3" xfId="18867" xr:uid="{00000000-0005-0000-0000-000016490000}"/>
    <cellStyle name="Percent 2 3 2 3 2" xfId="18868" xr:uid="{00000000-0005-0000-0000-000017490000}"/>
    <cellStyle name="Percent 2 3 2 3 2 2" xfId="18869" xr:uid="{00000000-0005-0000-0000-000018490000}"/>
    <cellStyle name="Percent 2 3 2 3 2 2 2" xfId="18870" xr:uid="{00000000-0005-0000-0000-000019490000}"/>
    <cellStyle name="Percent 2 3 2 3 2 2 2 2" xfId="18871" xr:uid="{00000000-0005-0000-0000-00001A490000}"/>
    <cellStyle name="Percent 2 3 2 3 2 2 3" xfId="18872" xr:uid="{00000000-0005-0000-0000-00001B490000}"/>
    <cellStyle name="Percent 2 3 2 3 2 3" xfId="18873" xr:uid="{00000000-0005-0000-0000-00001C490000}"/>
    <cellStyle name="Percent 2 3 2 3 2 3 2" xfId="18874" xr:uid="{00000000-0005-0000-0000-00001D490000}"/>
    <cellStyle name="Percent 2 3 2 3 2 4" xfId="18875" xr:uid="{00000000-0005-0000-0000-00001E490000}"/>
    <cellStyle name="Percent 2 3 2 3 3" xfId="18876" xr:uid="{00000000-0005-0000-0000-00001F490000}"/>
    <cellStyle name="Percent 2 3 2 3 3 2" xfId="18877" xr:uid="{00000000-0005-0000-0000-000020490000}"/>
    <cellStyle name="Percent 2 3 2 3 3 2 2" xfId="18878" xr:uid="{00000000-0005-0000-0000-000021490000}"/>
    <cellStyle name="Percent 2 3 2 3 3 2 2 2" xfId="18879" xr:uid="{00000000-0005-0000-0000-000022490000}"/>
    <cellStyle name="Percent 2 3 2 3 3 2 3" xfId="18880" xr:uid="{00000000-0005-0000-0000-000023490000}"/>
    <cellStyle name="Percent 2 3 2 3 3 3" xfId="18881" xr:uid="{00000000-0005-0000-0000-000024490000}"/>
    <cellStyle name="Percent 2 3 2 3 3 3 2" xfId="18882" xr:uid="{00000000-0005-0000-0000-000025490000}"/>
    <cellStyle name="Percent 2 3 2 3 3 4" xfId="18883" xr:uid="{00000000-0005-0000-0000-000026490000}"/>
    <cellStyle name="Percent 2 3 2 3 4" xfId="18884" xr:uid="{00000000-0005-0000-0000-000027490000}"/>
    <cellStyle name="Percent 2 3 2 3 4 2" xfId="18885" xr:uid="{00000000-0005-0000-0000-000028490000}"/>
    <cellStyle name="Percent 2 3 2 3 4 2 2" xfId="18886" xr:uid="{00000000-0005-0000-0000-000029490000}"/>
    <cellStyle name="Percent 2 3 2 3 4 3" xfId="18887" xr:uid="{00000000-0005-0000-0000-00002A490000}"/>
    <cellStyle name="Percent 2 3 2 3 5" xfId="18888" xr:uid="{00000000-0005-0000-0000-00002B490000}"/>
    <cellStyle name="Percent 2 3 2 3 5 2" xfId="18889" xr:uid="{00000000-0005-0000-0000-00002C490000}"/>
    <cellStyle name="Percent 2 3 2 3 6" xfId="18890" xr:uid="{00000000-0005-0000-0000-00002D490000}"/>
    <cellStyle name="Percent 2 3 2 4" xfId="18891" xr:uid="{00000000-0005-0000-0000-00002E490000}"/>
    <cellStyle name="Percent 2 3 2 4 2" xfId="18892" xr:uid="{00000000-0005-0000-0000-00002F490000}"/>
    <cellStyle name="Percent 2 3 2 4 2 2" xfId="18893" xr:uid="{00000000-0005-0000-0000-000030490000}"/>
    <cellStyle name="Percent 2 3 2 4 2 2 2" xfId="18894" xr:uid="{00000000-0005-0000-0000-000031490000}"/>
    <cellStyle name="Percent 2 3 2 4 2 3" xfId="18895" xr:uid="{00000000-0005-0000-0000-000032490000}"/>
    <cellStyle name="Percent 2 3 2 4 3" xfId="18896" xr:uid="{00000000-0005-0000-0000-000033490000}"/>
    <cellStyle name="Percent 2 3 2 4 3 2" xfId="18897" xr:uid="{00000000-0005-0000-0000-000034490000}"/>
    <cellStyle name="Percent 2 3 2 4 4" xfId="18898" xr:uid="{00000000-0005-0000-0000-000035490000}"/>
    <cellStyle name="Percent 2 3 2 5" xfId="18899" xr:uid="{00000000-0005-0000-0000-000036490000}"/>
    <cellStyle name="Percent 2 3 2 5 2" xfId="18900" xr:uid="{00000000-0005-0000-0000-000037490000}"/>
    <cellStyle name="Percent 2 3 2 5 2 2" xfId="18901" xr:uid="{00000000-0005-0000-0000-000038490000}"/>
    <cellStyle name="Percent 2 3 2 5 2 2 2" xfId="18902" xr:uid="{00000000-0005-0000-0000-000039490000}"/>
    <cellStyle name="Percent 2 3 2 5 2 3" xfId="18903" xr:uid="{00000000-0005-0000-0000-00003A490000}"/>
    <cellStyle name="Percent 2 3 2 5 3" xfId="18904" xr:uid="{00000000-0005-0000-0000-00003B490000}"/>
    <cellStyle name="Percent 2 3 2 5 3 2" xfId="18905" xr:uid="{00000000-0005-0000-0000-00003C490000}"/>
    <cellStyle name="Percent 2 3 2 5 4" xfId="18906" xr:uid="{00000000-0005-0000-0000-00003D490000}"/>
    <cellStyle name="Percent 2 3 2 6" xfId="18907" xr:uid="{00000000-0005-0000-0000-00003E490000}"/>
    <cellStyle name="Percent 2 3 2 6 2" xfId="18908" xr:uid="{00000000-0005-0000-0000-00003F490000}"/>
    <cellStyle name="Percent 2 3 2 6 2 2" xfId="18909" xr:uid="{00000000-0005-0000-0000-000040490000}"/>
    <cellStyle name="Percent 2 3 2 6 3" xfId="18910" xr:uid="{00000000-0005-0000-0000-000041490000}"/>
    <cellStyle name="Percent 2 3 2 7" xfId="18911" xr:uid="{00000000-0005-0000-0000-000042490000}"/>
    <cellStyle name="Percent 2 3 2 7 2" xfId="18912" xr:uid="{00000000-0005-0000-0000-000043490000}"/>
    <cellStyle name="Percent 2 3 2 8" xfId="19477" xr:uid="{00000000-0005-0000-0000-000044490000}"/>
    <cellStyle name="Percent 2 3 3" xfId="18913" xr:uid="{00000000-0005-0000-0000-000045490000}"/>
    <cellStyle name="Percent 2 3 3 2" xfId="18914" xr:uid="{00000000-0005-0000-0000-000046490000}"/>
    <cellStyle name="Percent 2 3 3 2 2" xfId="18915" xr:uid="{00000000-0005-0000-0000-000047490000}"/>
    <cellStyle name="Percent 2 3 3 2 2 2" xfId="18916" xr:uid="{00000000-0005-0000-0000-000048490000}"/>
    <cellStyle name="Percent 2 3 3 2 2 2 2" xfId="18917" xr:uid="{00000000-0005-0000-0000-000049490000}"/>
    <cellStyle name="Percent 2 3 3 2 2 2 2 2" xfId="18918" xr:uid="{00000000-0005-0000-0000-00004A490000}"/>
    <cellStyle name="Percent 2 3 3 2 2 2 2 2 2" xfId="18919" xr:uid="{00000000-0005-0000-0000-00004B490000}"/>
    <cellStyle name="Percent 2 3 3 2 2 2 2 3" xfId="18920" xr:uid="{00000000-0005-0000-0000-00004C490000}"/>
    <cellStyle name="Percent 2 3 3 2 2 2 3" xfId="18921" xr:uid="{00000000-0005-0000-0000-00004D490000}"/>
    <cellStyle name="Percent 2 3 3 2 2 2 3 2" xfId="18922" xr:uid="{00000000-0005-0000-0000-00004E490000}"/>
    <cellStyle name="Percent 2 3 3 2 2 2 4" xfId="18923" xr:uid="{00000000-0005-0000-0000-00004F490000}"/>
    <cellStyle name="Percent 2 3 3 2 2 3" xfId="18924" xr:uid="{00000000-0005-0000-0000-000050490000}"/>
    <cellStyle name="Percent 2 3 3 2 2 3 2" xfId="18925" xr:uid="{00000000-0005-0000-0000-000051490000}"/>
    <cellStyle name="Percent 2 3 3 2 2 3 2 2" xfId="18926" xr:uid="{00000000-0005-0000-0000-000052490000}"/>
    <cellStyle name="Percent 2 3 3 2 2 3 2 2 2" xfId="18927" xr:uid="{00000000-0005-0000-0000-000053490000}"/>
    <cellStyle name="Percent 2 3 3 2 2 3 2 3" xfId="18928" xr:uid="{00000000-0005-0000-0000-000054490000}"/>
    <cellStyle name="Percent 2 3 3 2 2 3 3" xfId="18929" xr:uid="{00000000-0005-0000-0000-000055490000}"/>
    <cellStyle name="Percent 2 3 3 2 2 3 3 2" xfId="18930" xr:uid="{00000000-0005-0000-0000-000056490000}"/>
    <cellStyle name="Percent 2 3 3 2 2 3 4" xfId="18931" xr:uid="{00000000-0005-0000-0000-000057490000}"/>
    <cellStyle name="Percent 2 3 3 2 2 4" xfId="18932" xr:uid="{00000000-0005-0000-0000-000058490000}"/>
    <cellStyle name="Percent 2 3 3 2 2 4 2" xfId="18933" xr:uid="{00000000-0005-0000-0000-000059490000}"/>
    <cellStyle name="Percent 2 3 3 2 2 4 2 2" xfId="18934" xr:uid="{00000000-0005-0000-0000-00005A490000}"/>
    <cellStyle name="Percent 2 3 3 2 2 4 3" xfId="18935" xr:uid="{00000000-0005-0000-0000-00005B490000}"/>
    <cellStyle name="Percent 2 3 3 2 2 5" xfId="18936" xr:uid="{00000000-0005-0000-0000-00005C490000}"/>
    <cellStyle name="Percent 2 3 3 2 2 5 2" xfId="18937" xr:uid="{00000000-0005-0000-0000-00005D490000}"/>
    <cellStyle name="Percent 2 3 3 2 2 6" xfId="18938" xr:uid="{00000000-0005-0000-0000-00005E490000}"/>
    <cellStyle name="Percent 2 3 3 2 3" xfId="18939" xr:uid="{00000000-0005-0000-0000-00005F490000}"/>
    <cellStyle name="Percent 2 3 3 2 3 2" xfId="18940" xr:uid="{00000000-0005-0000-0000-000060490000}"/>
    <cellStyle name="Percent 2 3 3 2 3 2 2" xfId="18941" xr:uid="{00000000-0005-0000-0000-000061490000}"/>
    <cellStyle name="Percent 2 3 3 2 3 2 2 2" xfId="18942" xr:uid="{00000000-0005-0000-0000-000062490000}"/>
    <cellStyle name="Percent 2 3 3 2 3 2 3" xfId="18943" xr:uid="{00000000-0005-0000-0000-000063490000}"/>
    <cellStyle name="Percent 2 3 3 2 3 3" xfId="18944" xr:uid="{00000000-0005-0000-0000-000064490000}"/>
    <cellStyle name="Percent 2 3 3 2 3 3 2" xfId="18945" xr:uid="{00000000-0005-0000-0000-000065490000}"/>
    <cellStyle name="Percent 2 3 3 2 3 4" xfId="18946" xr:uid="{00000000-0005-0000-0000-000066490000}"/>
    <cellStyle name="Percent 2 3 3 2 4" xfId="18947" xr:uid="{00000000-0005-0000-0000-000067490000}"/>
    <cellStyle name="Percent 2 3 3 2 4 2" xfId="18948" xr:uid="{00000000-0005-0000-0000-000068490000}"/>
    <cellStyle name="Percent 2 3 3 2 4 2 2" xfId="18949" xr:uid="{00000000-0005-0000-0000-000069490000}"/>
    <cellStyle name="Percent 2 3 3 2 4 2 2 2" xfId="18950" xr:uid="{00000000-0005-0000-0000-00006A490000}"/>
    <cellStyle name="Percent 2 3 3 2 4 2 3" xfId="18951" xr:uid="{00000000-0005-0000-0000-00006B490000}"/>
    <cellStyle name="Percent 2 3 3 2 4 3" xfId="18952" xr:uid="{00000000-0005-0000-0000-00006C490000}"/>
    <cellStyle name="Percent 2 3 3 2 4 3 2" xfId="18953" xr:uid="{00000000-0005-0000-0000-00006D490000}"/>
    <cellStyle name="Percent 2 3 3 2 4 4" xfId="18954" xr:uid="{00000000-0005-0000-0000-00006E490000}"/>
    <cellStyle name="Percent 2 3 3 2 5" xfId="18955" xr:uid="{00000000-0005-0000-0000-00006F490000}"/>
    <cellStyle name="Percent 2 3 3 2 5 2" xfId="18956" xr:uid="{00000000-0005-0000-0000-000070490000}"/>
    <cellStyle name="Percent 2 3 3 2 5 2 2" xfId="18957" xr:uid="{00000000-0005-0000-0000-000071490000}"/>
    <cellStyle name="Percent 2 3 3 2 5 3" xfId="18958" xr:uid="{00000000-0005-0000-0000-000072490000}"/>
    <cellStyle name="Percent 2 3 3 2 6" xfId="18959" xr:uid="{00000000-0005-0000-0000-000073490000}"/>
    <cellStyle name="Percent 2 3 3 2 6 2" xfId="18960" xr:uid="{00000000-0005-0000-0000-000074490000}"/>
    <cellStyle name="Percent 2 3 3 2 7" xfId="18961" xr:uid="{00000000-0005-0000-0000-000075490000}"/>
    <cellStyle name="Percent 2 3 3 3" xfId="18962" xr:uid="{00000000-0005-0000-0000-000076490000}"/>
    <cellStyle name="Percent 2 3 3 3 2" xfId="18963" xr:uid="{00000000-0005-0000-0000-000077490000}"/>
    <cellStyle name="Percent 2 3 3 3 2 2" xfId="18964" xr:uid="{00000000-0005-0000-0000-000078490000}"/>
    <cellStyle name="Percent 2 3 3 3 2 2 2" xfId="18965" xr:uid="{00000000-0005-0000-0000-000079490000}"/>
    <cellStyle name="Percent 2 3 3 3 2 2 2 2" xfId="18966" xr:uid="{00000000-0005-0000-0000-00007A490000}"/>
    <cellStyle name="Percent 2 3 3 3 2 2 3" xfId="18967" xr:uid="{00000000-0005-0000-0000-00007B490000}"/>
    <cellStyle name="Percent 2 3 3 3 2 3" xfId="18968" xr:uid="{00000000-0005-0000-0000-00007C490000}"/>
    <cellStyle name="Percent 2 3 3 3 2 3 2" xfId="18969" xr:uid="{00000000-0005-0000-0000-00007D490000}"/>
    <cellStyle name="Percent 2 3 3 3 2 4" xfId="18970" xr:uid="{00000000-0005-0000-0000-00007E490000}"/>
    <cellStyle name="Percent 2 3 3 3 3" xfId="18971" xr:uid="{00000000-0005-0000-0000-00007F490000}"/>
    <cellStyle name="Percent 2 3 3 3 3 2" xfId="18972" xr:uid="{00000000-0005-0000-0000-000080490000}"/>
    <cellStyle name="Percent 2 3 3 3 3 2 2" xfId="18973" xr:uid="{00000000-0005-0000-0000-000081490000}"/>
    <cellStyle name="Percent 2 3 3 3 3 2 2 2" xfId="18974" xr:uid="{00000000-0005-0000-0000-000082490000}"/>
    <cellStyle name="Percent 2 3 3 3 3 2 3" xfId="18975" xr:uid="{00000000-0005-0000-0000-000083490000}"/>
    <cellStyle name="Percent 2 3 3 3 3 3" xfId="18976" xr:uid="{00000000-0005-0000-0000-000084490000}"/>
    <cellStyle name="Percent 2 3 3 3 3 3 2" xfId="18977" xr:uid="{00000000-0005-0000-0000-000085490000}"/>
    <cellStyle name="Percent 2 3 3 3 3 4" xfId="18978" xr:uid="{00000000-0005-0000-0000-000086490000}"/>
    <cellStyle name="Percent 2 3 3 3 4" xfId="18979" xr:uid="{00000000-0005-0000-0000-000087490000}"/>
    <cellStyle name="Percent 2 3 3 3 4 2" xfId="18980" xr:uid="{00000000-0005-0000-0000-000088490000}"/>
    <cellStyle name="Percent 2 3 3 3 4 2 2" xfId="18981" xr:uid="{00000000-0005-0000-0000-000089490000}"/>
    <cellStyle name="Percent 2 3 3 3 4 3" xfId="18982" xr:uid="{00000000-0005-0000-0000-00008A490000}"/>
    <cellStyle name="Percent 2 3 3 3 5" xfId="18983" xr:uid="{00000000-0005-0000-0000-00008B490000}"/>
    <cellStyle name="Percent 2 3 3 3 5 2" xfId="18984" xr:uid="{00000000-0005-0000-0000-00008C490000}"/>
    <cellStyle name="Percent 2 3 3 3 6" xfId="18985" xr:uid="{00000000-0005-0000-0000-00008D490000}"/>
    <cellStyle name="Percent 2 3 3 4" xfId="18986" xr:uid="{00000000-0005-0000-0000-00008E490000}"/>
    <cellStyle name="Percent 2 3 3 4 2" xfId="18987" xr:uid="{00000000-0005-0000-0000-00008F490000}"/>
    <cellStyle name="Percent 2 3 3 4 2 2" xfId="18988" xr:uid="{00000000-0005-0000-0000-000090490000}"/>
    <cellStyle name="Percent 2 3 3 4 2 2 2" xfId="18989" xr:uid="{00000000-0005-0000-0000-000091490000}"/>
    <cellStyle name="Percent 2 3 3 4 2 3" xfId="18990" xr:uid="{00000000-0005-0000-0000-000092490000}"/>
    <cellStyle name="Percent 2 3 3 4 3" xfId="18991" xr:uid="{00000000-0005-0000-0000-000093490000}"/>
    <cellStyle name="Percent 2 3 3 4 3 2" xfId="18992" xr:uid="{00000000-0005-0000-0000-000094490000}"/>
    <cellStyle name="Percent 2 3 3 4 4" xfId="18993" xr:uid="{00000000-0005-0000-0000-000095490000}"/>
    <cellStyle name="Percent 2 3 3 5" xfId="18994" xr:uid="{00000000-0005-0000-0000-000096490000}"/>
    <cellStyle name="Percent 2 3 3 5 2" xfId="18995" xr:uid="{00000000-0005-0000-0000-000097490000}"/>
    <cellStyle name="Percent 2 3 3 5 2 2" xfId="18996" xr:uid="{00000000-0005-0000-0000-000098490000}"/>
    <cellStyle name="Percent 2 3 3 5 2 2 2" xfId="18997" xr:uid="{00000000-0005-0000-0000-000099490000}"/>
    <cellStyle name="Percent 2 3 3 5 2 3" xfId="18998" xr:uid="{00000000-0005-0000-0000-00009A490000}"/>
    <cellStyle name="Percent 2 3 3 5 3" xfId="18999" xr:uid="{00000000-0005-0000-0000-00009B490000}"/>
    <cellStyle name="Percent 2 3 3 5 3 2" xfId="19000" xr:uid="{00000000-0005-0000-0000-00009C490000}"/>
    <cellStyle name="Percent 2 3 3 5 4" xfId="19001" xr:uid="{00000000-0005-0000-0000-00009D490000}"/>
    <cellStyle name="Percent 2 3 3 6" xfId="19002" xr:uid="{00000000-0005-0000-0000-00009E490000}"/>
    <cellStyle name="Percent 2 3 3 6 2" xfId="19003" xr:uid="{00000000-0005-0000-0000-00009F490000}"/>
    <cellStyle name="Percent 2 3 3 6 2 2" xfId="19004" xr:uid="{00000000-0005-0000-0000-0000A0490000}"/>
    <cellStyle name="Percent 2 3 3 6 3" xfId="19005" xr:uid="{00000000-0005-0000-0000-0000A1490000}"/>
    <cellStyle name="Percent 2 3 3 7" xfId="19006" xr:uid="{00000000-0005-0000-0000-0000A2490000}"/>
    <cellStyle name="Percent 2 3 3 7 2" xfId="19007" xr:uid="{00000000-0005-0000-0000-0000A3490000}"/>
    <cellStyle name="Percent 2 3 4" xfId="19008" xr:uid="{00000000-0005-0000-0000-0000A4490000}"/>
    <cellStyle name="Percent 2 3 4 2" xfId="19009" xr:uid="{00000000-0005-0000-0000-0000A5490000}"/>
    <cellStyle name="Percent 2 3 4 2 2" xfId="19010" xr:uid="{00000000-0005-0000-0000-0000A6490000}"/>
    <cellStyle name="Percent 2 3 4 2 2 2" xfId="19011" xr:uid="{00000000-0005-0000-0000-0000A7490000}"/>
    <cellStyle name="Percent 2 3 4 2 2 2 2" xfId="19012" xr:uid="{00000000-0005-0000-0000-0000A8490000}"/>
    <cellStyle name="Percent 2 3 4 2 2 2 2 2" xfId="19013" xr:uid="{00000000-0005-0000-0000-0000A9490000}"/>
    <cellStyle name="Percent 2 3 4 2 2 2 2 2 2" xfId="19014" xr:uid="{00000000-0005-0000-0000-0000AA490000}"/>
    <cellStyle name="Percent 2 3 4 2 2 2 2 3" xfId="19015" xr:uid="{00000000-0005-0000-0000-0000AB490000}"/>
    <cellStyle name="Percent 2 3 4 2 2 2 3" xfId="19016" xr:uid="{00000000-0005-0000-0000-0000AC490000}"/>
    <cellStyle name="Percent 2 3 4 2 2 2 3 2" xfId="19017" xr:uid="{00000000-0005-0000-0000-0000AD490000}"/>
    <cellStyle name="Percent 2 3 4 2 2 2 4" xfId="19018" xr:uid="{00000000-0005-0000-0000-0000AE490000}"/>
    <cellStyle name="Percent 2 3 4 2 2 3" xfId="19019" xr:uid="{00000000-0005-0000-0000-0000AF490000}"/>
    <cellStyle name="Percent 2 3 4 2 2 3 2" xfId="19020" xr:uid="{00000000-0005-0000-0000-0000B0490000}"/>
    <cellStyle name="Percent 2 3 4 2 2 3 2 2" xfId="19021" xr:uid="{00000000-0005-0000-0000-0000B1490000}"/>
    <cellStyle name="Percent 2 3 4 2 2 3 2 2 2" xfId="19022" xr:uid="{00000000-0005-0000-0000-0000B2490000}"/>
    <cellStyle name="Percent 2 3 4 2 2 3 2 3" xfId="19023" xr:uid="{00000000-0005-0000-0000-0000B3490000}"/>
    <cellStyle name="Percent 2 3 4 2 2 3 3" xfId="19024" xr:uid="{00000000-0005-0000-0000-0000B4490000}"/>
    <cellStyle name="Percent 2 3 4 2 2 3 3 2" xfId="19025" xr:uid="{00000000-0005-0000-0000-0000B5490000}"/>
    <cellStyle name="Percent 2 3 4 2 2 3 4" xfId="19026" xr:uid="{00000000-0005-0000-0000-0000B6490000}"/>
    <cellStyle name="Percent 2 3 4 2 2 4" xfId="19027" xr:uid="{00000000-0005-0000-0000-0000B7490000}"/>
    <cellStyle name="Percent 2 3 4 2 2 4 2" xfId="19028" xr:uid="{00000000-0005-0000-0000-0000B8490000}"/>
    <cellStyle name="Percent 2 3 4 2 2 4 2 2" xfId="19029" xr:uid="{00000000-0005-0000-0000-0000B9490000}"/>
    <cellStyle name="Percent 2 3 4 2 2 4 3" xfId="19030" xr:uid="{00000000-0005-0000-0000-0000BA490000}"/>
    <cellStyle name="Percent 2 3 4 2 2 5" xfId="19031" xr:uid="{00000000-0005-0000-0000-0000BB490000}"/>
    <cellStyle name="Percent 2 3 4 2 2 5 2" xfId="19032" xr:uid="{00000000-0005-0000-0000-0000BC490000}"/>
    <cellStyle name="Percent 2 3 4 2 2 6" xfId="19033" xr:uid="{00000000-0005-0000-0000-0000BD490000}"/>
    <cellStyle name="Percent 2 3 4 2 3" xfId="19034" xr:uid="{00000000-0005-0000-0000-0000BE490000}"/>
    <cellStyle name="Percent 2 3 4 2 3 2" xfId="19035" xr:uid="{00000000-0005-0000-0000-0000BF490000}"/>
    <cellStyle name="Percent 2 3 4 2 3 2 2" xfId="19036" xr:uid="{00000000-0005-0000-0000-0000C0490000}"/>
    <cellStyle name="Percent 2 3 4 2 3 2 2 2" xfId="19037" xr:uid="{00000000-0005-0000-0000-0000C1490000}"/>
    <cellStyle name="Percent 2 3 4 2 3 2 3" xfId="19038" xr:uid="{00000000-0005-0000-0000-0000C2490000}"/>
    <cellStyle name="Percent 2 3 4 2 3 3" xfId="19039" xr:uid="{00000000-0005-0000-0000-0000C3490000}"/>
    <cellStyle name="Percent 2 3 4 2 3 3 2" xfId="19040" xr:uid="{00000000-0005-0000-0000-0000C4490000}"/>
    <cellStyle name="Percent 2 3 4 2 3 4" xfId="19041" xr:uid="{00000000-0005-0000-0000-0000C5490000}"/>
    <cellStyle name="Percent 2 3 4 2 4" xfId="19042" xr:uid="{00000000-0005-0000-0000-0000C6490000}"/>
    <cellStyle name="Percent 2 3 4 2 4 2" xfId="19043" xr:uid="{00000000-0005-0000-0000-0000C7490000}"/>
    <cellStyle name="Percent 2 3 4 2 4 2 2" xfId="19044" xr:uid="{00000000-0005-0000-0000-0000C8490000}"/>
    <cellStyle name="Percent 2 3 4 2 4 2 2 2" xfId="19045" xr:uid="{00000000-0005-0000-0000-0000C9490000}"/>
    <cellStyle name="Percent 2 3 4 2 4 2 3" xfId="19046" xr:uid="{00000000-0005-0000-0000-0000CA490000}"/>
    <cellStyle name="Percent 2 3 4 2 4 3" xfId="19047" xr:uid="{00000000-0005-0000-0000-0000CB490000}"/>
    <cellStyle name="Percent 2 3 4 2 4 3 2" xfId="19048" xr:uid="{00000000-0005-0000-0000-0000CC490000}"/>
    <cellStyle name="Percent 2 3 4 2 4 4" xfId="19049" xr:uid="{00000000-0005-0000-0000-0000CD490000}"/>
    <cellStyle name="Percent 2 3 4 2 5" xfId="19050" xr:uid="{00000000-0005-0000-0000-0000CE490000}"/>
    <cellStyle name="Percent 2 3 4 2 5 2" xfId="19051" xr:uid="{00000000-0005-0000-0000-0000CF490000}"/>
    <cellStyle name="Percent 2 3 4 2 5 2 2" xfId="19052" xr:uid="{00000000-0005-0000-0000-0000D0490000}"/>
    <cellStyle name="Percent 2 3 4 2 5 3" xfId="19053" xr:uid="{00000000-0005-0000-0000-0000D1490000}"/>
    <cellStyle name="Percent 2 3 4 2 6" xfId="19054" xr:uid="{00000000-0005-0000-0000-0000D2490000}"/>
    <cellStyle name="Percent 2 3 4 2 6 2" xfId="19055" xr:uid="{00000000-0005-0000-0000-0000D3490000}"/>
    <cellStyle name="Percent 2 3 4 2 7" xfId="19056" xr:uid="{00000000-0005-0000-0000-0000D4490000}"/>
    <cellStyle name="Percent 2 3 4 3" xfId="19057" xr:uid="{00000000-0005-0000-0000-0000D5490000}"/>
    <cellStyle name="Percent 2 3 4 3 2" xfId="19058" xr:uid="{00000000-0005-0000-0000-0000D6490000}"/>
    <cellStyle name="Percent 2 3 4 3 2 2" xfId="19059" xr:uid="{00000000-0005-0000-0000-0000D7490000}"/>
    <cellStyle name="Percent 2 3 4 3 2 2 2" xfId="19060" xr:uid="{00000000-0005-0000-0000-0000D8490000}"/>
    <cellStyle name="Percent 2 3 4 3 2 2 2 2" xfId="19061" xr:uid="{00000000-0005-0000-0000-0000D9490000}"/>
    <cellStyle name="Percent 2 3 4 3 2 2 3" xfId="19062" xr:uid="{00000000-0005-0000-0000-0000DA490000}"/>
    <cellStyle name="Percent 2 3 4 3 2 3" xfId="19063" xr:uid="{00000000-0005-0000-0000-0000DB490000}"/>
    <cellStyle name="Percent 2 3 4 3 2 3 2" xfId="19064" xr:uid="{00000000-0005-0000-0000-0000DC490000}"/>
    <cellStyle name="Percent 2 3 4 3 2 4" xfId="19065" xr:uid="{00000000-0005-0000-0000-0000DD490000}"/>
    <cellStyle name="Percent 2 3 4 3 3" xfId="19066" xr:uid="{00000000-0005-0000-0000-0000DE490000}"/>
    <cellStyle name="Percent 2 3 4 3 3 2" xfId="19067" xr:uid="{00000000-0005-0000-0000-0000DF490000}"/>
    <cellStyle name="Percent 2 3 4 3 3 2 2" xfId="19068" xr:uid="{00000000-0005-0000-0000-0000E0490000}"/>
    <cellStyle name="Percent 2 3 4 3 3 2 2 2" xfId="19069" xr:uid="{00000000-0005-0000-0000-0000E1490000}"/>
    <cellStyle name="Percent 2 3 4 3 3 2 3" xfId="19070" xr:uid="{00000000-0005-0000-0000-0000E2490000}"/>
    <cellStyle name="Percent 2 3 4 3 3 3" xfId="19071" xr:uid="{00000000-0005-0000-0000-0000E3490000}"/>
    <cellStyle name="Percent 2 3 4 3 3 3 2" xfId="19072" xr:uid="{00000000-0005-0000-0000-0000E4490000}"/>
    <cellStyle name="Percent 2 3 4 3 3 4" xfId="19073" xr:uid="{00000000-0005-0000-0000-0000E5490000}"/>
    <cellStyle name="Percent 2 3 4 3 4" xfId="19074" xr:uid="{00000000-0005-0000-0000-0000E6490000}"/>
    <cellStyle name="Percent 2 3 4 3 4 2" xfId="19075" xr:uid="{00000000-0005-0000-0000-0000E7490000}"/>
    <cellStyle name="Percent 2 3 4 3 4 2 2" xfId="19076" xr:uid="{00000000-0005-0000-0000-0000E8490000}"/>
    <cellStyle name="Percent 2 3 4 3 4 3" xfId="19077" xr:uid="{00000000-0005-0000-0000-0000E9490000}"/>
    <cellStyle name="Percent 2 3 4 3 5" xfId="19078" xr:uid="{00000000-0005-0000-0000-0000EA490000}"/>
    <cellStyle name="Percent 2 3 4 3 5 2" xfId="19079" xr:uid="{00000000-0005-0000-0000-0000EB490000}"/>
    <cellStyle name="Percent 2 3 4 3 6" xfId="19080" xr:uid="{00000000-0005-0000-0000-0000EC490000}"/>
    <cellStyle name="Percent 2 3 4 4" xfId="19081" xr:uid="{00000000-0005-0000-0000-0000ED490000}"/>
    <cellStyle name="Percent 2 3 4 4 2" xfId="19082" xr:uid="{00000000-0005-0000-0000-0000EE490000}"/>
    <cellStyle name="Percent 2 3 4 4 2 2" xfId="19083" xr:uid="{00000000-0005-0000-0000-0000EF490000}"/>
    <cellStyle name="Percent 2 3 4 4 2 2 2" xfId="19084" xr:uid="{00000000-0005-0000-0000-0000F0490000}"/>
    <cellStyle name="Percent 2 3 4 4 2 3" xfId="19085" xr:uid="{00000000-0005-0000-0000-0000F1490000}"/>
    <cellStyle name="Percent 2 3 4 4 3" xfId="19086" xr:uid="{00000000-0005-0000-0000-0000F2490000}"/>
    <cellStyle name="Percent 2 3 4 4 3 2" xfId="19087" xr:uid="{00000000-0005-0000-0000-0000F3490000}"/>
    <cellStyle name="Percent 2 3 4 4 4" xfId="19088" xr:uid="{00000000-0005-0000-0000-0000F4490000}"/>
    <cellStyle name="Percent 2 3 4 5" xfId="19089" xr:uid="{00000000-0005-0000-0000-0000F5490000}"/>
    <cellStyle name="Percent 2 3 4 5 2" xfId="19090" xr:uid="{00000000-0005-0000-0000-0000F6490000}"/>
    <cellStyle name="Percent 2 3 4 5 2 2" xfId="19091" xr:uid="{00000000-0005-0000-0000-0000F7490000}"/>
    <cellStyle name="Percent 2 3 4 5 2 2 2" xfId="19092" xr:uid="{00000000-0005-0000-0000-0000F8490000}"/>
    <cellStyle name="Percent 2 3 4 5 2 3" xfId="19093" xr:uid="{00000000-0005-0000-0000-0000F9490000}"/>
    <cellStyle name="Percent 2 3 4 5 3" xfId="19094" xr:uid="{00000000-0005-0000-0000-0000FA490000}"/>
    <cellStyle name="Percent 2 3 4 5 3 2" xfId="19095" xr:uid="{00000000-0005-0000-0000-0000FB490000}"/>
    <cellStyle name="Percent 2 3 4 5 4" xfId="19096" xr:uid="{00000000-0005-0000-0000-0000FC490000}"/>
    <cellStyle name="Percent 2 3 4 6" xfId="19097" xr:uid="{00000000-0005-0000-0000-0000FD490000}"/>
    <cellStyle name="Percent 2 3 4 6 2" xfId="19098" xr:uid="{00000000-0005-0000-0000-0000FE490000}"/>
    <cellStyle name="Percent 2 3 4 6 2 2" xfId="19099" xr:uid="{00000000-0005-0000-0000-0000FF490000}"/>
    <cellStyle name="Percent 2 3 4 6 3" xfId="19100" xr:uid="{00000000-0005-0000-0000-0000004A0000}"/>
    <cellStyle name="Percent 2 3 4 7" xfId="19101" xr:uid="{00000000-0005-0000-0000-0000014A0000}"/>
    <cellStyle name="Percent 2 3 4 7 2" xfId="19102" xr:uid="{00000000-0005-0000-0000-0000024A0000}"/>
    <cellStyle name="Percent 2 3 4 8" xfId="19103" xr:uid="{00000000-0005-0000-0000-0000034A0000}"/>
    <cellStyle name="Percent 2 3 5" xfId="19104" xr:uid="{00000000-0005-0000-0000-0000044A0000}"/>
    <cellStyle name="Percent 2 3 5 2" xfId="19105" xr:uid="{00000000-0005-0000-0000-0000054A0000}"/>
    <cellStyle name="Percent 2 3 5 2 2" xfId="19106" xr:uid="{00000000-0005-0000-0000-0000064A0000}"/>
    <cellStyle name="Percent 2 3 5 2 2 2" xfId="19107" xr:uid="{00000000-0005-0000-0000-0000074A0000}"/>
    <cellStyle name="Percent 2 3 5 2 2 2 2" xfId="19108" xr:uid="{00000000-0005-0000-0000-0000084A0000}"/>
    <cellStyle name="Percent 2 3 5 2 2 2 2 2" xfId="19109" xr:uid="{00000000-0005-0000-0000-0000094A0000}"/>
    <cellStyle name="Percent 2 3 5 2 2 2 2 2 2" xfId="19110" xr:uid="{00000000-0005-0000-0000-00000A4A0000}"/>
    <cellStyle name="Percent 2 3 5 2 2 2 2 3" xfId="19111" xr:uid="{00000000-0005-0000-0000-00000B4A0000}"/>
    <cellStyle name="Percent 2 3 5 2 2 2 3" xfId="19112" xr:uid="{00000000-0005-0000-0000-00000C4A0000}"/>
    <cellStyle name="Percent 2 3 5 2 2 2 3 2" xfId="19113" xr:uid="{00000000-0005-0000-0000-00000D4A0000}"/>
    <cellStyle name="Percent 2 3 5 2 2 2 4" xfId="19114" xr:uid="{00000000-0005-0000-0000-00000E4A0000}"/>
    <cellStyle name="Percent 2 3 5 2 2 3" xfId="19115" xr:uid="{00000000-0005-0000-0000-00000F4A0000}"/>
    <cellStyle name="Percent 2 3 5 2 2 3 2" xfId="19116" xr:uid="{00000000-0005-0000-0000-0000104A0000}"/>
    <cellStyle name="Percent 2 3 5 2 2 3 2 2" xfId="19117" xr:uid="{00000000-0005-0000-0000-0000114A0000}"/>
    <cellStyle name="Percent 2 3 5 2 2 3 2 2 2" xfId="19118" xr:uid="{00000000-0005-0000-0000-0000124A0000}"/>
    <cellStyle name="Percent 2 3 5 2 2 3 2 3" xfId="19119" xr:uid="{00000000-0005-0000-0000-0000134A0000}"/>
    <cellStyle name="Percent 2 3 5 2 2 3 3" xfId="19120" xr:uid="{00000000-0005-0000-0000-0000144A0000}"/>
    <cellStyle name="Percent 2 3 5 2 2 3 3 2" xfId="19121" xr:uid="{00000000-0005-0000-0000-0000154A0000}"/>
    <cellStyle name="Percent 2 3 5 2 2 3 4" xfId="19122" xr:uid="{00000000-0005-0000-0000-0000164A0000}"/>
    <cellStyle name="Percent 2 3 5 2 2 4" xfId="19123" xr:uid="{00000000-0005-0000-0000-0000174A0000}"/>
    <cellStyle name="Percent 2 3 5 2 2 4 2" xfId="19124" xr:uid="{00000000-0005-0000-0000-0000184A0000}"/>
    <cellStyle name="Percent 2 3 5 2 2 4 2 2" xfId="19125" xr:uid="{00000000-0005-0000-0000-0000194A0000}"/>
    <cellStyle name="Percent 2 3 5 2 2 4 3" xfId="19126" xr:uid="{00000000-0005-0000-0000-00001A4A0000}"/>
    <cellStyle name="Percent 2 3 5 2 2 5" xfId="19127" xr:uid="{00000000-0005-0000-0000-00001B4A0000}"/>
    <cellStyle name="Percent 2 3 5 2 2 5 2" xfId="19128" xr:uid="{00000000-0005-0000-0000-00001C4A0000}"/>
    <cellStyle name="Percent 2 3 5 2 2 6" xfId="19129" xr:uid="{00000000-0005-0000-0000-00001D4A0000}"/>
    <cellStyle name="Percent 2 3 5 2 3" xfId="19130" xr:uid="{00000000-0005-0000-0000-00001E4A0000}"/>
    <cellStyle name="Percent 2 3 5 2 3 2" xfId="19131" xr:uid="{00000000-0005-0000-0000-00001F4A0000}"/>
    <cellStyle name="Percent 2 3 5 2 3 2 2" xfId="19132" xr:uid="{00000000-0005-0000-0000-0000204A0000}"/>
    <cellStyle name="Percent 2 3 5 2 3 2 2 2" xfId="19133" xr:uid="{00000000-0005-0000-0000-0000214A0000}"/>
    <cellStyle name="Percent 2 3 5 2 3 2 3" xfId="19134" xr:uid="{00000000-0005-0000-0000-0000224A0000}"/>
    <cellStyle name="Percent 2 3 5 2 3 3" xfId="19135" xr:uid="{00000000-0005-0000-0000-0000234A0000}"/>
    <cellStyle name="Percent 2 3 5 2 3 3 2" xfId="19136" xr:uid="{00000000-0005-0000-0000-0000244A0000}"/>
    <cellStyle name="Percent 2 3 5 2 3 4" xfId="19137" xr:uid="{00000000-0005-0000-0000-0000254A0000}"/>
    <cellStyle name="Percent 2 3 5 2 4" xfId="19138" xr:uid="{00000000-0005-0000-0000-0000264A0000}"/>
    <cellStyle name="Percent 2 3 5 2 4 2" xfId="19139" xr:uid="{00000000-0005-0000-0000-0000274A0000}"/>
    <cellStyle name="Percent 2 3 5 2 4 2 2" xfId="19140" xr:uid="{00000000-0005-0000-0000-0000284A0000}"/>
    <cellStyle name="Percent 2 3 5 2 4 2 2 2" xfId="19141" xr:uid="{00000000-0005-0000-0000-0000294A0000}"/>
    <cellStyle name="Percent 2 3 5 2 4 2 3" xfId="19142" xr:uid="{00000000-0005-0000-0000-00002A4A0000}"/>
    <cellStyle name="Percent 2 3 5 2 4 3" xfId="19143" xr:uid="{00000000-0005-0000-0000-00002B4A0000}"/>
    <cellStyle name="Percent 2 3 5 2 4 3 2" xfId="19144" xr:uid="{00000000-0005-0000-0000-00002C4A0000}"/>
    <cellStyle name="Percent 2 3 5 2 4 4" xfId="19145" xr:uid="{00000000-0005-0000-0000-00002D4A0000}"/>
    <cellStyle name="Percent 2 3 5 2 5" xfId="19146" xr:uid="{00000000-0005-0000-0000-00002E4A0000}"/>
    <cellStyle name="Percent 2 3 5 2 5 2" xfId="19147" xr:uid="{00000000-0005-0000-0000-00002F4A0000}"/>
    <cellStyle name="Percent 2 3 5 2 5 2 2" xfId="19148" xr:uid="{00000000-0005-0000-0000-0000304A0000}"/>
    <cellStyle name="Percent 2 3 5 2 5 3" xfId="19149" xr:uid="{00000000-0005-0000-0000-0000314A0000}"/>
    <cellStyle name="Percent 2 3 5 2 6" xfId="19150" xr:uid="{00000000-0005-0000-0000-0000324A0000}"/>
    <cellStyle name="Percent 2 3 5 2 6 2" xfId="19151" xr:uid="{00000000-0005-0000-0000-0000334A0000}"/>
    <cellStyle name="Percent 2 3 5 2 7" xfId="19152" xr:uid="{00000000-0005-0000-0000-0000344A0000}"/>
    <cellStyle name="Percent 2 3 5 3" xfId="19153" xr:uid="{00000000-0005-0000-0000-0000354A0000}"/>
    <cellStyle name="Percent 2 3 5 3 2" xfId="19154" xr:uid="{00000000-0005-0000-0000-0000364A0000}"/>
    <cellStyle name="Percent 2 3 5 3 2 2" xfId="19155" xr:uid="{00000000-0005-0000-0000-0000374A0000}"/>
    <cellStyle name="Percent 2 3 5 3 2 2 2" xfId="19156" xr:uid="{00000000-0005-0000-0000-0000384A0000}"/>
    <cellStyle name="Percent 2 3 5 3 2 2 2 2" xfId="19157" xr:uid="{00000000-0005-0000-0000-0000394A0000}"/>
    <cellStyle name="Percent 2 3 5 3 2 2 3" xfId="19158" xr:uid="{00000000-0005-0000-0000-00003A4A0000}"/>
    <cellStyle name="Percent 2 3 5 3 2 3" xfId="19159" xr:uid="{00000000-0005-0000-0000-00003B4A0000}"/>
    <cellStyle name="Percent 2 3 5 3 2 3 2" xfId="19160" xr:uid="{00000000-0005-0000-0000-00003C4A0000}"/>
    <cellStyle name="Percent 2 3 5 3 2 4" xfId="19161" xr:uid="{00000000-0005-0000-0000-00003D4A0000}"/>
    <cellStyle name="Percent 2 3 5 3 3" xfId="19162" xr:uid="{00000000-0005-0000-0000-00003E4A0000}"/>
    <cellStyle name="Percent 2 3 5 3 3 2" xfId="19163" xr:uid="{00000000-0005-0000-0000-00003F4A0000}"/>
    <cellStyle name="Percent 2 3 5 3 3 2 2" xfId="19164" xr:uid="{00000000-0005-0000-0000-0000404A0000}"/>
    <cellStyle name="Percent 2 3 5 3 3 2 2 2" xfId="19165" xr:uid="{00000000-0005-0000-0000-0000414A0000}"/>
    <cellStyle name="Percent 2 3 5 3 3 2 3" xfId="19166" xr:uid="{00000000-0005-0000-0000-0000424A0000}"/>
    <cellStyle name="Percent 2 3 5 3 3 3" xfId="19167" xr:uid="{00000000-0005-0000-0000-0000434A0000}"/>
    <cellStyle name="Percent 2 3 5 3 3 3 2" xfId="19168" xr:uid="{00000000-0005-0000-0000-0000444A0000}"/>
    <cellStyle name="Percent 2 3 5 3 3 4" xfId="19169" xr:uid="{00000000-0005-0000-0000-0000454A0000}"/>
    <cellStyle name="Percent 2 3 5 3 4" xfId="19170" xr:uid="{00000000-0005-0000-0000-0000464A0000}"/>
    <cellStyle name="Percent 2 3 5 3 4 2" xfId="19171" xr:uid="{00000000-0005-0000-0000-0000474A0000}"/>
    <cellStyle name="Percent 2 3 5 3 4 2 2" xfId="19172" xr:uid="{00000000-0005-0000-0000-0000484A0000}"/>
    <cellStyle name="Percent 2 3 5 3 4 3" xfId="19173" xr:uid="{00000000-0005-0000-0000-0000494A0000}"/>
    <cellStyle name="Percent 2 3 5 3 5" xfId="19174" xr:uid="{00000000-0005-0000-0000-00004A4A0000}"/>
    <cellStyle name="Percent 2 3 5 3 5 2" xfId="19175" xr:uid="{00000000-0005-0000-0000-00004B4A0000}"/>
    <cellStyle name="Percent 2 3 5 3 6" xfId="19176" xr:uid="{00000000-0005-0000-0000-00004C4A0000}"/>
    <cellStyle name="Percent 2 3 5 4" xfId="19177" xr:uid="{00000000-0005-0000-0000-00004D4A0000}"/>
    <cellStyle name="Percent 2 3 5 4 2" xfId="19178" xr:uid="{00000000-0005-0000-0000-00004E4A0000}"/>
    <cellStyle name="Percent 2 3 5 4 2 2" xfId="19179" xr:uid="{00000000-0005-0000-0000-00004F4A0000}"/>
    <cellStyle name="Percent 2 3 5 4 2 2 2" xfId="19180" xr:uid="{00000000-0005-0000-0000-0000504A0000}"/>
    <cellStyle name="Percent 2 3 5 4 2 3" xfId="19181" xr:uid="{00000000-0005-0000-0000-0000514A0000}"/>
    <cellStyle name="Percent 2 3 5 4 3" xfId="19182" xr:uid="{00000000-0005-0000-0000-0000524A0000}"/>
    <cellStyle name="Percent 2 3 5 4 3 2" xfId="19183" xr:uid="{00000000-0005-0000-0000-0000534A0000}"/>
    <cellStyle name="Percent 2 3 5 4 4" xfId="19184" xr:uid="{00000000-0005-0000-0000-0000544A0000}"/>
    <cellStyle name="Percent 2 3 5 5" xfId="19185" xr:uid="{00000000-0005-0000-0000-0000554A0000}"/>
    <cellStyle name="Percent 2 3 5 5 2" xfId="19186" xr:uid="{00000000-0005-0000-0000-0000564A0000}"/>
    <cellStyle name="Percent 2 3 5 5 2 2" xfId="19187" xr:uid="{00000000-0005-0000-0000-0000574A0000}"/>
    <cellStyle name="Percent 2 3 5 5 2 2 2" xfId="19188" xr:uid="{00000000-0005-0000-0000-0000584A0000}"/>
    <cellStyle name="Percent 2 3 5 5 2 3" xfId="19189" xr:uid="{00000000-0005-0000-0000-0000594A0000}"/>
    <cellStyle name="Percent 2 3 5 5 3" xfId="19190" xr:uid="{00000000-0005-0000-0000-00005A4A0000}"/>
    <cellStyle name="Percent 2 3 5 5 3 2" xfId="19191" xr:uid="{00000000-0005-0000-0000-00005B4A0000}"/>
    <cellStyle name="Percent 2 3 5 5 4" xfId="19192" xr:uid="{00000000-0005-0000-0000-00005C4A0000}"/>
    <cellStyle name="Percent 2 3 5 6" xfId="19193" xr:uid="{00000000-0005-0000-0000-00005D4A0000}"/>
    <cellStyle name="Percent 2 3 5 6 2" xfId="19194" xr:uid="{00000000-0005-0000-0000-00005E4A0000}"/>
    <cellStyle name="Percent 2 3 5 6 2 2" xfId="19195" xr:uid="{00000000-0005-0000-0000-00005F4A0000}"/>
    <cellStyle name="Percent 2 3 5 6 3" xfId="19196" xr:uid="{00000000-0005-0000-0000-0000604A0000}"/>
    <cellStyle name="Percent 2 3 5 7" xfId="19197" xr:uid="{00000000-0005-0000-0000-0000614A0000}"/>
    <cellStyle name="Percent 2 3 5 7 2" xfId="19198" xr:uid="{00000000-0005-0000-0000-0000624A0000}"/>
    <cellStyle name="Percent 2 3 5 8" xfId="19199" xr:uid="{00000000-0005-0000-0000-0000634A0000}"/>
    <cellStyle name="Percent 2 3 6" xfId="19200" xr:uid="{00000000-0005-0000-0000-0000644A0000}"/>
    <cellStyle name="Percent 2 3 6 2" xfId="19201" xr:uid="{00000000-0005-0000-0000-0000654A0000}"/>
    <cellStyle name="Percent 2 3 6 2 2" xfId="19202" xr:uid="{00000000-0005-0000-0000-0000664A0000}"/>
    <cellStyle name="Percent 2 3 6 2 2 2" xfId="19203" xr:uid="{00000000-0005-0000-0000-0000674A0000}"/>
    <cellStyle name="Percent 2 3 6 2 2 2 2" xfId="19204" xr:uid="{00000000-0005-0000-0000-0000684A0000}"/>
    <cellStyle name="Percent 2 3 6 2 2 2 2 2" xfId="19205" xr:uid="{00000000-0005-0000-0000-0000694A0000}"/>
    <cellStyle name="Percent 2 3 6 2 2 2 3" xfId="19206" xr:uid="{00000000-0005-0000-0000-00006A4A0000}"/>
    <cellStyle name="Percent 2 3 6 2 2 3" xfId="19207" xr:uid="{00000000-0005-0000-0000-00006B4A0000}"/>
    <cellStyle name="Percent 2 3 6 2 2 3 2" xfId="19208" xr:uid="{00000000-0005-0000-0000-00006C4A0000}"/>
    <cellStyle name="Percent 2 3 6 2 2 4" xfId="19209" xr:uid="{00000000-0005-0000-0000-00006D4A0000}"/>
    <cellStyle name="Percent 2 3 6 2 3" xfId="19210" xr:uid="{00000000-0005-0000-0000-00006E4A0000}"/>
    <cellStyle name="Percent 2 3 6 2 3 2" xfId="19211" xr:uid="{00000000-0005-0000-0000-00006F4A0000}"/>
    <cellStyle name="Percent 2 3 6 2 3 2 2" xfId="19212" xr:uid="{00000000-0005-0000-0000-0000704A0000}"/>
    <cellStyle name="Percent 2 3 6 2 3 2 2 2" xfId="19213" xr:uid="{00000000-0005-0000-0000-0000714A0000}"/>
    <cellStyle name="Percent 2 3 6 2 3 2 3" xfId="19214" xr:uid="{00000000-0005-0000-0000-0000724A0000}"/>
    <cellStyle name="Percent 2 3 6 2 3 3" xfId="19215" xr:uid="{00000000-0005-0000-0000-0000734A0000}"/>
    <cellStyle name="Percent 2 3 6 2 3 3 2" xfId="19216" xr:uid="{00000000-0005-0000-0000-0000744A0000}"/>
    <cellStyle name="Percent 2 3 6 2 3 4" xfId="19217" xr:uid="{00000000-0005-0000-0000-0000754A0000}"/>
    <cellStyle name="Percent 2 3 6 2 4" xfId="19218" xr:uid="{00000000-0005-0000-0000-0000764A0000}"/>
    <cellStyle name="Percent 2 3 6 2 4 2" xfId="19219" xr:uid="{00000000-0005-0000-0000-0000774A0000}"/>
    <cellStyle name="Percent 2 3 6 2 4 2 2" xfId="19220" xr:uid="{00000000-0005-0000-0000-0000784A0000}"/>
    <cellStyle name="Percent 2 3 6 2 4 3" xfId="19221" xr:uid="{00000000-0005-0000-0000-0000794A0000}"/>
    <cellStyle name="Percent 2 3 6 2 5" xfId="19222" xr:uid="{00000000-0005-0000-0000-00007A4A0000}"/>
    <cellStyle name="Percent 2 3 6 2 5 2" xfId="19223" xr:uid="{00000000-0005-0000-0000-00007B4A0000}"/>
    <cellStyle name="Percent 2 3 6 2 6" xfId="19224" xr:uid="{00000000-0005-0000-0000-00007C4A0000}"/>
    <cellStyle name="Percent 2 3 6 3" xfId="19225" xr:uid="{00000000-0005-0000-0000-00007D4A0000}"/>
    <cellStyle name="Percent 2 3 6 3 2" xfId="19226" xr:uid="{00000000-0005-0000-0000-00007E4A0000}"/>
    <cellStyle name="Percent 2 3 6 3 2 2" xfId="19227" xr:uid="{00000000-0005-0000-0000-00007F4A0000}"/>
    <cellStyle name="Percent 2 3 6 3 2 2 2" xfId="19228" xr:uid="{00000000-0005-0000-0000-0000804A0000}"/>
    <cellStyle name="Percent 2 3 6 3 2 3" xfId="19229" xr:uid="{00000000-0005-0000-0000-0000814A0000}"/>
    <cellStyle name="Percent 2 3 6 3 3" xfId="19230" xr:uid="{00000000-0005-0000-0000-0000824A0000}"/>
    <cellStyle name="Percent 2 3 6 3 3 2" xfId="19231" xr:uid="{00000000-0005-0000-0000-0000834A0000}"/>
    <cellStyle name="Percent 2 3 6 3 4" xfId="19232" xr:uid="{00000000-0005-0000-0000-0000844A0000}"/>
    <cellStyle name="Percent 2 3 6 4" xfId="19233" xr:uid="{00000000-0005-0000-0000-0000854A0000}"/>
    <cellStyle name="Percent 2 3 6 4 2" xfId="19234" xr:uid="{00000000-0005-0000-0000-0000864A0000}"/>
    <cellStyle name="Percent 2 3 6 4 2 2" xfId="19235" xr:uid="{00000000-0005-0000-0000-0000874A0000}"/>
    <cellStyle name="Percent 2 3 6 4 2 2 2" xfId="19236" xr:uid="{00000000-0005-0000-0000-0000884A0000}"/>
    <cellStyle name="Percent 2 3 6 4 2 3" xfId="19237" xr:uid="{00000000-0005-0000-0000-0000894A0000}"/>
    <cellStyle name="Percent 2 3 6 4 3" xfId="19238" xr:uid="{00000000-0005-0000-0000-00008A4A0000}"/>
    <cellStyle name="Percent 2 3 6 4 3 2" xfId="19239" xr:uid="{00000000-0005-0000-0000-00008B4A0000}"/>
    <cellStyle name="Percent 2 3 6 4 4" xfId="19240" xr:uid="{00000000-0005-0000-0000-00008C4A0000}"/>
    <cellStyle name="Percent 2 3 6 5" xfId="19241" xr:uid="{00000000-0005-0000-0000-00008D4A0000}"/>
    <cellStyle name="Percent 2 3 6 5 2" xfId="19242" xr:uid="{00000000-0005-0000-0000-00008E4A0000}"/>
    <cellStyle name="Percent 2 3 6 5 2 2" xfId="19243" xr:uid="{00000000-0005-0000-0000-00008F4A0000}"/>
    <cellStyle name="Percent 2 3 6 5 3" xfId="19244" xr:uid="{00000000-0005-0000-0000-0000904A0000}"/>
    <cellStyle name="Percent 2 3 6 6" xfId="19245" xr:uid="{00000000-0005-0000-0000-0000914A0000}"/>
    <cellStyle name="Percent 2 3 6 6 2" xfId="19246" xr:uid="{00000000-0005-0000-0000-0000924A0000}"/>
    <cellStyle name="Percent 2 3 6 7" xfId="19247" xr:uid="{00000000-0005-0000-0000-0000934A0000}"/>
    <cellStyle name="Percent 2 3 7" xfId="19248" xr:uid="{00000000-0005-0000-0000-0000944A0000}"/>
    <cellStyle name="Percent 2 3 7 2" xfId="19249" xr:uid="{00000000-0005-0000-0000-0000954A0000}"/>
    <cellStyle name="Percent 2 3 7 2 2" xfId="19250" xr:uid="{00000000-0005-0000-0000-0000964A0000}"/>
    <cellStyle name="Percent 2 3 7 2 2 2" xfId="19251" xr:uid="{00000000-0005-0000-0000-0000974A0000}"/>
    <cellStyle name="Percent 2 3 7 2 2 2 2" xfId="19252" xr:uid="{00000000-0005-0000-0000-0000984A0000}"/>
    <cellStyle name="Percent 2 3 7 2 2 2 2 2" xfId="19253" xr:uid="{00000000-0005-0000-0000-0000994A0000}"/>
    <cellStyle name="Percent 2 3 7 2 2 2 3" xfId="19254" xr:uid="{00000000-0005-0000-0000-00009A4A0000}"/>
    <cellStyle name="Percent 2 3 7 2 2 3" xfId="19255" xr:uid="{00000000-0005-0000-0000-00009B4A0000}"/>
    <cellStyle name="Percent 2 3 7 2 2 3 2" xfId="19256" xr:uid="{00000000-0005-0000-0000-00009C4A0000}"/>
    <cellStyle name="Percent 2 3 7 2 2 4" xfId="19257" xr:uid="{00000000-0005-0000-0000-00009D4A0000}"/>
    <cellStyle name="Percent 2 3 7 2 3" xfId="19258" xr:uid="{00000000-0005-0000-0000-00009E4A0000}"/>
    <cellStyle name="Percent 2 3 7 2 3 2" xfId="19259" xr:uid="{00000000-0005-0000-0000-00009F4A0000}"/>
    <cellStyle name="Percent 2 3 7 2 3 2 2" xfId="19260" xr:uid="{00000000-0005-0000-0000-0000A04A0000}"/>
    <cellStyle name="Percent 2 3 7 2 3 2 2 2" xfId="19261" xr:uid="{00000000-0005-0000-0000-0000A14A0000}"/>
    <cellStyle name="Percent 2 3 7 2 3 2 3" xfId="19262" xr:uid="{00000000-0005-0000-0000-0000A24A0000}"/>
    <cellStyle name="Percent 2 3 7 2 3 3" xfId="19263" xr:uid="{00000000-0005-0000-0000-0000A34A0000}"/>
    <cellStyle name="Percent 2 3 7 2 3 3 2" xfId="19264" xr:uid="{00000000-0005-0000-0000-0000A44A0000}"/>
    <cellStyle name="Percent 2 3 7 2 3 4" xfId="19265" xr:uid="{00000000-0005-0000-0000-0000A54A0000}"/>
    <cellStyle name="Percent 2 3 7 2 4" xfId="19266" xr:uid="{00000000-0005-0000-0000-0000A64A0000}"/>
    <cellStyle name="Percent 2 3 7 2 4 2" xfId="19267" xr:uid="{00000000-0005-0000-0000-0000A74A0000}"/>
    <cellStyle name="Percent 2 3 7 2 4 2 2" xfId="19268" xr:uid="{00000000-0005-0000-0000-0000A84A0000}"/>
    <cellStyle name="Percent 2 3 7 2 4 3" xfId="19269" xr:uid="{00000000-0005-0000-0000-0000A94A0000}"/>
    <cellStyle name="Percent 2 3 7 2 5" xfId="19270" xr:uid="{00000000-0005-0000-0000-0000AA4A0000}"/>
    <cellStyle name="Percent 2 3 7 2 5 2" xfId="19271" xr:uid="{00000000-0005-0000-0000-0000AB4A0000}"/>
    <cellStyle name="Percent 2 3 7 2 6" xfId="19272" xr:uid="{00000000-0005-0000-0000-0000AC4A0000}"/>
    <cellStyle name="Percent 2 3 7 3" xfId="19273" xr:uid="{00000000-0005-0000-0000-0000AD4A0000}"/>
    <cellStyle name="Percent 2 3 7 3 2" xfId="19274" xr:uid="{00000000-0005-0000-0000-0000AE4A0000}"/>
    <cellStyle name="Percent 2 3 7 3 2 2" xfId="19275" xr:uid="{00000000-0005-0000-0000-0000AF4A0000}"/>
    <cellStyle name="Percent 2 3 7 3 2 2 2" xfId="19276" xr:uid="{00000000-0005-0000-0000-0000B04A0000}"/>
    <cellStyle name="Percent 2 3 7 3 2 3" xfId="19277" xr:uid="{00000000-0005-0000-0000-0000B14A0000}"/>
    <cellStyle name="Percent 2 3 7 3 3" xfId="19278" xr:uid="{00000000-0005-0000-0000-0000B24A0000}"/>
    <cellStyle name="Percent 2 3 7 3 3 2" xfId="19279" xr:uid="{00000000-0005-0000-0000-0000B34A0000}"/>
    <cellStyle name="Percent 2 3 7 3 4" xfId="19280" xr:uid="{00000000-0005-0000-0000-0000B44A0000}"/>
    <cellStyle name="Percent 2 3 7 4" xfId="19281" xr:uid="{00000000-0005-0000-0000-0000B54A0000}"/>
    <cellStyle name="Percent 2 3 7 4 2" xfId="19282" xr:uid="{00000000-0005-0000-0000-0000B64A0000}"/>
    <cellStyle name="Percent 2 3 7 4 2 2" xfId="19283" xr:uid="{00000000-0005-0000-0000-0000B74A0000}"/>
    <cellStyle name="Percent 2 3 7 4 2 2 2" xfId="19284" xr:uid="{00000000-0005-0000-0000-0000B84A0000}"/>
    <cellStyle name="Percent 2 3 7 4 2 3" xfId="19285" xr:uid="{00000000-0005-0000-0000-0000B94A0000}"/>
    <cellStyle name="Percent 2 3 7 4 3" xfId="19286" xr:uid="{00000000-0005-0000-0000-0000BA4A0000}"/>
    <cellStyle name="Percent 2 3 7 4 3 2" xfId="19287" xr:uid="{00000000-0005-0000-0000-0000BB4A0000}"/>
    <cellStyle name="Percent 2 3 7 4 4" xfId="19288" xr:uid="{00000000-0005-0000-0000-0000BC4A0000}"/>
    <cellStyle name="Percent 2 3 7 5" xfId="19289" xr:uid="{00000000-0005-0000-0000-0000BD4A0000}"/>
    <cellStyle name="Percent 2 3 7 5 2" xfId="19290" xr:uid="{00000000-0005-0000-0000-0000BE4A0000}"/>
    <cellStyle name="Percent 2 3 7 5 2 2" xfId="19291" xr:uid="{00000000-0005-0000-0000-0000BF4A0000}"/>
    <cellStyle name="Percent 2 3 7 5 3" xfId="19292" xr:uid="{00000000-0005-0000-0000-0000C04A0000}"/>
    <cellStyle name="Percent 2 3 7 6" xfId="19293" xr:uid="{00000000-0005-0000-0000-0000C14A0000}"/>
    <cellStyle name="Percent 2 3 7 6 2" xfId="19294" xr:uid="{00000000-0005-0000-0000-0000C24A0000}"/>
    <cellStyle name="Percent 2 3 7 7" xfId="19295" xr:uid="{00000000-0005-0000-0000-0000C34A0000}"/>
    <cellStyle name="Percent 2 3 8" xfId="19296" xr:uid="{00000000-0005-0000-0000-0000C44A0000}"/>
    <cellStyle name="Percent 2 3 8 2" xfId="19297" xr:uid="{00000000-0005-0000-0000-0000C54A0000}"/>
    <cellStyle name="Percent 2 3 8 2 2" xfId="19298" xr:uid="{00000000-0005-0000-0000-0000C64A0000}"/>
    <cellStyle name="Percent 2 3 8 2 2 2" xfId="19299" xr:uid="{00000000-0005-0000-0000-0000C74A0000}"/>
    <cellStyle name="Percent 2 3 8 2 2 2 2" xfId="19300" xr:uid="{00000000-0005-0000-0000-0000C84A0000}"/>
    <cellStyle name="Percent 2 3 8 2 2 3" xfId="19301" xr:uid="{00000000-0005-0000-0000-0000C94A0000}"/>
    <cellStyle name="Percent 2 3 8 2 3" xfId="19302" xr:uid="{00000000-0005-0000-0000-0000CA4A0000}"/>
    <cellStyle name="Percent 2 3 8 2 3 2" xfId="19303" xr:uid="{00000000-0005-0000-0000-0000CB4A0000}"/>
    <cellStyle name="Percent 2 3 8 2 4" xfId="19304" xr:uid="{00000000-0005-0000-0000-0000CC4A0000}"/>
    <cellStyle name="Percent 2 3 8 3" xfId="19305" xr:uid="{00000000-0005-0000-0000-0000CD4A0000}"/>
    <cellStyle name="Percent 2 3 8 3 2" xfId="19306" xr:uid="{00000000-0005-0000-0000-0000CE4A0000}"/>
    <cellStyle name="Percent 2 3 8 3 2 2" xfId="19307" xr:uid="{00000000-0005-0000-0000-0000CF4A0000}"/>
    <cellStyle name="Percent 2 3 8 3 2 2 2" xfId="19308" xr:uid="{00000000-0005-0000-0000-0000D04A0000}"/>
    <cellStyle name="Percent 2 3 8 3 2 3" xfId="19309" xr:uid="{00000000-0005-0000-0000-0000D14A0000}"/>
    <cellStyle name="Percent 2 3 8 3 3" xfId="19310" xr:uid="{00000000-0005-0000-0000-0000D24A0000}"/>
    <cellStyle name="Percent 2 3 8 3 3 2" xfId="19311" xr:uid="{00000000-0005-0000-0000-0000D34A0000}"/>
    <cellStyle name="Percent 2 3 8 3 4" xfId="19312" xr:uid="{00000000-0005-0000-0000-0000D44A0000}"/>
    <cellStyle name="Percent 2 3 8 4" xfId="19313" xr:uid="{00000000-0005-0000-0000-0000D54A0000}"/>
    <cellStyle name="Percent 2 3 8 4 2" xfId="19314" xr:uid="{00000000-0005-0000-0000-0000D64A0000}"/>
    <cellStyle name="Percent 2 3 8 4 2 2" xfId="19315" xr:uid="{00000000-0005-0000-0000-0000D74A0000}"/>
    <cellStyle name="Percent 2 3 8 4 3" xfId="19316" xr:uid="{00000000-0005-0000-0000-0000D84A0000}"/>
    <cellStyle name="Percent 2 3 8 5" xfId="19317" xr:uid="{00000000-0005-0000-0000-0000D94A0000}"/>
    <cellStyle name="Percent 2 3 8 5 2" xfId="19318" xr:uid="{00000000-0005-0000-0000-0000DA4A0000}"/>
    <cellStyle name="Percent 2 3 8 6" xfId="19319" xr:uid="{00000000-0005-0000-0000-0000DB4A0000}"/>
    <cellStyle name="Percent 2 3 9" xfId="19320" xr:uid="{00000000-0005-0000-0000-0000DC4A0000}"/>
    <cellStyle name="Percent 2 3 9 2" xfId="19321" xr:uid="{00000000-0005-0000-0000-0000DD4A0000}"/>
    <cellStyle name="Percent 2 3 9 2 2" xfId="19322" xr:uid="{00000000-0005-0000-0000-0000DE4A0000}"/>
    <cellStyle name="Percent 2 3 9 2 2 2" xfId="19323" xr:uid="{00000000-0005-0000-0000-0000DF4A0000}"/>
    <cellStyle name="Percent 2 3 9 2 3" xfId="19324" xr:uid="{00000000-0005-0000-0000-0000E04A0000}"/>
    <cellStyle name="Percent 2 3 9 3" xfId="19325" xr:uid="{00000000-0005-0000-0000-0000E14A0000}"/>
    <cellStyle name="Percent 2 3 9 3 2" xfId="19326" xr:uid="{00000000-0005-0000-0000-0000E24A0000}"/>
    <cellStyle name="Percent 2 3 9 4" xfId="19327" xr:uid="{00000000-0005-0000-0000-0000E34A0000}"/>
    <cellStyle name="Percent 2 4" xfId="5417" xr:uid="{00000000-0005-0000-0000-0000E44A0000}"/>
    <cellStyle name="Percent 2 4 2" xfId="19328" xr:uid="{00000000-0005-0000-0000-0000E54A0000}"/>
    <cellStyle name="Percent 2 4 3" xfId="19329" xr:uid="{00000000-0005-0000-0000-0000E64A0000}"/>
    <cellStyle name="Percent 2 5" xfId="7510" xr:uid="{00000000-0005-0000-0000-0000E74A0000}"/>
    <cellStyle name="Percent 2 6" xfId="7511" xr:uid="{00000000-0005-0000-0000-0000E84A0000}"/>
    <cellStyle name="Percent 2 7" xfId="7512" xr:uid="{00000000-0005-0000-0000-0000E94A0000}"/>
    <cellStyle name="Percent 2 8" xfId="7513" xr:uid="{00000000-0005-0000-0000-0000EA4A0000}"/>
    <cellStyle name="Percent 2 9" xfId="19330" xr:uid="{00000000-0005-0000-0000-0000EB4A0000}"/>
    <cellStyle name="Percent 20" xfId="5418" xr:uid="{00000000-0005-0000-0000-0000EC4A0000}"/>
    <cellStyle name="Percent 20 2" xfId="5419" xr:uid="{00000000-0005-0000-0000-0000ED4A0000}"/>
    <cellStyle name="Percent 20 2 2" xfId="19331" xr:uid="{00000000-0005-0000-0000-0000EE4A0000}"/>
    <cellStyle name="Percent 20 3" xfId="19332" xr:uid="{00000000-0005-0000-0000-0000EF4A0000}"/>
    <cellStyle name="Percent 21" xfId="5420" xr:uid="{00000000-0005-0000-0000-0000F04A0000}"/>
    <cellStyle name="Percent 21 2" xfId="5421" xr:uid="{00000000-0005-0000-0000-0000F14A0000}"/>
    <cellStyle name="Percent 22" xfId="5422" xr:uid="{00000000-0005-0000-0000-0000F24A0000}"/>
    <cellStyle name="Percent 22 2" xfId="5423" xr:uid="{00000000-0005-0000-0000-0000F34A0000}"/>
    <cellStyle name="Percent 23" xfId="5424" xr:uid="{00000000-0005-0000-0000-0000F44A0000}"/>
    <cellStyle name="Percent 23 2" xfId="5425" xr:uid="{00000000-0005-0000-0000-0000F54A0000}"/>
    <cellStyle name="Percent 24" xfId="5426" xr:uid="{00000000-0005-0000-0000-0000F64A0000}"/>
    <cellStyle name="Percent 24 2" xfId="5427" xr:uid="{00000000-0005-0000-0000-0000F74A0000}"/>
    <cellStyle name="Percent 25" xfId="5428" xr:uid="{00000000-0005-0000-0000-0000F84A0000}"/>
    <cellStyle name="Percent 25 2" xfId="5429" xr:uid="{00000000-0005-0000-0000-0000F94A0000}"/>
    <cellStyle name="Percent 25 2 2" xfId="5430" xr:uid="{00000000-0005-0000-0000-0000FA4A0000}"/>
    <cellStyle name="Percent 26" xfId="5431" xr:uid="{00000000-0005-0000-0000-0000FB4A0000}"/>
    <cellStyle name="Percent 26 2" xfId="19333" xr:uid="{00000000-0005-0000-0000-0000FC4A0000}"/>
    <cellStyle name="Percent 26 3" xfId="19334" xr:uid="{00000000-0005-0000-0000-0000FD4A0000}"/>
    <cellStyle name="Percent 27" xfId="5432" xr:uid="{00000000-0005-0000-0000-0000FE4A0000}"/>
    <cellStyle name="Percent 28" xfId="19335" xr:uid="{00000000-0005-0000-0000-0000FF4A0000}"/>
    <cellStyle name="Percent 29" xfId="19465" xr:uid="{00000000-0005-0000-0000-0000004B0000}"/>
    <cellStyle name="Percent 3" xfId="2440" xr:uid="{00000000-0005-0000-0000-0000014B0000}"/>
    <cellStyle name="Percent 3 2" xfId="5433" xr:uid="{00000000-0005-0000-0000-0000024B0000}"/>
    <cellStyle name="Percent 3 2 2" xfId="7514" xr:uid="{00000000-0005-0000-0000-0000034B0000}"/>
    <cellStyle name="Percent 3 2 3" xfId="19336" xr:uid="{00000000-0005-0000-0000-0000044B0000}"/>
    <cellStyle name="Percent 3 2 4" xfId="19337" xr:uid="{00000000-0005-0000-0000-0000054B0000}"/>
    <cellStyle name="Percent 3 2 5" xfId="19338" xr:uid="{00000000-0005-0000-0000-0000064B0000}"/>
    <cellStyle name="Percent 3 2 6" xfId="19339" xr:uid="{00000000-0005-0000-0000-0000074B0000}"/>
    <cellStyle name="Percent 3 2 7" xfId="19340" xr:uid="{00000000-0005-0000-0000-0000084B0000}"/>
    <cellStyle name="Percent 3 2 7 2" xfId="19341" xr:uid="{00000000-0005-0000-0000-0000094B0000}"/>
    <cellStyle name="Percent 3 3" xfId="5434" xr:uid="{00000000-0005-0000-0000-00000A4B0000}"/>
    <cellStyle name="Percent 3 3 2" xfId="19342" xr:uid="{00000000-0005-0000-0000-00000B4B0000}"/>
    <cellStyle name="Percent 3 3 3" xfId="19343" xr:uid="{00000000-0005-0000-0000-00000C4B0000}"/>
    <cellStyle name="Percent 3 3 3 2" xfId="19344" xr:uid="{00000000-0005-0000-0000-00000D4B0000}"/>
    <cellStyle name="Percent 3 3 4" xfId="19345" xr:uid="{00000000-0005-0000-0000-00000E4B0000}"/>
    <cellStyle name="Percent 3 4" xfId="19346" xr:uid="{00000000-0005-0000-0000-00000F4B0000}"/>
    <cellStyle name="Percent 3 4 2" xfId="19347" xr:uid="{00000000-0005-0000-0000-0000104B0000}"/>
    <cellStyle name="Percent 3 4 3" xfId="19348" xr:uid="{00000000-0005-0000-0000-0000114B0000}"/>
    <cellStyle name="Percent 3 4 3 2" xfId="19349" xr:uid="{00000000-0005-0000-0000-0000124B0000}"/>
    <cellStyle name="Percent 3 5" xfId="19350" xr:uid="{00000000-0005-0000-0000-0000134B0000}"/>
    <cellStyle name="Percent 3 6" xfId="19351" xr:uid="{00000000-0005-0000-0000-0000144B0000}"/>
    <cellStyle name="Percent 3 7" xfId="19352" xr:uid="{00000000-0005-0000-0000-0000154B0000}"/>
    <cellStyle name="Percent 30" xfId="19463" xr:uid="{00000000-0005-0000-0000-0000164B0000}"/>
    <cellStyle name="Percent 31" xfId="19481" xr:uid="{00000000-0005-0000-0000-0000174B0000}"/>
    <cellStyle name="Percent 32" xfId="19480" xr:uid="{00000000-0005-0000-0000-0000184B0000}"/>
    <cellStyle name="Percent 33" xfId="19482" xr:uid="{00000000-0005-0000-0000-0000194B0000}"/>
    <cellStyle name="Percent 34" xfId="19479" xr:uid="{00000000-0005-0000-0000-00001A4B0000}"/>
    <cellStyle name="Percent 35" xfId="19487" xr:uid="{00000000-0005-0000-0000-00001B4B0000}"/>
    <cellStyle name="Percent 36" xfId="19488" xr:uid="{00000000-0005-0000-0000-00001C4B0000}"/>
    <cellStyle name="Percent 37" xfId="19491" xr:uid="{00000000-0005-0000-0000-00001D4B0000}"/>
    <cellStyle name="Percent 38" xfId="19493" xr:uid="{00000000-0005-0000-0000-00001E4B0000}"/>
    <cellStyle name="Percent 4" xfId="2441" xr:uid="{00000000-0005-0000-0000-00001F4B0000}"/>
    <cellStyle name="Percent 4 2" xfId="5435" xr:uid="{00000000-0005-0000-0000-0000204B0000}"/>
    <cellStyle name="Percent 4 2 2" xfId="19353" xr:uid="{00000000-0005-0000-0000-0000214B0000}"/>
    <cellStyle name="Percent 4 2 3" xfId="19354" xr:uid="{00000000-0005-0000-0000-0000224B0000}"/>
    <cellStyle name="Percent 4 3" xfId="5436" xr:uid="{00000000-0005-0000-0000-0000234B0000}"/>
    <cellStyle name="Percent 4 3 2" xfId="19355" xr:uid="{00000000-0005-0000-0000-0000244B0000}"/>
    <cellStyle name="Percent 4 3 3" xfId="19356" xr:uid="{00000000-0005-0000-0000-0000254B0000}"/>
    <cellStyle name="Percent 4 4" xfId="19357" xr:uid="{00000000-0005-0000-0000-0000264B0000}"/>
    <cellStyle name="Percent 4 5" xfId="19358" xr:uid="{00000000-0005-0000-0000-0000274B0000}"/>
    <cellStyle name="Percent 4 6" xfId="19359" xr:uid="{00000000-0005-0000-0000-0000284B0000}"/>
    <cellStyle name="Percent 4 7" xfId="19360" xr:uid="{00000000-0005-0000-0000-0000294B0000}"/>
    <cellStyle name="Percent 5" xfId="2442" xr:uid="{00000000-0005-0000-0000-00002A4B0000}"/>
    <cellStyle name="Percent 5 2" xfId="5437" xr:uid="{00000000-0005-0000-0000-00002B4B0000}"/>
    <cellStyle name="Percent 5 3" xfId="5438" xr:uid="{00000000-0005-0000-0000-00002C4B0000}"/>
    <cellStyle name="Percent 6" xfId="2443" xr:uid="{00000000-0005-0000-0000-00002D4B0000}"/>
    <cellStyle name="Percent 6 2" xfId="2491" xr:uid="{00000000-0005-0000-0000-00002E4B0000}"/>
    <cellStyle name="Percent 6 2 2" xfId="7515" xr:uid="{00000000-0005-0000-0000-00002F4B0000}"/>
    <cellStyle name="Percent 6 2 3" xfId="8139" xr:uid="{00000000-0005-0000-0000-0000304B0000}"/>
    <cellStyle name="Percent 6 2 3 2" xfId="19361" xr:uid="{00000000-0005-0000-0000-0000314B0000}"/>
    <cellStyle name="Percent 6 3" xfId="5439" xr:uid="{00000000-0005-0000-0000-0000324B0000}"/>
    <cellStyle name="Percent 6 4" xfId="5440" xr:uid="{00000000-0005-0000-0000-0000334B0000}"/>
    <cellStyle name="Percent 6 5" xfId="7516" xr:uid="{00000000-0005-0000-0000-0000344B0000}"/>
    <cellStyle name="Percent 6 5 2" xfId="7517" xr:uid="{00000000-0005-0000-0000-0000354B0000}"/>
    <cellStyle name="Percent 6 5 2 2" xfId="7518" xr:uid="{00000000-0005-0000-0000-0000364B0000}"/>
    <cellStyle name="Percent 6 5 2 3" xfId="7519" xr:uid="{00000000-0005-0000-0000-0000374B0000}"/>
    <cellStyle name="Percent 6 5 2 4" xfId="7520" xr:uid="{00000000-0005-0000-0000-0000384B0000}"/>
    <cellStyle name="Percent 6 5 2 5" xfId="19362" xr:uid="{00000000-0005-0000-0000-0000394B0000}"/>
    <cellStyle name="Percent 6 5 3" xfId="7521" xr:uid="{00000000-0005-0000-0000-00003A4B0000}"/>
    <cellStyle name="Percent 6 5 3 2" xfId="19363" xr:uid="{00000000-0005-0000-0000-00003B4B0000}"/>
    <cellStyle name="Percent 6 5 4" xfId="7522" xr:uid="{00000000-0005-0000-0000-00003C4B0000}"/>
    <cellStyle name="Percent 6 5 4 2" xfId="19364" xr:uid="{00000000-0005-0000-0000-00003D4B0000}"/>
    <cellStyle name="Percent 6 6" xfId="7523" xr:uid="{00000000-0005-0000-0000-00003E4B0000}"/>
    <cellStyle name="Percent 6 7" xfId="7524" xr:uid="{00000000-0005-0000-0000-00003F4B0000}"/>
    <cellStyle name="Percent 6 8" xfId="7525" xr:uid="{00000000-0005-0000-0000-0000404B0000}"/>
    <cellStyle name="Percent 6 9" xfId="8140" xr:uid="{00000000-0005-0000-0000-0000414B0000}"/>
    <cellStyle name="Percent 7" xfId="2444" xr:uid="{00000000-0005-0000-0000-0000424B0000}"/>
    <cellStyle name="Percent 7 2" xfId="5441" xr:uid="{00000000-0005-0000-0000-0000434B0000}"/>
    <cellStyle name="Percent 7 2 2" xfId="7526" xr:uid="{00000000-0005-0000-0000-0000444B0000}"/>
    <cellStyle name="Percent 7 2 2 2" xfId="7527" xr:uid="{00000000-0005-0000-0000-0000454B0000}"/>
    <cellStyle name="Percent 7 2 2 3" xfId="7528" xr:uid="{00000000-0005-0000-0000-0000464B0000}"/>
    <cellStyle name="Percent 7 2 2 4" xfId="7529" xr:uid="{00000000-0005-0000-0000-0000474B0000}"/>
    <cellStyle name="Percent 7 2 2 5" xfId="19365" xr:uid="{00000000-0005-0000-0000-0000484B0000}"/>
    <cellStyle name="Percent 7 2 3" xfId="7530" xr:uid="{00000000-0005-0000-0000-0000494B0000}"/>
    <cellStyle name="Percent 7 2 3 2" xfId="19366" xr:uid="{00000000-0005-0000-0000-00004A4B0000}"/>
    <cellStyle name="Percent 7 2 4" xfId="7531" xr:uid="{00000000-0005-0000-0000-00004B4B0000}"/>
    <cellStyle name="Percent 7 2 4 2" xfId="19367" xr:uid="{00000000-0005-0000-0000-00004C4B0000}"/>
    <cellStyle name="Percent 7 2 5" xfId="7532" xr:uid="{00000000-0005-0000-0000-00004D4B0000}"/>
    <cellStyle name="Percent 7 3" xfId="5442" xr:uid="{00000000-0005-0000-0000-00004E4B0000}"/>
    <cellStyle name="Percent 7 3 2" xfId="19448" xr:uid="{00000000-0005-0000-0000-00004F4B0000}"/>
    <cellStyle name="Percent 7 4" xfId="5443" xr:uid="{00000000-0005-0000-0000-0000504B0000}"/>
    <cellStyle name="Percent 7 5" xfId="7533" xr:uid="{00000000-0005-0000-0000-0000514B0000}"/>
    <cellStyle name="Percent 7 6" xfId="7534" xr:uid="{00000000-0005-0000-0000-0000524B0000}"/>
    <cellStyle name="Percent 8" xfId="2445" xr:uid="{00000000-0005-0000-0000-0000534B0000}"/>
    <cellStyle name="Percent 8 2" xfId="2446" xr:uid="{00000000-0005-0000-0000-0000544B0000}"/>
    <cellStyle name="Percent 8 3" xfId="7535" xr:uid="{00000000-0005-0000-0000-0000554B0000}"/>
    <cellStyle name="Percent 8 4" xfId="19449" xr:uid="{00000000-0005-0000-0000-0000564B0000}"/>
    <cellStyle name="Percent 9" xfId="5444" xr:uid="{00000000-0005-0000-0000-0000574B0000}"/>
    <cellStyle name="Percent 9 2" xfId="7536" xr:uid="{00000000-0005-0000-0000-0000584B0000}"/>
    <cellStyle name="Percent 9 3" xfId="19450" xr:uid="{00000000-0005-0000-0000-0000594B0000}"/>
    <cellStyle name="Percent 9 4" xfId="19451" xr:uid="{00000000-0005-0000-0000-00005A4B0000}"/>
    <cellStyle name="Protected" xfId="5445" xr:uid="{00000000-0005-0000-0000-00005B4B0000}"/>
    <cellStyle name="Sheet Title" xfId="7537" xr:uid="{00000000-0005-0000-0000-00005C4B0000}"/>
    <cellStyle name="Style 1" xfId="2447" xr:uid="{00000000-0005-0000-0000-00005D4B0000}"/>
    <cellStyle name="Style 1 2" xfId="5446" xr:uid="{00000000-0005-0000-0000-00005E4B0000}"/>
    <cellStyle name="Style 1 2 2" xfId="5447" xr:uid="{00000000-0005-0000-0000-00005F4B0000}"/>
    <cellStyle name="Style 1 3" xfId="5448" xr:uid="{00000000-0005-0000-0000-0000604B0000}"/>
    <cellStyle name="Style 1 4" xfId="5449" xr:uid="{00000000-0005-0000-0000-0000614B0000}"/>
    <cellStyle name="Style 1 5" xfId="19368" xr:uid="{00000000-0005-0000-0000-0000624B0000}"/>
    <cellStyle name="Style 1 6" xfId="19369" xr:uid="{00000000-0005-0000-0000-0000634B0000}"/>
    <cellStyle name="subhead" xfId="2448" xr:uid="{00000000-0005-0000-0000-0000644B0000}"/>
    <cellStyle name="Title 2" xfId="5450" xr:uid="{00000000-0005-0000-0000-0000654B0000}"/>
    <cellStyle name="Title 2 2" xfId="7538" xr:uid="{00000000-0005-0000-0000-0000664B0000}"/>
    <cellStyle name="Title 3" xfId="5451" xr:uid="{00000000-0005-0000-0000-0000674B0000}"/>
    <cellStyle name="Title 3 2" xfId="7539" xr:uid="{00000000-0005-0000-0000-0000684B0000}"/>
    <cellStyle name="Title 4" xfId="7540" xr:uid="{00000000-0005-0000-0000-0000694B0000}"/>
    <cellStyle name="Title 4 2" xfId="7541" xr:uid="{00000000-0005-0000-0000-00006A4B0000}"/>
    <cellStyle name="Title 5" xfId="7542" xr:uid="{00000000-0005-0000-0000-00006B4B0000}"/>
    <cellStyle name="Total 2" xfId="2449" xr:uid="{00000000-0005-0000-0000-00006C4B0000}"/>
    <cellStyle name="Total 2 2" xfId="7543" xr:uid="{00000000-0005-0000-0000-00006D4B0000}"/>
    <cellStyle name="Total 2 2 2" xfId="19370" xr:uid="{00000000-0005-0000-0000-00006E4B0000}"/>
    <cellStyle name="Total 2 2 2 2" xfId="19371" xr:uid="{00000000-0005-0000-0000-00006F4B0000}"/>
    <cellStyle name="Total 2 3" xfId="19372" xr:uid="{00000000-0005-0000-0000-0000704B0000}"/>
    <cellStyle name="Total 3" xfId="2450" xr:uid="{00000000-0005-0000-0000-0000714B0000}"/>
    <cellStyle name="Total 3 2" xfId="7544" xr:uid="{00000000-0005-0000-0000-0000724B0000}"/>
    <cellStyle name="Total 3 2 2" xfId="19373" xr:uid="{00000000-0005-0000-0000-0000734B0000}"/>
    <cellStyle name="Total 3 3" xfId="19374" xr:uid="{00000000-0005-0000-0000-0000744B0000}"/>
    <cellStyle name="Total 4" xfId="5452" xr:uid="{00000000-0005-0000-0000-0000754B0000}"/>
    <cellStyle name="Total 4 2" xfId="5453" xr:uid="{00000000-0005-0000-0000-0000764B0000}"/>
    <cellStyle name="Total 4 2 2" xfId="19375" xr:uid="{00000000-0005-0000-0000-0000774B0000}"/>
    <cellStyle name="Total 4 3" xfId="7545" xr:uid="{00000000-0005-0000-0000-0000784B0000}"/>
    <cellStyle name="Total 4 3 2" xfId="19376" xr:uid="{00000000-0005-0000-0000-0000794B0000}"/>
    <cellStyle name="Total 4 4" xfId="19377" xr:uid="{00000000-0005-0000-0000-00007A4B0000}"/>
    <cellStyle name="Total 5" xfId="5454" xr:uid="{00000000-0005-0000-0000-00007B4B0000}"/>
    <cellStyle name="Total 5 2" xfId="5455" xr:uid="{00000000-0005-0000-0000-00007C4B0000}"/>
    <cellStyle name="Total 5 2 2" xfId="7546" xr:uid="{00000000-0005-0000-0000-00007D4B0000}"/>
    <cellStyle name="Total 5 2 2 2" xfId="7547" xr:uid="{00000000-0005-0000-0000-00007E4B0000}"/>
    <cellStyle name="Total 5 2 2 2 2" xfId="19378" xr:uid="{00000000-0005-0000-0000-00007F4B0000}"/>
    <cellStyle name="Total 5 2 2 3" xfId="8141" xr:uid="{00000000-0005-0000-0000-0000804B0000}"/>
    <cellStyle name="Total 5 2 2 3 2" xfId="19379" xr:uid="{00000000-0005-0000-0000-0000814B0000}"/>
    <cellStyle name="Total 5 2 2 4" xfId="8142" xr:uid="{00000000-0005-0000-0000-0000824B0000}"/>
    <cellStyle name="Total 5 2 2 4 2" xfId="19380" xr:uid="{00000000-0005-0000-0000-0000834B0000}"/>
    <cellStyle name="Total 5 2 2 5" xfId="19381" xr:uid="{00000000-0005-0000-0000-0000844B0000}"/>
    <cellStyle name="Total 5 2 3" xfId="7548" xr:uid="{00000000-0005-0000-0000-0000854B0000}"/>
    <cellStyle name="Total 5 2 3 2" xfId="7549" xr:uid="{00000000-0005-0000-0000-0000864B0000}"/>
    <cellStyle name="Total 5 2 3 2 2" xfId="19382" xr:uid="{00000000-0005-0000-0000-0000874B0000}"/>
    <cellStyle name="Total 5 2 3 3" xfId="8143" xr:uid="{00000000-0005-0000-0000-0000884B0000}"/>
    <cellStyle name="Total 5 2 3 3 2" xfId="19383" xr:uid="{00000000-0005-0000-0000-0000894B0000}"/>
    <cellStyle name="Total 5 2 3 4" xfId="8144" xr:uid="{00000000-0005-0000-0000-00008A4B0000}"/>
    <cellStyle name="Total 5 2 3 4 2" xfId="19384" xr:uid="{00000000-0005-0000-0000-00008B4B0000}"/>
    <cellStyle name="Total 5 2 3 5" xfId="19385" xr:uid="{00000000-0005-0000-0000-00008C4B0000}"/>
    <cellStyle name="Total 5 2 4" xfId="7550" xr:uid="{00000000-0005-0000-0000-00008D4B0000}"/>
    <cellStyle name="Total 5 2 4 2" xfId="7551" xr:uid="{00000000-0005-0000-0000-00008E4B0000}"/>
    <cellStyle name="Total 5 2 4 2 2" xfId="19386" xr:uid="{00000000-0005-0000-0000-00008F4B0000}"/>
    <cellStyle name="Total 5 2 4 3" xfId="8145" xr:uid="{00000000-0005-0000-0000-0000904B0000}"/>
    <cellStyle name="Total 5 2 4 3 2" xfId="19387" xr:uid="{00000000-0005-0000-0000-0000914B0000}"/>
    <cellStyle name="Total 5 2 4 4" xfId="8146" xr:uid="{00000000-0005-0000-0000-0000924B0000}"/>
    <cellStyle name="Total 5 2 4 4 2" xfId="19388" xr:uid="{00000000-0005-0000-0000-0000934B0000}"/>
    <cellStyle name="Total 5 2 4 5" xfId="19389" xr:uid="{00000000-0005-0000-0000-0000944B0000}"/>
    <cellStyle name="Total 5 3" xfId="7552" xr:uid="{00000000-0005-0000-0000-0000954B0000}"/>
    <cellStyle name="Total 5 4" xfId="7553" xr:uid="{00000000-0005-0000-0000-0000964B0000}"/>
    <cellStyle name="Total 5 5" xfId="7554" xr:uid="{00000000-0005-0000-0000-0000974B0000}"/>
    <cellStyle name="Total 5 5 2" xfId="19390" xr:uid="{00000000-0005-0000-0000-0000984B0000}"/>
    <cellStyle name="Total 5 6" xfId="8147" xr:uid="{00000000-0005-0000-0000-0000994B0000}"/>
    <cellStyle name="Total 5 6 2" xfId="19391" xr:uid="{00000000-0005-0000-0000-00009A4B0000}"/>
    <cellStyle name="Total 5 7" xfId="19392" xr:uid="{00000000-0005-0000-0000-00009B4B0000}"/>
    <cellStyle name="Total 6" xfId="5456" xr:uid="{00000000-0005-0000-0000-00009C4B0000}"/>
    <cellStyle name="Total 6 2" xfId="19393" xr:uid="{00000000-0005-0000-0000-00009D4B0000}"/>
    <cellStyle name="Total 7" xfId="5457" xr:uid="{00000000-0005-0000-0000-00009E4B0000}"/>
    <cellStyle name="Unprotected" xfId="5458" xr:uid="{00000000-0005-0000-0000-00009F4B0000}"/>
    <cellStyle name="VG CAL" xfId="2451" xr:uid="{00000000-0005-0000-0000-0000A04B0000}"/>
    <cellStyle name="VG CAL 2" xfId="5459" xr:uid="{00000000-0005-0000-0000-0000A14B0000}"/>
    <cellStyle name="VG CAL 2 2" xfId="8148" xr:uid="{00000000-0005-0000-0000-0000A24B0000}"/>
    <cellStyle name="VG CAL 3" xfId="8149" xr:uid="{00000000-0005-0000-0000-0000A34B0000}"/>
    <cellStyle name="VG Data" xfId="2452" xr:uid="{00000000-0005-0000-0000-0000A44B0000}"/>
    <cellStyle name="VG Data 2" xfId="2453" xr:uid="{00000000-0005-0000-0000-0000A54B0000}"/>
    <cellStyle name="VG Data 2 2" xfId="5460" xr:uid="{00000000-0005-0000-0000-0000A64B0000}"/>
    <cellStyle name="VG Data 2 2 2" xfId="7555" xr:uid="{00000000-0005-0000-0000-0000A74B0000}"/>
    <cellStyle name="VG Data 2 2 2 2" xfId="7556" xr:uid="{00000000-0005-0000-0000-0000A84B0000}"/>
    <cellStyle name="VG Data 2 2 2 2 2" xfId="8150" xr:uid="{00000000-0005-0000-0000-0000A94B0000}"/>
    <cellStyle name="VG Data 2 2 2 2 2 2" xfId="8151" xr:uid="{00000000-0005-0000-0000-0000AA4B0000}"/>
    <cellStyle name="VG Data 2 2 2 3" xfId="7557" xr:uid="{00000000-0005-0000-0000-0000AB4B0000}"/>
    <cellStyle name="VG Data 2 2 2 4" xfId="7558" xr:uid="{00000000-0005-0000-0000-0000AC4B0000}"/>
    <cellStyle name="VG Data 2 2 2 5" xfId="8152" xr:uid="{00000000-0005-0000-0000-0000AD4B0000}"/>
    <cellStyle name="VG Data 2 2 3" xfId="7559" xr:uid="{00000000-0005-0000-0000-0000AE4B0000}"/>
    <cellStyle name="VG Data 2 2 4" xfId="7560" xr:uid="{00000000-0005-0000-0000-0000AF4B0000}"/>
    <cellStyle name="VG Data 2 2 5" xfId="8153" xr:uid="{00000000-0005-0000-0000-0000B04B0000}"/>
    <cellStyle name="VG Data 2 3" xfId="7561" xr:uid="{00000000-0005-0000-0000-0000B14B0000}"/>
    <cellStyle name="VG Data 2 4" xfId="7562" xr:uid="{00000000-0005-0000-0000-0000B24B0000}"/>
    <cellStyle name="VG Data 2 5" xfId="7563" xr:uid="{00000000-0005-0000-0000-0000B34B0000}"/>
    <cellStyle name="VG Data 2 6" xfId="7564" xr:uid="{00000000-0005-0000-0000-0000B44B0000}"/>
    <cellStyle name="VG Data 2 7" xfId="8154" xr:uid="{00000000-0005-0000-0000-0000B54B0000}"/>
    <cellStyle name="VG Data 3" xfId="8155" xr:uid="{00000000-0005-0000-0000-0000B64B0000}"/>
    <cellStyle name="VG Data_Copy of Copy of PGCL cash flow -Jan_1st Phase_2010-2nd Ver-3" xfId="5461" xr:uid="{00000000-0005-0000-0000-0000B74B0000}"/>
    <cellStyle name="VG Date" xfId="2454" xr:uid="{00000000-0005-0000-0000-0000B84B0000}"/>
    <cellStyle name="VG Date 2" xfId="2455" xr:uid="{00000000-0005-0000-0000-0000B94B0000}"/>
    <cellStyle name="VG Date 2 2" xfId="5462" xr:uid="{00000000-0005-0000-0000-0000BA4B0000}"/>
    <cellStyle name="VG Date 2 2 2" xfId="8156" xr:uid="{00000000-0005-0000-0000-0000BB4B0000}"/>
    <cellStyle name="VG Date 2 3" xfId="8157" xr:uid="{00000000-0005-0000-0000-0000BC4B0000}"/>
    <cellStyle name="VG Date 3" xfId="5463" xr:uid="{00000000-0005-0000-0000-0000BD4B0000}"/>
    <cellStyle name="VG Date 4" xfId="19394" xr:uid="{00000000-0005-0000-0000-0000BE4B0000}"/>
    <cellStyle name="VG Date 5" xfId="19395" xr:uid="{00000000-0005-0000-0000-0000BF4B0000}"/>
    <cellStyle name="VG Date_~9002579" xfId="5464" xr:uid="{00000000-0005-0000-0000-0000C04B0000}"/>
    <cellStyle name="VG Head" xfId="2456" xr:uid="{00000000-0005-0000-0000-0000C14B0000}"/>
    <cellStyle name="VG Head 2" xfId="2457" xr:uid="{00000000-0005-0000-0000-0000C24B0000}"/>
    <cellStyle name="VG Head 2 2" xfId="5465" xr:uid="{00000000-0005-0000-0000-0000C34B0000}"/>
    <cellStyle name="VG Head 2 2 2" xfId="7565" xr:uid="{00000000-0005-0000-0000-0000C44B0000}"/>
    <cellStyle name="VG Head 2 2 2 2" xfId="7566" xr:uid="{00000000-0005-0000-0000-0000C54B0000}"/>
    <cellStyle name="VG Head 2 2 2 2 2" xfId="8158" xr:uid="{00000000-0005-0000-0000-0000C64B0000}"/>
    <cellStyle name="VG Head 2 2 2 2 2 2" xfId="8159" xr:uid="{00000000-0005-0000-0000-0000C74B0000}"/>
    <cellStyle name="VG Head 2 2 2 3" xfId="7567" xr:uid="{00000000-0005-0000-0000-0000C84B0000}"/>
    <cellStyle name="VG Head 2 2 2 4" xfId="7568" xr:uid="{00000000-0005-0000-0000-0000C94B0000}"/>
    <cellStyle name="VG Head 2 2 2 5" xfId="8160" xr:uid="{00000000-0005-0000-0000-0000CA4B0000}"/>
    <cellStyle name="VG Head 2 2 3" xfId="7569" xr:uid="{00000000-0005-0000-0000-0000CB4B0000}"/>
    <cellStyle name="VG Head 2 2 4" xfId="7570" xr:uid="{00000000-0005-0000-0000-0000CC4B0000}"/>
    <cellStyle name="VG Head 2 2 5" xfId="8161" xr:uid="{00000000-0005-0000-0000-0000CD4B0000}"/>
    <cellStyle name="VG Head 2 3" xfId="7571" xr:uid="{00000000-0005-0000-0000-0000CE4B0000}"/>
    <cellStyle name="VG Head 2 4" xfId="7572" xr:uid="{00000000-0005-0000-0000-0000CF4B0000}"/>
    <cellStyle name="VG Head 2 5" xfId="7573" xr:uid="{00000000-0005-0000-0000-0000D04B0000}"/>
    <cellStyle name="VG Head 2 6" xfId="7574" xr:uid="{00000000-0005-0000-0000-0000D14B0000}"/>
    <cellStyle name="VG Head 2 7" xfId="8162" xr:uid="{00000000-0005-0000-0000-0000D24B0000}"/>
    <cellStyle name="VG Head 3" xfId="5466" xr:uid="{00000000-0005-0000-0000-0000D34B0000}"/>
    <cellStyle name="VG Head 3 2" xfId="5467" xr:uid="{00000000-0005-0000-0000-0000D44B0000}"/>
    <cellStyle name="VG Head 3 3" xfId="19396" xr:uid="{00000000-0005-0000-0000-0000D54B0000}"/>
    <cellStyle name="VG Head 4" xfId="5468" xr:uid="{00000000-0005-0000-0000-0000D64B0000}"/>
    <cellStyle name="VG Head 4 2" xfId="5469" xr:uid="{00000000-0005-0000-0000-0000D74B0000}"/>
    <cellStyle name="VG Head 5" xfId="5470" xr:uid="{00000000-0005-0000-0000-0000D84B0000}"/>
    <cellStyle name="VG Head 5 2" xfId="5471" xr:uid="{00000000-0005-0000-0000-0000D94B0000}"/>
    <cellStyle name="VG Head 6" xfId="5472" xr:uid="{00000000-0005-0000-0000-0000DA4B0000}"/>
    <cellStyle name="VG Head 6 2" xfId="5473" xr:uid="{00000000-0005-0000-0000-0000DB4B0000}"/>
    <cellStyle name="VG Head 7" xfId="5474" xr:uid="{00000000-0005-0000-0000-0000DC4B0000}"/>
    <cellStyle name="VG Head_~7314120" xfId="7575" xr:uid="{00000000-0005-0000-0000-0000DD4B0000}"/>
    <cellStyle name="VGDATA" xfId="7576" xr:uid="{00000000-0005-0000-0000-0000DE4B0000}"/>
    <cellStyle name="VGHD" xfId="7577" xr:uid="{00000000-0005-0000-0000-0000DF4B0000}"/>
    <cellStyle name="VGHead" xfId="2458" xr:uid="{00000000-0005-0000-0000-0000E04B0000}"/>
    <cellStyle name="VGHead 2" xfId="5475" xr:uid="{00000000-0005-0000-0000-0000E14B0000}"/>
    <cellStyle name="VGHead 3" xfId="5476" xr:uid="{00000000-0005-0000-0000-0000E24B0000}"/>
    <cellStyle name="VGHead 4" xfId="5477" xr:uid="{00000000-0005-0000-0000-0000E34B0000}"/>
    <cellStyle name="VGHead 5" xfId="5478" xr:uid="{00000000-0005-0000-0000-0000E44B0000}"/>
    <cellStyle name="Warning Text 2" xfId="5479" xr:uid="{00000000-0005-0000-0000-0000E54B0000}"/>
    <cellStyle name="Warning Text 2 2" xfId="7578" xr:uid="{00000000-0005-0000-0000-0000E64B0000}"/>
    <cellStyle name="Warning Text 3" xfId="5480" xr:uid="{00000000-0005-0000-0000-0000E74B0000}"/>
    <cellStyle name="Warning Text 3 2" xfId="7579" xr:uid="{00000000-0005-0000-0000-0000E84B0000}"/>
    <cellStyle name="Warning Text 4" xfId="7580" xr:uid="{00000000-0005-0000-0000-0000E94B0000}"/>
    <cellStyle name="Warning Text 4 2" xfId="7581" xr:uid="{00000000-0005-0000-0000-0000EA4B0000}"/>
    <cellStyle name="Warning Text 5" xfId="7582" xr:uid="{00000000-0005-0000-0000-0000EB4B0000}"/>
    <cellStyle name="Yellow" xfId="5481" xr:uid="{00000000-0005-0000-0000-0000EC4B0000}"/>
    <cellStyle name="一般_#10019(4th Khaki)" xfId="2492" xr:uid="{00000000-0005-0000-0000-0000ED4B0000}"/>
    <cellStyle name="中等" xfId="7583" xr:uid="{00000000-0005-0000-0000-0000EE4B0000}"/>
    <cellStyle name="備註" xfId="7584" xr:uid="{00000000-0005-0000-0000-0000EF4B0000}"/>
    <cellStyle name="備註 2" xfId="7585" xr:uid="{00000000-0005-0000-0000-0000F04B0000}"/>
    <cellStyle name="備註 2 2" xfId="19397" xr:uid="{00000000-0005-0000-0000-0000F14B0000}"/>
    <cellStyle name="備註 3" xfId="8163" xr:uid="{00000000-0005-0000-0000-0000F24B0000}"/>
    <cellStyle name="備註 3 2" xfId="19398" xr:uid="{00000000-0005-0000-0000-0000F34B0000}"/>
    <cellStyle name="備註 4" xfId="8164" xr:uid="{00000000-0005-0000-0000-0000F44B0000}"/>
    <cellStyle name="備註 4 2" xfId="19399" xr:uid="{00000000-0005-0000-0000-0000F54B0000}"/>
    <cellStyle name="備註 5" xfId="19400" xr:uid="{00000000-0005-0000-0000-0000F64B0000}"/>
    <cellStyle name="千分位 3" xfId="7586" xr:uid="{00000000-0005-0000-0000-0000F74B0000}"/>
    <cellStyle name="千分位_Local Cash Flow - Aug 08 ( MNG)" xfId="7587" xr:uid="{00000000-0005-0000-0000-0000F84B0000}"/>
    <cellStyle name="合計" xfId="7588" xr:uid="{00000000-0005-0000-0000-0000F94B0000}"/>
    <cellStyle name="合計 2" xfId="7589" xr:uid="{00000000-0005-0000-0000-0000FA4B0000}"/>
    <cellStyle name="合計 2 2" xfId="19401" xr:uid="{00000000-0005-0000-0000-0000FB4B0000}"/>
    <cellStyle name="合計 3" xfId="8165" xr:uid="{00000000-0005-0000-0000-0000FC4B0000}"/>
    <cellStyle name="合計 3 2" xfId="19402" xr:uid="{00000000-0005-0000-0000-0000FD4B0000}"/>
    <cellStyle name="合計 4" xfId="8166" xr:uid="{00000000-0005-0000-0000-0000FE4B0000}"/>
    <cellStyle name="合計 4 2" xfId="19403" xr:uid="{00000000-0005-0000-0000-0000FF4B0000}"/>
    <cellStyle name="合計 5" xfId="19404" xr:uid="{00000000-0005-0000-0000-0000004C0000}"/>
    <cellStyle name="壞" xfId="7590" xr:uid="{00000000-0005-0000-0000-0000014C0000}"/>
    <cellStyle name="好" xfId="7591" xr:uid="{00000000-0005-0000-0000-0000024C0000}"/>
    <cellStyle name="常规_APR" xfId="7592" xr:uid="{00000000-0005-0000-0000-0000034C0000}"/>
    <cellStyle name="標準_~0025206" xfId="2459" xr:uid="{00000000-0005-0000-0000-0000044C0000}"/>
    <cellStyle name="標題" xfId="7593" xr:uid="{00000000-0005-0000-0000-0000054C0000}"/>
    <cellStyle name="標題 1" xfId="7594" xr:uid="{00000000-0005-0000-0000-0000064C0000}"/>
    <cellStyle name="標題 2" xfId="7595" xr:uid="{00000000-0005-0000-0000-0000074C0000}"/>
    <cellStyle name="標題 3" xfId="7596" xr:uid="{00000000-0005-0000-0000-0000084C0000}"/>
    <cellStyle name="標題 4" xfId="7597" xr:uid="{00000000-0005-0000-0000-0000094C0000}"/>
    <cellStyle name="檢查儲存格" xfId="7598" xr:uid="{00000000-0005-0000-0000-00000A4C0000}"/>
    <cellStyle name="計算方式" xfId="7599" xr:uid="{00000000-0005-0000-0000-00000B4C0000}"/>
    <cellStyle name="計算方式 2" xfId="7600" xr:uid="{00000000-0005-0000-0000-00000C4C0000}"/>
    <cellStyle name="計算方式 2 2" xfId="19405" xr:uid="{00000000-0005-0000-0000-00000D4C0000}"/>
    <cellStyle name="計算方式 3" xfId="8167" xr:uid="{00000000-0005-0000-0000-00000E4C0000}"/>
    <cellStyle name="計算方式 3 2" xfId="19406" xr:uid="{00000000-0005-0000-0000-00000F4C0000}"/>
    <cellStyle name="計算方式 4" xfId="8168" xr:uid="{00000000-0005-0000-0000-0000104C0000}"/>
    <cellStyle name="計算方式 4 2" xfId="19407" xr:uid="{00000000-0005-0000-0000-0000114C0000}"/>
    <cellStyle name="計算方式 5" xfId="19408" xr:uid="{00000000-0005-0000-0000-0000124C0000}"/>
    <cellStyle name="說明文字" xfId="7601" xr:uid="{00000000-0005-0000-0000-0000134C0000}"/>
    <cellStyle name="警告文字" xfId="7602" xr:uid="{00000000-0005-0000-0000-0000144C0000}"/>
    <cellStyle name="貨幣 2" xfId="7603" xr:uid="{00000000-0005-0000-0000-0000154C0000}"/>
    <cellStyle name="超連結" xfId="2493" xr:uid="{00000000-0005-0000-0000-0000164C0000}"/>
    <cellStyle name="輔色1" xfId="7604" xr:uid="{00000000-0005-0000-0000-0000174C0000}"/>
    <cellStyle name="輔色2" xfId="7605" xr:uid="{00000000-0005-0000-0000-0000184C0000}"/>
    <cellStyle name="輔色3" xfId="7606" xr:uid="{00000000-0005-0000-0000-0000194C0000}"/>
    <cellStyle name="輔色4" xfId="7607" xr:uid="{00000000-0005-0000-0000-00001A4C0000}"/>
    <cellStyle name="輔色5" xfId="7608" xr:uid="{00000000-0005-0000-0000-00001B4C0000}"/>
    <cellStyle name="輔色6" xfId="7609" xr:uid="{00000000-0005-0000-0000-00001C4C0000}"/>
    <cellStyle name="輸入" xfId="7610" xr:uid="{00000000-0005-0000-0000-00001D4C0000}"/>
    <cellStyle name="輸入 2" xfId="7611" xr:uid="{00000000-0005-0000-0000-00001E4C0000}"/>
    <cellStyle name="輸入 2 2" xfId="19409" xr:uid="{00000000-0005-0000-0000-00001F4C0000}"/>
    <cellStyle name="輸入 3" xfId="8169" xr:uid="{00000000-0005-0000-0000-0000204C0000}"/>
    <cellStyle name="輸入 3 2" xfId="19410" xr:uid="{00000000-0005-0000-0000-0000214C0000}"/>
    <cellStyle name="輸入 4" xfId="8170" xr:uid="{00000000-0005-0000-0000-0000224C0000}"/>
    <cellStyle name="輸入 4 2" xfId="19411" xr:uid="{00000000-0005-0000-0000-0000234C0000}"/>
    <cellStyle name="輸入 5" xfId="19412" xr:uid="{00000000-0005-0000-0000-0000244C0000}"/>
    <cellStyle name="輸出" xfId="7612" xr:uid="{00000000-0005-0000-0000-0000254C0000}"/>
    <cellStyle name="輸出 2" xfId="7613" xr:uid="{00000000-0005-0000-0000-0000264C0000}"/>
    <cellStyle name="輸出 2 2" xfId="19413" xr:uid="{00000000-0005-0000-0000-0000274C0000}"/>
    <cellStyle name="輸出 3" xfId="8171" xr:uid="{00000000-0005-0000-0000-0000284C0000}"/>
    <cellStyle name="輸出 3 2" xfId="19414" xr:uid="{00000000-0005-0000-0000-0000294C0000}"/>
    <cellStyle name="輸出 4" xfId="8172" xr:uid="{00000000-0005-0000-0000-00002A4C0000}"/>
    <cellStyle name="輸出 4 2" xfId="19415" xr:uid="{00000000-0005-0000-0000-00002B4C0000}"/>
    <cellStyle name="輸出 5" xfId="19416" xr:uid="{00000000-0005-0000-0000-00002C4C0000}"/>
    <cellStyle name="連結的儲存格" xfId="7614" xr:uid="{00000000-0005-0000-0000-00002D4C000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33CC33"/>
      <color rgb="FF0066FF"/>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sharedStrings" Target="sharedStrings.xml"/><Relationship Id="rId35" Type="http://schemas.openxmlformats.org/officeDocument/2006/relationships/customXml" Target="../customXml/item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rch%20dept/LEVIS/02.%20Production/03.%20DENIZEN/Pgcl-314/Carton%20Requirments/CCA3/Cipl-632%20Carton%20Booking%20for%20Printing%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Prasanta/AppData/Local/Temp/notesF6E5C0/Payroll%20Reconciliation%20-%20PGCL%20May17%20(%20Final%20).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tanni/Downloads/Documents%20and%20Settings/MonzurM/Local%20Settings/Temporary%20Internet%20Files/OLK2C4/DOCUME~1/ADMINI~1/LOCALS~1/Temp/DOCUME~1/ADMINI~1/LOCALS~1/Temp/My%20Documents/chao/TDK%2000/DT4.XLS?CDEFC03B" TargetMode="External"/><Relationship Id="rId1" Type="http://schemas.openxmlformats.org/officeDocument/2006/relationships/externalLinkPath" Target="file:///\\CDEFC03B\DT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nni/Downloads/Munir/Salary/Promotion/Salary_Status_August_200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2)"/>
      <sheetName val="Proposed PGCL"/>
      <sheetName val="BasicInfo"/>
      <sheetName val="Sheet3"/>
      <sheetName val="Notes"/>
      <sheetName val="Analysis"/>
      <sheetName val="Feasibility"/>
      <sheetName val="Exp. Summary"/>
      <sheetName val="Sheet1"/>
      <sheetName val="Unit-wise expats (revised tx)"/>
      <sheetName val="Expats"/>
      <sheetName val="C &amp; F (new)"/>
      <sheetName val="Production Inc"/>
      <sheetName val="Carton"/>
      <sheetName val="Bank chgs"/>
      <sheetName val="Local Manpower (30)"/>
      <sheetName val="Prodn Incentive"/>
      <sheetName val="Revised Gas"/>
      <sheetName val="New Utilities"/>
      <sheetName val="Embr. &amp; Print"/>
      <sheetName val="New Maint."/>
      <sheetName val="Prod'n Inc"/>
      <sheetName val="Various Cost"/>
      <sheetName val="Prodn Cons."/>
      <sheetName val="Prodn stationery"/>
      <sheetName val="WF"/>
      <sheetName val="Insurance"/>
      <sheetName val="One off"/>
      <sheetName val="Renewals etc"/>
      <sheetName val="Chemicals"/>
      <sheetName val="Mobile Phones"/>
      <sheetName val="Fuel n Maint"/>
      <sheetName val="Central Team"/>
      <sheetName val="Sheet2"/>
      <sheetName val="non_routine cap exp"/>
      <sheetName val="Cash flow"/>
      <sheetName val="Expat _ Salaries"/>
      <sheetName val="Bank Charges _ Import"/>
      <sheetName val="Bank Charges _ Export"/>
      <sheetName val="Cost Sumry Dec_Mar"/>
      <sheetName val="prodn_ stn_ _ cons_"/>
      <sheetName val="Washing inflow "/>
      <sheetName val="Cartons cost "/>
      <sheetName val="Garments Inflow"/>
      <sheetName val="nov_06 payable party wise"/>
      <sheetName val="Payables of Nov _06"/>
      <sheetName val="Various costs"/>
      <sheetName val="Chem_ pur _ pmnt"/>
      <sheetName val="Sub_contract charges "/>
      <sheetName val="Washing Cash Flow"/>
      <sheetName val="Utilities"/>
      <sheetName val="Washing Production and sales"/>
      <sheetName val="Sales Related Costs"/>
      <sheetName val="Pre_op payables"/>
      <sheetName val="payables as on 30_nov_06"/>
      <sheetName val="Insurance Cost "/>
      <sheetName val="Fuel n Maint sumry"/>
      <sheetName val="Telephone"/>
      <sheetName val="Addnl_ OT"/>
      <sheetName val="Gas"/>
      <sheetName val="_bank charges _ insurance"/>
      <sheetName val="Cartons"/>
      <sheetName val="Utility 3 Months"/>
      <sheetName val="Transportation"/>
      <sheetName val="Pre_op _Oct_"/>
      <sheetName val="Conveyance"/>
      <sheetName val="Security Charges"/>
      <sheetName val="Visa _work permit"/>
      <sheetName val="Factory Cleaning"/>
      <sheetName val="prodn_ Cons_ _wash"/>
      <sheetName val="Contribution Summary"/>
      <sheetName val="Combined  Cash flow"/>
      <sheetName val="Expense _"/>
      <sheetName val="Cost Sumry Oct"/>
      <sheetName val="Expat salaries"/>
      <sheetName val="Expat"/>
      <sheetName val="Expat utilities"/>
      <sheetName val="EPIC staff"/>
      <sheetName val="Bonus"/>
      <sheetName val="Prntng _ Stnry"/>
      <sheetName val="detail _ rep_maint"/>
      <sheetName val="prodn_ details"/>
      <sheetName val="Garment Maintenance"/>
      <sheetName val="licence"/>
      <sheetName val="addl_ w_ free"/>
      <sheetName val="ADDITIONAL JOB FOR WASH"/>
      <sheetName val="Inflow Summary"/>
      <sheetName val="Product Mix"/>
      <sheetName val="Validation"/>
      <sheetName val="Cal"/>
      <sheetName val="Line Booked"/>
      <sheetName val="Month Planning"/>
      <sheetName val="Haggar Canada"/>
      <sheetName val="Block"/>
      <sheetName val="Prod data"/>
      <sheetName val="Ord Data"/>
      <sheetName val="Line Booking"/>
      <sheetName val="Walmart Bottom"/>
      <sheetName val="Dynasty"/>
      <sheetName val="VF"/>
      <sheetName val="Walmart Shirt"/>
      <sheetName val="Order Summary Pearl "/>
      <sheetName val="Order Summary for cash Flow (3)"/>
      <sheetName val="Dispatch Plan"/>
      <sheetName val="Order Summary for cash Flow (2)"/>
      <sheetName val="Order Summary for cash Flow"/>
      <sheetName val="Pearl Summary"/>
      <sheetName val="Shipment plan"/>
      <sheetName val="Order Planing Report vg"/>
      <sheetName val="Prod &amp; CM  (2)"/>
      <sheetName val="Prod &amp; CM "/>
      <sheetName val="Sheet1 (3)"/>
      <sheetName val="T&amp;A"/>
      <sheetName val="Jones CM "/>
      <sheetName val="Budget"/>
      <sheetName val="Production "/>
      <sheetName val="House Rent"/>
      <sheetName val="Manpower Cost"/>
      <sheetName val="OT"/>
      <sheetName val="incentive1"/>
      <sheetName val="incentive-8hrs"/>
      <sheetName val="incentive"/>
      <sheetName val="manpowerdetails"/>
      <sheetName val="Electricity, Water &amp; Gas"/>
      <sheetName val="Mobile"/>
      <sheetName val="water &amp; fuel Consumption"/>
      <sheetName val="bank charges"/>
      <sheetName val="washing cost"/>
      <sheetName val="Annual Unit-2"/>
      <sheetName val="Annual Unit-1 "/>
      <sheetName val="production stationery"/>
      <sheetName val="annual exp"/>
      <sheetName val="Assumption Sheet"/>
      <sheetName val="SHEET-4"/>
      <sheetName val="Cash Flo Cons."/>
      <sheetName val="Con-Sum Oct-Feb"/>
      <sheetName val="Unit cost"/>
      <sheetName val="Cash flo Gmnts"/>
      <sheetName val="Sum.Gar Oct-Feb"/>
      <sheetName val="Cash flo Wash"/>
      <sheetName val="Sum.Wash Oct-Feb'08"/>
      <sheetName val="Exp. Rec"/>
      <sheetName val="Inflow"/>
      <sheetName val="Surplus"/>
      <sheetName val="Inflow.Sum"/>
      <sheetName val="Killed Garments"/>
      <sheetName val="Levis-I&amp;F"/>
      <sheetName val="Local Manpower"/>
      <sheetName val="Creditors"/>
      <sheetName val="manpower summary"/>
      <sheetName val="Local man power"/>
      <sheetName val="Expat-Utilities"/>
      <sheetName val="Visa &amp; WP"/>
      <sheetName val="sub-con exp"/>
      <sheetName val="Capital items"/>
      <sheetName val="Interest"/>
      <sheetName val="Capex (G)"/>
      <sheetName val="Capex"/>
      <sheetName val="Imp.Exp2"/>
      <sheetName val="LC Status"/>
      <sheetName val="GOH"/>
      <sheetName val="Neg.chgs"/>
      <sheetName val="Int.Use.&amp;.EDF"/>
      <sheetName val="Prod'n Con &amp; Stat"/>
      <sheetName val="Needle"/>
      <sheetName val="WF - chemical"/>
      <sheetName val="Utility-Rep &amp; Maint"/>
      <sheetName val="Compliance"/>
      <sheetName val="Prt &amp; Emb"/>
      <sheetName val="Exp any"/>
      <sheetName val="Input plan"/>
      <sheetName val="Shipment plan (accounts)"/>
      <sheetName val="Master"/>
      <sheetName val="inspection schedule"/>
      <sheetName val="TONG HOP"/>
      <sheetName val="Avg Salary"/>
      <sheetName val="Bgt Code"/>
      <sheetName val="Scale Summary  Cell"/>
      <sheetName val="grade"/>
      <sheetName val="SA Grade"/>
      <sheetName val="Data"/>
      <sheetName val="Rec Plan Summary Report Unit-1"/>
      <sheetName val="Rec Plan Summary Report Unit-2"/>
      <sheetName val="Man Power Rec Status Total"/>
      <sheetName val="Check Selection"/>
      <sheetName val="To Select Unit-1"/>
      <sheetName val="To Select Unit-2"/>
      <sheetName val="ManPower Joining Report"/>
      <sheetName val="Monthly Rec Plan Unit-1"/>
      <sheetName val="Monthly Rec Plan Unit-2"/>
      <sheetName val="ManPower Detail Unit-1"/>
      <sheetName val="ManPower Detail Unit-2"/>
      <sheetName val="ManPower Summary Unit-1"/>
      <sheetName val="ManPower Summary Unit-2"/>
      <sheetName val="Bgt Cost Unit -1"/>
      <sheetName val="Bgt Cost Unit -2"/>
      <sheetName val="ManPower Sum Cost Unit-1"/>
      <sheetName val="montwise ManPower Cost Unit-1"/>
      <sheetName val="montwise ManPower Cost Unit-2"/>
      <sheetName val="Position Skill Cat Unit-1"/>
      <sheetName val="Position Skill Cat Unit-2"/>
      <sheetName val="ManPower Sum Cost Unit-2"/>
      <sheetName val="Wages Summary Report Final"/>
      <sheetName val="PRODUCTION (2)"/>
      <sheetName val="QUALITY (2)"/>
      <sheetName val="PRODUCTION"/>
      <sheetName val="QUALITY"/>
      <sheetName val="Electricity"/>
      <sheetName val="WORK BILLED "/>
      <sheetName val="WORK BILLED  (2)"/>
      <sheetName val="WORK COMPLETED BUT NOT  SHIPPED"/>
      <sheetName val="DUY"/>
      <sheetName val="Sheet16"/>
      <sheetName val="HIEU"/>
      <sheetName val="PHUNG"/>
      <sheetName val="HANH"/>
      <sheetName val="DTHU-T8"/>
      <sheetName val="LINE I"/>
      <sheetName val="LINE II"/>
      <sheetName val="LINE III"/>
      <sheetName val="LINE IV"/>
      <sheetName val="LINE V"/>
      <sheetName val="LINE VI"/>
      <sheetName val="XL4Poppy"/>
      <sheetName val="LIET KE HANG HOA"/>
      <sheetName val="FILTER"/>
      <sheetName val="CAN DOI PHAT SINH"/>
      <sheetName val="nh"/>
      <sheetName val="Sheet6"/>
      <sheetName val="NHAP HANG"/>
      <sheetName val="report"/>
      <sheetName val="order master"/>
      <sheetName val="empoyee_master"/>
      <sheetName val="data upto 13th"/>
      <sheetName val="CMPROD"/>
      <sheetName val="CM unbooked"/>
      <sheetName val="Master Planing"/>
      <sheetName val="Assumptions"/>
      <sheetName val="Summary"/>
      <sheetName val="ManPower_Unit-1"/>
      <sheetName val="ManPower_Unit-2"/>
      <sheetName val="Detailed_ManPower_Unit-1"/>
      <sheetName val="Detailed_ManPower_Unit-2"/>
      <sheetName val="Scale (2)"/>
      <sheetName val="Scale"/>
      <sheetName val="Payable Data"/>
      <sheetName val="opr nm"/>
      <sheetName val="Inflow schedule (2)"/>
      <sheetName val="Cash flow Data"/>
      <sheetName val="Detail Of Salary"/>
      <sheetName val="Garment Wages Summary"/>
      <sheetName val="UPC-45"/>
      <sheetName val="UPC-43"/>
      <sheetName val="UPC-41"/>
      <sheetName val="UPC-39"/>
      <sheetName val="UPC-36"/>
      <sheetName val="UPC-34"/>
      <sheetName val="Order Details-PK-8-30 (2)"/>
      <sheetName val="kormee data"/>
      <sheetName val="Other Inflow"/>
      <sheetName val="Budget Expenses"/>
      <sheetName val="Annual"/>
      <sheetName val="old payables"/>
      <sheetName val="Capital Expenditures"/>
      <sheetName val="Nonroutine"/>
      <sheetName val="Sub-contract"/>
      <sheetName val="Budget- Main"/>
      <sheetName val="Exp Cash Flow report"/>
      <sheetName val="Exp Cash Flow report (2)"/>
      <sheetName val="Excp Casflow Data"/>
      <sheetName val="Cash Flow Summary Rathore (2)"/>
      <sheetName val="Cash Flow Summary Rathore"/>
      <sheetName val="Bgt Data"/>
      <sheetName val="Cash Flow Summary"/>
      <sheetName val="Monthly Bgt Report"/>
      <sheetName val="Payable Month"/>
      <sheetName val="Comparision"/>
      <sheetName val="Budget- Top Sheet (2)"/>
      <sheetName val="Budget- Top Sheet"/>
      <sheetName val="FOB-CM-MOB"/>
      <sheetName val="Manpower"/>
      <sheetName val="ManPower-JMarch to Dec"/>
      <sheetName val="ManPower-Jan to Dec "/>
      <sheetName val="ManPower-Jan to Dec"/>
      <sheetName val="Electricity &amp; Gas"/>
      <sheetName val="Repair and others"/>
      <sheetName val="Communications"/>
      <sheetName val="Sales Related Expenses"/>
      <sheetName val="Annual Cost"/>
      <sheetName val="Financial Cost"/>
      <sheetName val="Budget Notes"/>
      <sheetName val="C n F "/>
      <sheetName val="Cost Sumry"/>
      <sheetName val="Cash flow Data Planning"/>
      <sheetName val="Order Summary Unit -1 &amp; 2"/>
      <sheetName val="Ship &amp; Recd"/>
      <sheetName val="Ship &amp; To Recd "/>
      <sheetName val="To ship In flow"/>
      <sheetName val="Washing Pmt Check To Ship topay"/>
      <sheetName val="Washing Payment Check VG RT"/>
      <sheetName val="Washing Payment Check"/>
      <sheetName val="Washing Payment Outflow"/>
      <sheetName val="Ctn Payment Paid RT"/>
      <sheetName val="Ctn Payment Ship to Pay"/>
      <sheetName val="Ctn Payment To Ship to Pay"/>
      <sheetName val="Ctn Payment Outflow"/>
      <sheetName val="Export C&amp;F Exp Flow"/>
      <sheetName val="Excess Shipment Amt"/>
      <sheetName val="Master Check"/>
      <sheetName val="Dispatch Plan(1)"/>
      <sheetName val="Temp Pla"/>
      <sheetName val="Top Sheet"/>
      <sheetName val="Fabric Unit-1"/>
      <sheetName val="Fabric Unit-2"/>
      <sheetName val="Fabric Unit-3"/>
      <sheetName val="Fabric ( Mascot)"/>
      <sheetName val="Trims Unit-1"/>
      <sheetName val="Trims Unit-3"/>
      <sheetName val="WIP (Unit-1)"/>
      <sheetName val="WIP (Unit-3)"/>
      <sheetName val="F.Goods(unit-1)"/>
      <sheetName val="F.Goods(unit-2)"/>
      <sheetName val="F. Goods(Unit-3)"/>
      <sheetName val="Goods In Transit"/>
      <sheetName val="S"/>
      <sheetName val="Sum"/>
      <sheetName val="Deatils"/>
      <sheetName val="Comparison"/>
      <sheetName val="Cash Flo Cons. "/>
      <sheetName val="Con-Sum July - Oct' 08"/>
      <sheetName val="Capacity"/>
      <sheetName val="Advance CM"/>
      <sheetName val="Sum.Gar July - Oct'08"/>
      <sheetName val="Sum.Wash July-Oct'08"/>
      <sheetName val="Int.EDF"/>
      <sheetName val="Int.Usance"/>
      <sheetName val="Pearl Cost"/>
      <sheetName val=" Validation"/>
      <sheetName val="Order Data"/>
      <sheetName val=" Production Entry "/>
      <sheetName val="Ship"/>
      <sheetName val="George Uk"/>
      <sheetName val="Orders"/>
      <sheetName val="actual washing inflow"/>
      <sheetName val="Washing"/>
      <sheetName val="Wahing &amp; WF build up May'13"/>
      <sheetName val="Washing &amp; WF build up Apl'13"/>
      <sheetName val="Washing and WF build up"/>
      <sheetName val="Summary."/>
      <sheetName val="Summary-Washing"/>
      <sheetName val="Summary-WF"/>
      <sheetName val="Summary-Finishing"/>
      <sheetName val="Sewing Plan U1 "/>
      <sheetName val="Sewing Bulidup Plan U2"/>
      <sheetName val="excess shipment report"/>
      <sheetName val="07.09.2003 (Latest) (2)"/>
      <sheetName val="04.09.2003 (Latest)"/>
      <sheetName val="29.08.2003 (POSITIONWISE) (2)"/>
      <sheetName val="29.08.2003(POSITIONWISE)"/>
      <sheetName val="29.08.2003 (POSITIONWISE)"/>
      <sheetName val="29.08.2003"/>
      <sheetName val="Salary 14.04.2003"/>
      <sheetName val="salary"/>
      <sheetName val="29.08.2003 (POSITIONWISE) (3)"/>
      <sheetName val="OS-1(Temp)"/>
      <sheetName val="OS-2"/>
      <sheetName val="Levi's (2)"/>
      <sheetName val="Production Rewiew"/>
      <sheetName val="Monthly Dispatch Plan(3)"/>
      <sheetName val="Monthly Dispatch Plan(2)"/>
      <sheetName val="Monthly Disp Plan"/>
      <sheetName val="M. Prod. Combined"/>
      <sheetName val="Monthly Production"/>
      <sheetName val="Buyer wise Order Booking Sum"/>
      <sheetName val="Line Wise Order Booking Sum "/>
      <sheetName val="Line Booking Data"/>
      <sheetName val="Line Booking Data (2)"/>
      <sheetName val="Master Order Report"/>
      <sheetName val="Order Data Check"/>
      <sheetName val="Buyer wise Order Master"/>
      <sheetName val="Master Order Report (2)"/>
      <sheetName val="Schedule Master"/>
      <sheetName val="Line Booking Report -1"/>
      <sheetName val="Line Booking Report-2"/>
      <sheetName val="Line Wise Style Detail"/>
      <sheetName val="Line Wise Order Booking"/>
      <sheetName val="Style cum LinWise Order Booking"/>
      <sheetName val="Buyer Disp Sum"/>
      <sheetName val="Daywise Booking"/>
      <sheetName val="All Excel Check"/>
      <sheetName val="GAP "/>
      <sheetName val="GAP (2)"/>
      <sheetName val="Dillards"/>
      <sheetName val="Belk"/>
      <sheetName val="Nautica"/>
      <sheetName val="Levi's"/>
      <sheetName val="ANF(2)"/>
      <sheetName val="Changeover Plan"/>
      <sheetName val="Shipment Status"/>
      <sheetName val="Input Control"/>
      <sheetName val="Fabric Status"/>
      <sheetName val="Changeover Plan -R"/>
      <sheetName val="Index"/>
      <sheetName val="OS-1"/>
      <sheetName val="A&amp;F Holister"/>
      <sheetName val="Gap"/>
      <sheetName val="Haggar"/>
      <sheetName val="IY"/>
      <sheetName val="Kohl's"/>
      <sheetName val="EMB Plan"/>
      <sheetName val="Printing Plan"/>
      <sheetName val="Monthly Prod"/>
      <sheetName val="CM"/>
      <sheetName val="CM (2)"/>
      <sheetName val="Monthly Production (2)"/>
      <sheetName val="Changover"/>
      <sheetName val="Detail Plan"/>
      <sheetName val="Data Check"/>
      <sheetName val="Plan Check"/>
      <sheetName val="Running Order"/>
      <sheetName val="Line New Input Plan"/>
      <sheetName val="Style cum LinWise Order Boo Mr "/>
      <sheetName val="Input Data"/>
      <sheetName val="Line Input Data"/>
      <sheetName val="Dispatch Schedule"/>
      <sheetName val="Fabric Schedule"/>
      <sheetName val="Dispatch Schedule (2)"/>
      <sheetName val="Sheet4"/>
      <sheetName val="EMB"/>
      <sheetName val="Printing"/>
      <sheetName val="Wash"/>
      <sheetName val="Cash flow-Chairman"/>
      <sheetName val="Con-Sum June - Oct' 09"/>
      <sheetName val="Sum.Gar Aug - Dec'09"/>
      <sheetName val="Sum.Wash Aug-Dec'09"/>
      <sheetName val="Eid Pay"/>
      <sheetName val="Levis"/>
      <sheetName val="Inflow -filter"/>
      <sheetName val="F &amp; I"/>
      <sheetName val="Expat-R"/>
      <sheetName val="Prodn CM"/>
      <sheetName val="Extra OT"/>
      <sheetName val="Variable cost"/>
      <sheetName val="License renewal"/>
      <sheetName val="EL"/>
      <sheetName val="Nov. bonus"/>
      <sheetName val="Sept bonus"/>
      <sheetName val="Prod but not despatched"/>
      <sheetName val="Eid Holiday work"/>
      <sheetName val="Excess shipment"/>
      <sheetName val="Unit-1 Finishing WIP Plan"/>
      <sheetName val="Wash Report"/>
      <sheetName val="Daily Data"/>
      <sheetName val="STATUS"/>
      <sheetName val="DATA NAMES"/>
      <sheetName val="Stock report Apr'13"/>
      <sheetName val="Fabrics"/>
      <sheetName val="Interlining"/>
      <sheetName val="Pocketing"/>
      <sheetName val="Fabrics Unit-1"/>
      <sheetName val="Fabrics Unit-3"/>
      <sheetName val="WIP Unit-1"/>
      <sheetName val="WIP Unit-3"/>
      <sheetName val="Finished Goods U-1"/>
      <sheetName val="Fabric summary"/>
      <sheetName val="cutting-1"/>
      <sheetName val="cutting-2"/>
      <sheetName val="Trims summary"/>
      <sheetName val="W.I.P Apr'13"/>
      <sheetName val="Finished Goods Apr'13"/>
      <sheetName val="chemical"/>
      <sheetName val="Sheet5"/>
      <sheetName val="Sheet7"/>
      <sheetName val="Sheet8"/>
      <sheetName val="Sheet9"/>
      <sheetName val="TONG_HOP"/>
      <sheetName val="LIET_KE_HANG_HOA"/>
      <sheetName val="設定"/>
      <sheetName val="F事業本部 全世界販売総括表"/>
      <sheetName val="金額（ファスニング）"/>
      <sheetName val="金額(F)"/>
      <sheetName val="金額(T)"/>
      <sheetName val="金額(S)"/>
      <sheetName val="グラフ（金額）"/>
      <sheetName val="グラフ（金額）累計"/>
      <sheetName val="北中米グラフ（金額）"/>
      <sheetName val="南米グラフ（金額）"/>
      <sheetName val="EMEAグラフ（金額）"/>
      <sheetName val="東アジアグラフ（金額）"/>
      <sheetName val="ASAOグラフ（金額）"/>
      <sheetName val="変換用"/>
      <sheetName val="ピボットデータ"/>
      <sheetName val="円貨変換"/>
      <sheetName val="累計"/>
      <sheetName val="為替当年"/>
      <sheetName val="為替前年"/>
      <sheetName val="国一覧"/>
      <sheetName val="Local Capex"/>
      <sheetName val="PANT"/>
      <sheetName val="Unit 1&amp;2"/>
      <sheetName val="Cuentas Hyperion"/>
      <sheetName val="Database2001"/>
      <sheetName val="Database2002"/>
      <sheetName val="Instructions"/>
      <sheetName val="Validation sheet"/>
      <sheetName val="General database"/>
      <sheetName val="Balance sheet"/>
      <sheetName val="Income statement"/>
      <sheetName val="Statement of changes in equity"/>
      <sheetName val="Statement of Cashflow"/>
      <sheetName val="Schedule I"/>
      <sheetName val="Schedule II"/>
      <sheetName val="Schedule III"/>
      <sheetName val="Schedule IV"/>
      <sheetName val="Schedule V"/>
      <sheetName val="Schedule VI"/>
      <sheetName val="Schedule VII"/>
      <sheetName val="Schedule VIII"/>
      <sheetName val="Schedule VIII (a)"/>
      <sheetName val="Schedule IX"/>
      <sheetName val="Schedule X"/>
      <sheetName val="Schedule XI"/>
      <sheetName val="Schedule XI (a)"/>
      <sheetName val="Schedule XII"/>
      <sheetName val="Schedule XIII"/>
      <sheetName val="Schedule XIV"/>
      <sheetName val="Schedule XIV(a)"/>
      <sheetName val="Schedule XV"/>
      <sheetName val="Schedule XV(a)"/>
      <sheetName val="Schedule XVI"/>
      <sheetName val="Schedule XVII"/>
      <sheetName val="Related party transactions"/>
      <sheetName val="Additional-Financial instrument"/>
      <sheetName val="Additional - commitments"/>
      <sheetName val="Additional - Contingencies"/>
      <sheetName val="CAH 2002 Reporting Package"/>
      <sheetName val="Int. &amp; Inv. Details"/>
      <sheetName val="Hints"/>
      <sheetName val="Settings"/>
      <sheetName val="Sensitivities"/>
      <sheetName val="General assumptions-USD"/>
      <sheetName val="General assumptions-BDT"/>
      <sheetName val="General assumptions-Final"/>
      <sheetName val="IS"/>
      <sheetName val="BS"/>
      <sheetName val="BS Input"/>
      <sheetName val="CF"/>
      <sheetName val="Financilal Ratios "/>
      <sheetName val="Running Costs"/>
      <sheetName val="Finance Costs"/>
      <sheetName val="Depreciation"/>
      <sheetName val="Tax"/>
      <sheetName val="Network"/>
      <sheetName val="Market Model"/>
      <sheetName val="Segment"/>
      <sheetName val="Input Sheet"/>
      <sheetName val="Graph"/>
      <sheetName val="Graph data"/>
      <sheetName val="Summary-Final"/>
      <sheetName val="Summary-Final -2"/>
      <sheetName val="Navigation_Macros"/>
      <sheetName val="Control"/>
      <sheetName val="Overview"/>
      <sheetName val="Data Library"/>
      <sheetName val="Comments Library"/>
      <sheetName val="Ref Tables"/>
      <sheetName val="Sheet 1 - Rural"/>
      <sheetName val="Sheet 1 - Urban"/>
      <sheetName val="Sheet 1"/>
      <sheetName val="Sheet 2"/>
      <sheetName val="Sheet 2 - Rural"/>
      <sheetName val="Sheet 2 - Urban"/>
      <sheetName val="Sheet 3"/>
      <sheetName val="Sheet 3 (2)"/>
      <sheetName val="Sheet 3 (3)"/>
      <sheetName val="Sheet 4"/>
      <sheetName val="O-Bens"/>
      <sheetName val="Cost Code-Taka-BUDGET-S2"/>
      <sheetName val="Guide"/>
      <sheetName val="New SUN Codes"/>
      <sheetName val="Inputs"/>
      <sheetName val="Detail"/>
      <sheetName val="Summary GBP"/>
      <sheetName val="Export1"/>
      <sheetName val="ExpGBP1"/>
      <sheetName val="Export2"/>
      <sheetName val="ExpGBP2"/>
      <sheetName val="Export3"/>
      <sheetName val="Calcs"/>
      <sheetName val="Lists and lookups"/>
      <sheetName val="1. Detail Budget"/>
      <sheetName val="2. Summary Budget"/>
      <sheetName val="3. Budget Note"/>
      <sheetName val="4. Statement of Salary"/>
      <sheetName val="5. Guideline "/>
      <sheetName val="6. Cost Codes"/>
      <sheetName val="total project"/>
      <sheetName val="IO"/>
      <sheetName val="CO"/>
      <sheetName val="IO_MMU"/>
      <sheetName val="IO _SAP"/>
      <sheetName val="IO _SAP (2)"/>
      <sheetName val="Asset List 1Lac +"/>
      <sheetName val="Asset List new dep effect"/>
      <sheetName val="Component 1"/>
      <sheetName val="Component 2"/>
      <sheetName val="Asset List new dep eft _final"/>
      <sheetName val="IO_Lab"/>
      <sheetName val="FAX"/>
      <sheetName val="SOMMAIRE"/>
      <sheetName val="IFRS"/>
      <sheetName val="A1"/>
      <sheetName val="A2"/>
      <sheetName val="A3"/>
      <sheetName val="A312"/>
      <sheetName val="D01"/>
      <sheetName val="D02"/>
      <sheetName val="D30"/>
      <sheetName val="D31"/>
      <sheetName val="D31A"/>
      <sheetName val="D31B"/>
      <sheetName val="D31C"/>
      <sheetName val="ALT1"/>
      <sheetName val="ALT2"/>
      <sheetName val="ALT3"/>
      <sheetName val="ALT4"/>
      <sheetName val="ALT5"/>
      <sheetName val="ACT1"/>
      <sheetName val="TIT1"/>
      <sheetName val="TIT2"/>
      <sheetName val="TIT3"/>
      <sheetName val="TIT4"/>
      <sheetName val="TIT5"/>
      <sheetName val="PLT1"/>
      <sheetName val="PLT3"/>
      <sheetName val="PCT1"/>
      <sheetName val="PCT2"/>
      <sheetName val="SN1"/>
      <sheetName val="SN2"/>
      <sheetName val="SN3"/>
      <sheetName val="IMP1"/>
      <sheetName val="IMP2"/>
      <sheetName val="IMP4"/>
      <sheetName val="IFD1"/>
      <sheetName val="IFD2"/>
      <sheetName val="V101"/>
      <sheetName val="V201"/>
      <sheetName val="V202"/>
      <sheetName val="V301"/>
      <sheetName val="V302"/>
      <sheetName val="V303"/>
      <sheetName val="V304"/>
      <sheetName val="E5"/>
      <sheetName val="OTC"/>
      <sheetName val="REST"/>
      <sheetName val="HON"/>
      <sheetName val="Z"/>
      <sheetName val="Com"/>
      <sheetName val="Tables"/>
      <sheetName val="Int Hyp."/>
      <sheetName val="YRA7-fsitem"/>
      <sheetName val="f query YB table"/>
      <sheetName val="P-S"/>
      <sheetName val="TTSET"/>
      <sheetName val="Ttype"/>
      <sheetName val="DT62 FS"/>
      <sheetName val="InterCo elimi"/>
      <sheetName val="Ttype matrix"/>
      <sheetName val="Unified P&amp;L to Legal"/>
      <sheetName val="Document type"/>
      <sheetName val="Other explanations"/>
      <sheetName val="Management matrix- pharmaceutic"/>
      <sheetName val="Reporting Details- pharmaceutic"/>
      <sheetName val="DCT Q4 2001"/>
      <sheetName val="changes Q 4 2001"/>
      <sheetName val="AV Behring"/>
      <sheetName val="AV Pasteur"/>
      <sheetName val="Pharma Subgroups"/>
      <sheetName val="Equity"/>
      <sheetName val="Update"/>
      <sheetName val="Res_Bld"/>
      <sheetName val="Investment"/>
      <sheetName val="Explanation"/>
      <sheetName val="Cover"/>
      <sheetName val="L1-Summary"/>
      <sheetName val="L2-Summary by Element"/>
      <sheetName val="L3-Calculation"/>
      <sheetName val="L3-USSD"/>
      <sheetName val="L3-Network Equipment&amp;Rack"/>
      <sheetName val="L3-Power"/>
      <sheetName val="L3-Document"/>
      <sheetName val="L3-Training"/>
      <sheetName val="L3-Engineering&amp;Maintenance"/>
      <sheetName val="Rack Layout"/>
      <sheetName val="Remark"/>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DDP "/>
      <sheetName val="SUMMARY TND-WTD"/>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UMMARY VSNL+TTSL"/>
      <sheetName val="SUMMARY PO QTY VSNL"/>
      <sheetName val="SUMMARY PO QTY TTSL"/>
      <sheetName val="Start"/>
      <sheetName val="Dashboard"/>
      <sheetName val="Financial"/>
      <sheetName val="1-S.up"/>
      <sheetName val="3-NOC"/>
      <sheetName val="2-NOM"/>
      <sheetName val="4-NPM"/>
      <sheetName val="5-FM"/>
      <sheetName val="6-SPM"/>
      <sheetName val="7-Other Main Costs"/>
      <sheetName val="8-Prod"/>
      <sheetName val="Risk"/>
      <sheetName val="Blank"/>
      <sheetName val="Client View"/>
      <sheetName val="Client Opex baseline"/>
      <sheetName val="Client Opex with MS"/>
      <sheetName val="Opex Savings"/>
      <sheetName val="HR Input"/>
      <sheetName val="User Guide"/>
      <sheetName val="Pending Issues"/>
      <sheetName val="Summary-BDT"/>
      <sheetName val="Summary-USD"/>
      <sheetName val="IS-BDT"/>
      <sheetName val="BS-BDT"/>
      <sheetName val="CF-BDT"/>
      <sheetName val="IS-USD"/>
      <sheetName val="BS-USD"/>
      <sheetName val="CF-USD"/>
      <sheetName val="Effects on Changes in Assum"/>
      <sheetName val="Finance Cost"/>
      <sheetName val="BDT-Input Sheet"/>
      <sheetName val="Graph-Assumptions"/>
      <sheetName val="Graph-Results"/>
      <sheetName val="Approved Version"/>
      <sheetName val="Summary-Final (2)"/>
      <sheetName val="Summary-Comparison"/>
      <sheetName val="WPPF"/>
      <sheetName val="WEALFUND"/>
      <sheetName val="WPPF (2)"/>
      <sheetName val="9.B-1b(Budget)"/>
      <sheetName val="Seasonal Budget"/>
      <sheetName val=" 9.C-1b"/>
      <sheetName val="BS ATTACH"/>
      <sheetName val="Final Summary"/>
      <sheetName val="STOCK_SEP_Working"/>
      <sheetName val="STOCK_SEP_2008"/>
      <sheetName val="Landed"/>
      <sheetName val="salesmar08tofeb09"/>
      <sheetName val="FP"/>
      <sheetName val="CI"/>
      <sheetName val="Cashflow DM"/>
      <sheetName val="Equity-11"/>
      <sheetName val="Note-1"/>
      <sheetName val="Note-2"/>
      <sheetName val="Note-3"/>
      <sheetName val="Note-4"/>
      <sheetName val="Fixed Assets"/>
      <sheetName val="Annexure - A, B &amp; C"/>
      <sheetName val="Deferred tax"/>
      <sheetName val="Tax base"/>
      <sheetName val="TB December 11"/>
      <sheetName val="TB June 11"/>
      <sheetName val="PL"/>
      <sheetName val="Cashflow"/>
      <sheetName val="Notes to accounts 1-8"/>
      <sheetName val="Notes to accounts 9-14"/>
      <sheetName val="PPE 15"/>
      <sheetName val="Note to accounts 16-18"/>
      <sheetName val="Notes 19-34"/>
      <sheetName val="year wise addition"/>
      <sheetName val="CALC of DEPRECIATION"/>
      <sheetName val="00000000"/>
      <sheetName val="TB"/>
      <sheetName val="ADJMNT"/>
      <sheetName val="Report "/>
      <sheetName val="S.F.P"/>
      <sheetName val="S.C.I"/>
      <sheetName val="S.C.E (2)"/>
      <sheetName val="S.C.E"/>
      <sheetName val="S.C.F"/>
      <sheetName val="Note 1-6"/>
      <sheetName val="fixed Assets-7 (2)"/>
      <sheetName val="PPE_Combined"/>
      <sheetName val="PPE_Combined 2011"/>
      <sheetName val="PPE_smw"/>
      <sheetName val="PPE_BSRM (2)"/>
      <sheetName val="fixed Assets-7"/>
      <sheetName val="Note 8-18"/>
      <sheetName val="18.04.01"/>
      <sheetName val="Note 19-30 "/>
      <sheetName val="Note 31-39"/>
      <sheetName val="Note 40"/>
      <sheetName val="Note 32-43 (3)"/>
      <sheetName val="Note 41-43"/>
      <sheetName val="Note 44-50"/>
      <sheetName val="Note 51"/>
      <sheetName val="Cash flow workings"/>
      <sheetName val="Def Tax"/>
      <sheetName val="B S  Income-06"/>
      <sheetName val="Notes-06 Accounts"/>
      <sheetName val="Int Calculation"/>
      <sheetName val="Int Calculation (2)"/>
      <sheetName val="Note 31-43"/>
      <sheetName val="Relate"/>
      <sheetName val="Inter-co"/>
      <sheetName val="MASB 1"/>
      <sheetName val="comment"/>
      <sheetName val="GL --&gt; Interim"/>
      <sheetName val="Interim --&gt; Top"/>
      <sheetName val="Top Summary"/>
      <sheetName val="GL Input Validations"/>
      <sheetName val="Scratchpad"/>
      <sheetName val="I"/>
      <sheetName val="HH1"/>
      <sheetName val="MM1"/>
      <sheetName val="MM5"/>
      <sheetName val="MM5-1"/>
      <sheetName val="分公司查关联段"/>
      <sheetName val="分月查关联公司"/>
      <sheetName val="分公司分月查关联方"/>
      <sheetName val="4010000"/>
      <sheetName val="Ownership"/>
      <sheetName val="ExRates"/>
      <sheetName val="ICP"/>
      <sheetName val="FF-21(a)"/>
      <sheetName val="0000"/>
      <sheetName val="BPR"/>
      <sheetName val="F-1"/>
      <sheetName val="F-2"/>
      <sheetName val="F-3"/>
      <sheetName val="Materiality"/>
      <sheetName val="F-4"/>
      <sheetName val="F-5"/>
      <sheetName val="F-6"/>
      <sheetName val="F-7"/>
      <sheetName val="F7wkg"/>
      <sheetName val="F-9"/>
      <sheetName val="F-22"/>
      <sheetName val="BPR balance sheet"/>
      <sheetName val="BPR profit &amp; loss"/>
      <sheetName val="BPR BS analysis"/>
      <sheetName val="BPR PL analysis"/>
      <sheetName val="A-22"/>
      <sheetName val="B"/>
      <sheetName val="B-1"/>
      <sheetName val="C"/>
      <sheetName val="C-1"/>
      <sheetName val="L"/>
      <sheetName val="M"/>
      <sheetName val="N"/>
      <sheetName val="U"/>
      <sheetName val="U-100"/>
      <sheetName val="FF"/>
      <sheetName val="FF-1"/>
      <sheetName val="FF-10"/>
      <sheetName val="FF-20"/>
      <sheetName val="CA"/>
      <sheetName val="FF-22(hp)"/>
      <sheetName val="FF-23(d)"/>
      <sheetName val="FF-30"/>
      <sheetName val="FF-31"/>
      <sheetName val="FF-40"/>
      <sheetName val="PP"/>
      <sheetName val="PP(spare)"/>
      <sheetName val="PP-20"/>
      <sheetName val="31"/>
      <sheetName val="AA"/>
      <sheetName val="BB"/>
      <sheetName val="BB-1"/>
      <sheetName val="MM"/>
      <sheetName val="10"/>
      <sheetName val="13"/>
      <sheetName val="14"/>
      <sheetName val="20"/>
      <sheetName val="30"/>
      <sheetName val="NN-12"/>
      <sheetName val="PP-30"/>
      <sheetName val="PP-31"/>
      <sheetName val="PP-40"/>
      <sheetName val="Thailand"/>
      <sheetName val="Sino"/>
      <sheetName val="India - Mkt"/>
      <sheetName val="Japan"/>
      <sheetName val="Pakistan"/>
      <sheetName val="India Technologies"/>
      <sheetName val="Australia"/>
      <sheetName val="Philippines"/>
      <sheetName val="Malaysia"/>
      <sheetName val="2519939"/>
      <sheetName val="SL-C"/>
      <sheetName val="SL- S"/>
      <sheetName val="Appendix 1-SL"/>
      <sheetName val="Gap Inc St"/>
      <sheetName val="Gap BS"/>
      <sheetName val="BB2-2 - R&amp;D"/>
      <sheetName val="BB2-6.1"/>
      <sheetName val="BB2-8 - Financial Income"/>
      <sheetName val="BB4-1 - Rental Exp"/>
      <sheetName val="5390100 "/>
      <sheetName val="5390100  (2)"/>
      <sheetName val="5390300  (2)"/>
      <sheetName val="BB6 - Payroll"/>
      <sheetName val="BB6 - Payroll (2)"/>
      <sheetName val="QUERIES"/>
      <sheetName val="CC1"/>
      <sheetName val="(F)CC1"/>
      <sheetName val="CC7 (2)"/>
      <sheetName val="CC1-1"/>
      <sheetName val="CC2-1"/>
      <sheetName val="CC1-2"/>
      <sheetName val="CC3-1"/>
      <sheetName val="CC7"/>
      <sheetName val="DD1"/>
      <sheetName val="DD1-1"/>
      <sheetName val="EE1"/>
      <sheetName val="EE1-1"/>
      <sheetName val="EE6(a)"/>
      <sheetName val="EE6b"/>
      <sheetName val="Loaned Inventories"/>
      <sheetName val="FF1"/>
      <sheetName val="FF2a"/>
      <sheetName val="Unbilled AR"/>
      <sheetName val="GG1"/>
      <sheetName val="FA Entreis"/>
      <sheetName val="JMD Office Prepayment_Mar 2008"/>
      <sheetName val="GG5"/>
      <sheetName val="Prepayment"/>
      <sheetName val="GG1-1-MUS"/>
      <sheetName val="GG1-2"/>
      <sheetName val="GG1-3-MUS"/>
      <sheetName val="GG1-4"/>
      <sheetName val="GG2-1"/>
      <sheetName val="KK1"/>
      <sheetName val="JJ1"/>
      <sheetName val="LL1"/>
      <sheetName val="LL1-1"/>
      <sheetName val="LL1-2(MUS)"/>
      <sheetName val="MM1 1"/>
      <sheetName val="MM1-1"/>
      <sheetName val="MM1-2-MUS"/>
      <sheetName val="MM1-3-MUS"/>
      <sheetName val="NN1"/>
      <sheetName val="NN1-1"/>
      <sheetName val="PIVOT TABLE-BILLED"/>
      <sheetName val="billed AR2"/>
      <sheetName val="Master data"/>
      <sheetName val="IS (Face)"/>
      <sheetName val="GP Analysis"/>
      <sheetName val="BB2-1 - Admin Exp"/>
      <sheetName val="BB2-3 - Selling Exp"/>
      <sheetName val="BB2-4 - Service Sales"/>
      <sheetName val="BB2-5 - Product Cost"/>
      <sheetName val="BB2-6 - Financial exp"/>
      <sheetName val="BB2-7 - Other Operating Expense"/>
      <sheetName val="#REF"/>
      <sheetName val="M2-1"/>
      <sheetName val="M2"/>
      <sheetName val="HW_Trial_Balance___Summary_ (2)"/>
      <sheetName val="TB_Dec"/>
      <sheetName val="BB1-1"/>
      <sheetName val="BB2 - IS (Detailed)"/>
      <sheetName val="BB2-1 - Turn Key project(O)"/>
      <sheetName val="BB2-801"/>
      <sheetName val="CC1.1"/>
      <sheetName val="CC2-1.1"/>
      <sheetName val="CC3"/>
      <sheetName val="DD2"/>
      <sheetName val="DD3"/>
      <sheetName val="CC8-1(MUS)"/>
      <sheetName val="GG1-1"/>
      <sheetName val="GG2"/>
      <sheetName val="GG2(!)"/>
      <sheetName val="GG1-1(MUS)"/>
      <sheetName val="GG5."/>
      <sheetName val="LL1(!)"/>
      <sheetName val="LL1 "/>
      <sheetName val="LL1-11"/>
      <sheetName val="MM1-2"/>
      <sheetName val="MM1-3"/>
      <sheetName val="MM1-4"/>
      <sheetName val="MM1-5"/>
      <sheetName val="Balace Sheet"/>
      <sheetName val="GP margin analysis"/>
      <sheetName val="BB2-2 - Admin Exp"/>
      <sheetName val="BB2-3 - R&amp;D"/>
      <sheetName val="BB2-4 - Selling Exp"/>
      <sheetName val="BB2-5 - Service Sales"/>
      <sheetName val="BB2-6 - Product Cost"/>
      <sheetName val="BB2-8 - Financial exp"/>
      <sheetName val="2009 Depreciation"/>
      <sheetName val="2009 Depreciation (2)"/>
      <sheetName val="2009 Depreciation (3)"/>
      <sheetName val="IntDec00TespM&amp;B"/>
      <sheetName val="Age311299TESP"/>
      <sheetName val="P4DDBFTESP"/>
      <sheetName val="Bank Rec review"/>
      <sheetName val="F1"/>
      <sheetName val="HF1-1"/>
      <sheetName val="F2"/>
      <sheetName val="F2-1"/>
      <sheetName val="HB1"/>
      <sheetName val="HB-2"/>
      <sheetName val="Hb2-1"/>
      <sheetName val="HB1-2"/>
      <sheetName val="HB2-3"/>
      <sheetName val="HB2-4"/>
      <sheetName val="HB2-5"/>
      <sheetName val="HB6"/>
      <sheetName val="HB6a"/>
      <sheetName val="Realised Exch"/>
      <sheetName val="Outstanding"/>
      <sheetName val="P&amp;L"/>
      <sheetName val="PnL"/>
      <sheetName val="IntExp&amp;Salary"/>
      <sheetName val="PL2003"/>
      <sheetName val="PLOct03"/>
      <sheetName val="BLOct03"/>
      <sheetName val="Disposal of hospitals"/>
      <sheetName val="NTA"/>
      <sheetName val="Gain on disposal"/>
      <sheetName val="CMC"/>
      <sheetName val="Proforma 2"/>
      <sheetName val="Disposal of ACRB"/>
      <sheetName val="Issues Arising"/>
      <sheetName val="Proforma 1"/>
      <sheetName val="PN10"/>
      <sheetName val="TASintDec00"/>
      <sheetName val="Age311299TAS"/>
      <sheetName val="P4DDBFTAS"/>
      <sheetName val="CAJE-rev"/>
      <sheetName val="CAJE"/>
      <sheetName val="CAJE (2)"/>
      <sheetName val="CAJE (3)"/>
      <sheetName val="CAJE (4)"/>
      <sheetName val="GJ"/>
      <sheetName val="rev"/>
      <sheetName val="1999"/>
      <sheetName val="transport"/>
      <sheetName val="patching"/>
      <sheetName val="paints"/>
      <sheetName val="cosRM"/>
      <sheetName val="royalty "/>
      <sheetName val="ddebts"/>
      <sheetName val="Regional"/>
      <sheetName val="AccLia"/>
      <sheetName val="AR"/>
      <sheetName val="AP"/>
      <sheetName val="stock"/>
      <sheetName val="Debitadv"/>
      <sheetName val="Unforex"/>
      <sheetName val="SJ0088001"/>
      <sheetName val="SJ88002"/>
      <sheetName val="SJ88006 "/>
      <sheetName val="SJ88006-rev"/>
      <sheetName val="SJ88007"/>
      <sheetName val="SJ88008"/>
      <sheetName val="SJ88009"/>
      <sheetName val="SJ88010"/>
      <sheetName val="SJ88010-rev"/>
      <sheetName val="Phil (2)"/>
      <sheetName val="SJ88011"/>
      <sheetName val="FF-3"/>
      <sheetName val="F-11"/>
      <sheetName val="F-11a"/>
      <sheetName val="B-40"/>
      <sheetName val="B-50"/>
      <sheetName val="U "/>
      <sheetName val="U-10"/>
      <sheetName val="U-30"/>
      <sheetName val="BB-30"/>
      <sheetName val="CC-30"/>
      <sheetName val="FF-2"/>
      <sheetName val="FF-4"/>
      <sheetName val="FF-4a"/>
      <sheetName val="FF-5"/>
      <sheetName val="FF-6"/>
      <sheetName val="FF-7"/>
      <sheetName val="FF-8"/>
      <sheetName val="11"/>
      <sheetName val="21"/>
      <sheetName val="40"/>
      <sheetName val="50"/>
      <sheetName val="DD-10"/>
      <sheetName val="Contents"/>
      <sheetName val="Profit and loss(A)"/>
      <sheetName val="Balance sheet(B)"/>
      <sheetName val="PL notes(D)"/>
      <sheetName val="BS notes(E)"/>
      <sheetName val="Cash flows(G)"/>
      <sheetName val="BS Fixed assets(H)"/>
      <sheetName val="Taxation(I1)"/>
      <sheetName val="Deferred tax calculation(I2)"/>
      <sheetName val="Inter-co(J)"/>
      <sheetName val="RM &amp; SPARES"/>
      <sheetName val="B1"/>
      <sheetName val="B2"/>
      <sheetName val="B2 (2)"/>
      <sheetName val="B2-2"/>
      <sheetName val="B2-1"/>
      <sheetName val="B2-2-1"/>
      <sheetName val="B2-3"/>
      <sheetName val="B2-4"/>
      <sheetName val="B2-5"/>
      <sheetName val="B2-6"/>
      <sheetName val="C1"/>
      <sheetName val="C4"/>
      <sheetName val="C5"/>
      <sheetName val="FD"/>
      <sheetName val="G1"/>
      <sheetName val="G1-1"/>
      <sheetName val="G1-2"/>
      <sheetName val="H1"/>
      <sheetName val="M1"/>
      <sheetName val="M1-1"/>
      <sheetName val="M1-2"/>
      <sheetName val="M5"/>
      <sheetName val="M5-1"/>
      <sheetName val="J1"/>
      <sheetName val="wka"/>
      <sheetName val="Code"/>
      <sheetName val="A7"/>
      <sheetName val="D3"/>
      <sheetName val="C1-1"/>
      <sheetName val="D6"/>
      <sheetName val="D8"/>
      <sheetName val="E1"/>
      <sheetName val="E3"/>
      <sheetName val="F3"/>
      <sheetName val="G2"/>
      <sheetName val="G8"/>
      <sheetName val="H3"/>
      <sheetName val="K1"/>
      <sheetName val="L1"/>
      <sheetName val="L2"/>
      <sheetName val="L3"/>
      <sheetName val="M3"/>
      <sheetName val="M4"/>
      <sheetName val="M4-1"/>
      <sheetName val="ST"/>
      <sheetName val="SR"/>
      <sheetName val="Rsv-Dr"/>
      <sheetName val="Rsv-Cr"/>
      <sheetName val="AJE"/>
      <sheetName val="Bal Sheet-Extract"/>
      <sheetName val="P&amp;L-Extract"/>
      <sheetName val="Trade Debtor"/>
      <sheetName val="Sales"/>
      <sheetName val="TB-gl"/>
      <sheetName val="gl"/>
      <sheetName val="E2"/>
      <sheetName val="DPLA"/>
      <sheetName val="B1- 1"/>
      <sheetName val="B1.2"/>
      <sheetName val="EI"/>
      <sheetName val="E1-1"/>
      <sheetName val="E1-2"/>
      <sheetName val="E2.1"/>
      <sheetName val="E3-1"/>
      <sheetName val="note"/>
      <sheetName val="Co info"/>
      <sheetName val="TBCS-PL"/>
      <sheetName val="TBCS-BS"/>
      <sheetName val="Adjustments"/>
      <sheetName val="Reclassifications"/>
      <sheetName val="TBS"/>
      <sheetName val="TPL"/>
      <sheetName val="TRecon"/>
      <sheetName val="B1-1"/>
      <sheetName val="B1-2"/>
      <sheetName val="C2"/>
      <sheetName val="Eprog"/>
      <sheetName val="F1-1"/>
      <sheetName val="G3"/>
      <sheetName val="G4"/>
      <sheetName val="H1-1"/>
      <sheetName val="LI"/>
      <sheetName val="L1-1"/>
      <sheetName val="N1"/>
      <sheetName val="P4"/>
      <sheetName val="details"/>
      <sheetName val="accumdeprn"/>
      <sheetName val="addl cost"/>
      <sheetName val="dev_exp (2)"/>
      <sheetName val="dev_exp"/>
      <sheetName val="Addl Dev Exp"/>
      <sheetName val="FSA"/>
      <sheetName val="FSA-Attached"/>
      <sheetName val="AP110"/>
      <sheetName val="A"/>
      <sheetName val="U-1"/>
      <sheetName val="U-RCD6"/>
      <sheetName val="CC"/>
      <sheetName val="CC-60"/>
      <sheetName val="CC-Recon"/>
      <sheetName val="KK"/>
      <sheetName val="60"/>
      <sheetName val="70"/>
      <sheetName val="80"/>
      <sheetName val="90"/>
      <sheetName val="100"/>
      <sheetName val="M_Maincomp"/>
      <sheetName val="M_CT_OUT"/>
      <sheetName val="Exhibit E"/>
      <sheetName val="CF-RM"/>
      <sheetName val="B3"/>
      <sheetName val="B4"/>
      <sheetName val="B6"/>
      <sheetName val="B7"/>
      <sheetName val="B8"/>
      <sheetName val="B9"/>
      <sheetName val="C4-1"/>
      <sheetName val="C6"/>
      <sheetName val="C8"/>
      <sheetName val="D1"/>
      <sheetName val="E2 (2)"/>
      <sheetName val="E4"/>
      <sheetName val="E3-5"/>
      <sheetName val="E6"/>
      <sheetName val="E6-1"/>
      <sheetName val="E6-2"/>
      <sheetName val="J3"/>
      <sheetName val="K2"/>
      <sheetName val="K3"/>
      <sheetName val="K4"/>
      <sheetName val="P2"/>
      <sheetName val="Q1"/>
      <sheetName val="K3-1"/>
      <sheetName val="Attach"/>
      <sheetName val="Hypo"/>
      <sheetName val="AP110 sup"/>
      <sheetName val="AP110sup"/>
      <sheetName val="B-10"/>
      <sheetName val="BB-10"/>
      <sheetName val="FF "/>
      <sheetName val="FF-2 (1)"/>
      <sheetName val="FF-2 (2)"/>
      <sheetName val="FF-2 (3)"/>
      <sheetName val="KK-1"/>
      <sheetName val="MM-1"/>
      <sheetName val="MM-10"/>
      <sheetName val="NN"/>
      <sheetName val="NN-1"/>
      <sheetName val="Payroll"/>
      <sheetName val="FF_2_1_"/>
      <sheetName val="Os"/>
      <sheetName val="A2-1"/>
      <sheetName val="A2-2"/>
      <sheetName val="A2-3"/>
      <sheetName val="A2-4"/>
      <sheetName val="A3-1"/>
      <sheetName val="A3-2"/>
      <sheetName val="A3-3"/>
      <sheetName val="A3-4"/>
      <sheetName val="A3-4-1"/>
      <sheetName val="C-10"/>
      <sheetName val="C-20"/>
      <sheetName val="C-40"/>
      <sheetName val="E-1"/>
      <sheetName val="E-11"/>
      <sheetName val="E-12"/>
      <sheetName val="E-4"/>
      <sheetName val="E50"/>
      <sheetName val="F-10"/>
      <sheetName val="F-20"/>
      <sheetName val="F-30"/>
      <sheetName val="F-40"/>
      <sheetName val="G-1"/>
      <sheetName val="G-10"/>
      <sheetName val="G-20"/>
      <sheetName val="G-40"/>
      <sheetName val="H"/>
      <sheetName val="H-1"/>
      <sheetName val="K20"/>
      <sheetName val="Ka"/>
      <sheetName val="K"/>
      <sheetName val="K-1"/>
      <sheetName val="K-2"/>
      <sheetName val="K-3"/>
      <sheetName val="K-4"/>
      <sheetName val="K-6"/>
      <sheetName val="L-1"/>
      <sheetName val="L-10"/>
      <sheetName val="L-20"/>
      <sheetName val="M-2"/>
      <sheetName val="M-2-1"/>
      <sheetName val="M-3"/>
      <sheetName val="M-4"/>
      <sheetName val="N-1"/>
      <sheetName val="N-3"/>
      <sheetName val="O"/>
      <sheetName val="O-1"/>
      <sheetName val="O-2"/>
      <sheetName val="O-3"/>
      <sheetName val="O-4"/>
      <sheetName val="O-5"/>
      <sheetName val="O-6"/>
      <sheetName val="O-7"/>
      <sheetName val="O-8"/>
      <sheetName val="O-9"/>
      <sheetName val="O-10"/>
      <sheetName val="P"/>
      <sheetName val="P-1"/>
      <sheetName val="P-2"/>
      <sheetName val="P-4"/>
      <sheetName val="Q "/>
      <sheetName val="Q-1"/>
      <sheetName val="Q-2"/>
      <sheetName val="Q-3"/>
      <sheetName val="S-1"/>
      <sheetName val="T"/>
      <sheetName val="U10"/>
      <sheetName val="U11"/>
      <sheetName val="U11-2"/>
      <sheetName val="U11-3"/>
      <sheetName val="U13"/>
      <sheetName val="U20"/>
      <sheetName val="U21"/>
      <sheetName val="U30"/>
      <sheetName val="U40"/>
      <sheetName val="U50"/>
      <sheetName val="U-25 rawmat consumption"/>
      <sheetName val="FF_2 _1_"/>
      <sheetName val="C7"/>
      <sheetName val="D1-1"/>
      <sheetName val="D1-1-1"/>
      <sheetName val="D1-2"/>
      <sheetName val="D4"/>
      <sheetName val="J2"/>
      <sheetName val="N1-1"/>
      <sheetName val="N1-2"/>
      <sheetName val="N2"/>
      <sheetName val="N2-1"/>
      <sheetName val="N2-2"/>
      <sheetName val="Hypothesis"/>
      <sheetName val="Profitability"/>
      <sheetName val="Profitability Analysis"/>
      <sheetName val="F-1&amp;2"/>
      <sheetName val="CF1"/>
      <sheetName val="sales cut off"/>
      <sheetName val="Purch cut off"/>
      <sheetName val="M&amp;MM-10"/>
      <sheetName val="pp-1"/>
      <sheetName val="40 (2)"/>
      <sheetName val="50 (2)"/>
      <sheetName val="BIF-collect"/>
      <sheetName val="BIF-OR"/>
      <sheetName val="Module1"/>
      <sheetName val="Module2"/>
      <sheetName val="Module3"/>
      <sheetName val="Future"/>
      <sheetName val="Attachment"/>
      <sheetName val="30 "/>
      <sheetName val="INFO"/>
      <sheetName val="L2-Main"/>
      <sheetName val="L3-AAA"/>
      <sheetName val="Details_ACT"/>
      <sheetName val="Details_STD"/>
      <sheetName val="NONTRADESALES"/>
      <sheetName val="Profit anal"/>
      <sheetName val="2610000"/>
      <sheetName val="Deferred Balance"/>
      <sheetName val="Stewart"/>
      <sheetName val="SQL Results"/>
      <sheetName val="SQL Statement"/>
      <sheetName val="TECH_RESULT"/>
      <sheetName val="600"/>
      <sheetName val=""/>
      <sheetName val="F-1(KL)"/>
      <sheetName val="F-2(KL)"/>
      <sheetName val="F-3(KL)"/>
      <sheetName val="F-4(KL)"/>
      <sheetName val="F-5(KL)"/>
      <sheetName val="F-22(KL)"/>
      <sheetName val="A(KL)"/>
      <sheetName val="L(KL)"/>
      <sheetName val="M-MM(KL)"/>
      <sheetName val="N(KL)"/>
      <sheetName val="U(KL)"/>
      <sheetName val="U-1(KL)"/>
      <sheetName val="U-disclosure(KL)"/>
      <sheetName val="CC(KL)"/>
      <sheetName val="30(KL)"/>
      <sheetName val="   Contents"/>
      <sheetName val="1 LeadSchedule"/>
      <sheetName val="2 Sec108"/>
      <sheetName val="3 P&amp;L - 4 Op.Exp"/>
      <sheetName val="3A Turnover 3B COS"/>
      <sheetName val="5 Analysis"/>
      <sheetName val="   Directors"/>
      <sheetName val="Shareholders"/>
      <sheetName val="Dividend"/>
      <sheetName val="ITA-RA"/>
      <sheetName val="Int-rest"/>
      <sheetName val="OTHER (2)"/>
      <sheetName val="U-2_Sales Analysis"/>
      <sheetName val="U-1l2_Overall AR"/>
      <sheetName val="BPR-1"/>
      <sheetName val="B-30"/>
      <sheetName val="U-1 "/>
      <sheetName val="M&amp;MM"/>
      <sheetName val="purchase cut off"/>
      <sheetName val="Company Info"/>
      <sheetName val="SHARE (2)"/>
      <sheetName val="0399"/>
      <sheetName val="Summary US$ "/>
      <sheetName val="New Initiatives -  Consoli(US$)"/>
      <sheetName val="New Initiatives -Consolid (LCY)"/>
      <sheetName val="SRILANKA-REVISED"/>
      <sheetName val="Mauritius"/>
      <sheetName val="Maldives "/>
      <sheetName val="UAE- REVISED DEC 10 '09"/>
      <sheetName val="Bahrain - Revised"/>
      <sheetName val="Oman-Revised"/>
      <sheetName val="Srilanka 1"/>
      <sheetName val="UK- REVISED"/>
      <sheetName val="Bangladesh"/>
      <sheetName val="New Initiatives - Srilanka"/>
      <sheetName val="New Initiatives - Mauritius"/>
      <sheetName val="Maldives"/>
      <sheetName val="Summary US$ (OLD)"/>
      <sheetName val="SRILANKA 2010"/>
      <sheetName val="SRILANKA 2011"/>
      <sheetName val="ERCover"/>
      <sheetName val="TPS Overall"/>
      <sheetName val="MRCover"/>
      <sheetName val="TPSbyCompany"/>
      <sheetName val="Debt Template"/>
      <sheetName val="CAUSTIC"/>
      <sheetName val="Domprice"/>
      <sheetName val="Sheet1 (2)"/>
      <sheetName val="MainComp"/>
      <sheetName val="TotalSalary"/>
      <sheetName val="Allowances"/>
      <sheetName val="Perquisites"/>
      <sheetName val="IFOS"/>
      <sheetName val="Chapter VIA"/>
      <sheetName val="Sal conv"/>
      <sheetName val="ALLPLANTS"/>
      <sheetName val="TALSTOCKVAL"/>
      <sheetName val="BKCSTOCKVAL"/>
      <sheetName val="MAHSTOCKVAL"/>
      <sheetName val="BAL (2)"/>
      <sheetName val="P&amp;F (2)"/>
      <sheetName val="accounting policies"/>
      <sheetName val="BAL"/>
      <sheetName val="P&amp;F"/>
      <sheetName val="scd1,2"/>
      <sheetName val="scd3"/>
      <sheetName val="SCH 4"/>
      <sheetName val="sch 5"/>
      <sheetName val="scd 6"/>
      <sheetName val="SCH 7"/>
      <sheetName val="SCH 8"/>
      <sheetName val="SCD 9"/>
      <sheetName val="sch 10"/>
      <sheetName val="scd 11"/>
      <sheetName val="sch12"/>
      <sheetName val="sch 13 actual"/>
      <sheetName val="SCH 14"/>
      <sheetName val="SCH 15"/>
      <sheetName val="SCHD 16"/>
      <sheetName val="scd 16 cont"/>
      <sheetName val="scd 17"/>
      <sheetName val="Scd-17cont"/>
      <sheetName val="Scd-17 cont"/>
      <sheetName val="Scd-17 contd"/>
      <sheetName val="sch-17 contd."/>
      <sheetName val="Cash Flow (round)"/>
      <sheetName val="sch 5 2nd copy"/>
      <sheetName val="statement"/>
      <sheetName val="xxxx"/>
      <sheetName val="GROUPINGS(Assets &amp; Liabilities)"/>
      <sheetName val="GROUPIMGS(SALES) "/>
      <sheetName val="GROUPINGS( EXPS)"/>
      <sheetName val="GROUPIMGS( EXCISE)"/>
      <sheetName val="TRIAL BALANCE 31.03.08"/>
      <sheetName val="scd1,2 "/>
      <sheetName val="scd 5(FBD)"/>
      <sheetName val="sch5(DB)"/>
      <sheetName val="scd5(DEL)"/>
      <sheetName val="sch-6"/>
      <sheetName val="scd8 "/>
      <sheetName val="SCD10 "/>
      <sheetName val="SCH 13"/>
      <sheetName val="personnel cost &amp; other exps."/>
      <sheetName val="other misc. exps."/>
      <sheetName val="FBT 07-08"/>
      <sheetName val="Sale Vs prod.07-08 "/>
      <sheetName val="GROUPING(INTEREST) "/>
      <sheetName val="SECURITY DEPOSIT  RECD "/>
      <sheetName val="SECURITY DEPOSIT Paid"/>
      <sheetName val="FOB 07-08(final)"/>
      <sheetName val="Prepaid,Ins,Rates&amp;taxes, etc."/>
      <sheetName val="FAR (FARIDABAD) 31.03.08"/>
      <sheetName val="Additions assets FBD(31.03.08)"/>
      <sheetName val="CWIP(PLANT)"/>
      <sheetName val="CWIP(TUBEWELL)"/>
      <sheetName val="CWIP(WATER CH.)"/>
      <sheetName val=" PROJECT EXPS"/>
      <sheetName val="POWER &amp; FUEL"/>
      <sheetName val="WATCH &amp; WARD"/>
      <sheetName val="Security Deposit FBD"/>
      <sheetName val="PROFESSIONAL CHARGES"/>
      <sheetName val="NAME OF LAWERS"/>
      <sheetName val="EXP.PAYABLE"/>
      <sheetName val="scd 16"/>
      <sheetName val="Scd-16cont"/>
      <sheetName val="Scd-16 cont"/>
      <sheetName val="Scd-16 contd"/>
      <sheetName val="scd-16 contd."/>
      <sheetName val="Cash Flow "/>
      <sheetName val="Cash Flow(consolidated)"/>
      <sheetName val="PROVISION BONUS 07-08(FBD)"/>
      <sheetName val="FDRS(31.03.08)"/>
      <sheetName val="HELLA INTT.(FINAL)06-07"/>
      <sheetName val="HELLA INTT e-mail"/>
      <sheetName val="HELLA loan payable(Mar'08)"/>
      <sheetName val="FBD DEBTORS"/>
      <sheetName val="scd 5"/>
      <sheetName val="GROUPINGS"/>
      <sheetName val="scd 4"/>
      <sheetName val="scd 5(Pollution )"/>
      <sheetName val="scd7 "/>
      <sheetName val="OTHER LIABILITY (AS A WHOLE)"/>
      <sheetName val="scd12"/>
      <sheetName val="scd13"/>
      <sheetName val="scd14"/>
      <sheetName val="Scd15"/>
      <sheetName val="scd 15 cont"/>
      <sheetName val="bal sheet "/>
      <sheetName val="profit &amp; loss"/>
      <sheetName val="scd3 and 4"/>
      <sheetName val="scd5"/>
      <sheetName val="sch.no.7 contd."/>
      <sheetName val="Sch no.8"/>
      <sheetName val="Sch 9 &amp; 10"/>
      <sheetName val="Sch 11,12"/>
      <sheetName val="FBT"/>
      <sheetName val="ED"/>
      <sheetName val="Mat'l "/>
      <sheetName val="SEBI"/>
      <sheetName val="Net Worth"/>
      <sheetName val="SCH-A-M"/>
      <sheetName val="Original Trial-29"/>
      <sheetName val="MIS- RECO."/>
      <sheetName val="Adjusted Trial"/>
      <sheetName val="CODE CHECK"/>
      <sheetName val="Grouped Trial"/>
      <sheetName val="B.S.-Groupings"/>
      <sheetName val="P.L.-Groupings"/>
      <sheetName val="Reserve &amp; Surplus"/>
      <sheetName val="Secured Loans"/>
      <sheetName val="Unsecured Loans"/>
      <sheetName val="Inventory"/>
      <sheetName val="BS Schdl-3-Fixed Assets"/>
      <sheetName val="Other current assets"/>
      <sheetName val="Misc. Expenditure"/>
      <sheetName val="EPS"/>
      <sheetName val="BS Schdl- 1 &amp; 2"/>
      <sheetName val="BS Schdl-4 to 11"/>
      <sheetName val="PL Schdl- 12 to 16"/>
      <sheetName val="Fixed Assets-Last year"/>
      <sheetName val="Statement of Income"/>
      <sheetName val="computation"/>
      <sheetName val="GDR"/>
      <sheetName val="TDS"/>
      <sheetName val="Div-details"/>
      <sheetName val="Enclosure 1"/>
      <sheetName val="Enclosure 2"/>
      <sheetName val="Enclosure 3"/>
      <sheetName val="Enclosure 4"/>
      <sheetName val="Enclosure 4A"/>
      <sheetName val="add dep"/>
      <sheetName val="Enclosure 5"/>
      <sheetName val="Enclosure 5A"/>
      <sheetName val="not reqd"/>
      <sheetName val="Enclosure 6"/>
      <sheetName val="Enclosure 7"/>
      <sheetName val="Enclosure 8 "/>
      <sheetName val="Enclosure 9"/>
      <sheetName val="not reqd-1"/>
      <sheetName val="Enclosure 10"/>
      <sheetName val="Enclosure 11"/>
      <sheetName val="Enclosure 12"/>
      <sheetName val="Enclosure 13"/>
      <sheetName val="Details of Payments"/>
      <sheetName val="Raw Mat IAM"/>
      <sheetName val="RM Derabassi"/>
      <sheetName val="VAT &amp; CST on sale"/>
      <sheetName val="Dera Bassi Logic Test"/>
      <sheetName val="Sales Tax IAM (2)"/>
      <sheetName val="FBD Logic TEst"/>
      <sheetName val="Vat Set"/>
      <sheetName val="Consol."/>
      <sheetName val="Working IAM"/>
      <sheetName val="DRB ED AS PER EXCISE 09-10"/>
      <sheetName val="Working Fbd"/>
      <sheetName val="Sales Tax IAM"/>
      <sheetName val="Enclosure 4. (PBC)"/>
      <sheetName val="Enc. XXX"/>
      <sheetName val="Enclosure-4"/>
      <sheetName val="Enclosure 4A "/>
      <sheetName val="Enclosure 5A "/>
      <sheetName val="Enclosure 5B"/>
      <sheetName val="Enclosure- 8"/>
      <sheetName val="Enclosure 8"/>
      <sheetName val="Enclosure-11"/>
      <sheetName val="Enclosure 11-A"/>
      <sheetName val="Enclosure 14"/>
      <sheetName val="BONUS FARIDABAD"/>
      <sheetName val="BONUS DERABASSI"/>
      <sheetName val="Annexure II"/>
      <sheetName val="Encl. 1"/>
      <sheetName val="Encl 2 "/>
      <sheetName val="Encl. 3"/>
      <sheetName val="Encl. 4 "/>
      <sheetName val="Encl. 4A"/>
      <sheetName val="Encl. 5"/>
      <sheetName val="Encl 6"/>
      <sheetName val="Encl 7"/>
      <sheetName val="Encl. 8"/>
      <sheetName val="Encl. 9A"/>
      <sheetName val="Encl. 9B"/>
      <sheetName val="Encl. 10"/>
      <sheetName val="Encl 11"/>
      <sheetName val="Encl. 12"/>
      <sheetName val="Encl. 13"/>
      <sheetName val="Encl. 14"/>
      <sheetName val="Encl.14 contd"/>
      <sheetName val="Enclosure 15"/>
      <sheetName val="Plntmach final"/>
      <sheetName val="Furnfix"/>
      <sheetName val="Vehicles"/>
      <sheetName val="NRbldg"/>
      <sheetName val="Comp"/>
      <sheetName val="Enclosure 2 old"/>
      <sheetName val="P&amp;M add dep"/>
      <sheetName val="Payable"/>
      <sheetName val="Cenvat reco"/>
      <sheetName val="CASH FLOW 03-08"/>
      <sheetName val="phy cycle (2)"/>
      <sheetName val="phy cycle"/>
      <sheetName val="Cover Sheet"/>
      <sheetName val="Revenue Inputs"/>
      <sheetName val="Business Revenues"/>
      <sheetName val="Cost Inputs"/>
      <sheetName val="Roll out plan"/>
      <sheetName val="Fibre plan"/>
      <sheetName val="ULL costs"/>
      <sheetName val="Summary of roll-out plan"/>
      <sheetName val="S C H E M A"/>
      <sheetName val="1 Sites and Lines"/>
      <sheetName val="2 Revenue"/>
      <sheetName val="3 Minutes"/>
      <sheetName val="4 Summary"/>
      <sheetName val="Inputs from PSTN Model"/>
      <sheetName val="All Codes"/>
      <sheetName val=".BS"/>
      <sheetName val="BA_1"/>
      <sheetName val="BA_2"/>
      <sheetName val="BA_3"/>
      <sheetName val="LineMacros"/>
      <sheetName val="Summary Macros"/>
      <sheetName val="BuildGroup"/>
      <sheetName val="BuildBook"/>
      <sheetName val="GroupMod"/>
      <sheetName val="GBDialog"/>
      <sheetName val="PrintDialog"/>
      <sheetName val="LineDialog"/>
      <sheetName val="PCodeDialog"/>
      <sheetName val="Splash"/>
      <sheetName val="Results"/>
      <sheetName val="PCs"/>
      <sheetName val="MCL"/>
      <sheetName val="PrintCommands"/>
      <sheetName val="Sicom (2)"/>
      <sheetName val="SICOM99-00"/>
      <sheetName val="sicom"/>
      <sheetName val="Summ98-99"/>
      <sheetName val="Summ99TO2000"/>
      <sheetName val="rough"/>
      <sheetName val="Model"/>
      <sheetName val="Valuation"/>
      <sheetName val="Revenue Breakout"/>
      <sheetName val="valn"/>
      <sheetName val="valn2"/>
      <sheetName val="capex-BWA"/>
      <sheetName val="capex-NWA"/>
      <sheetName val="capex-ISP+CLEC"/>
      <sheetName val="capex-other"/>
      <sheetName val="Inter_Menu"/>
      <sheetName val="interconnect"/>
      <sheetName val="cos"/>
      <sheetName val="opex-it"/>
      <sheetName val="opex-custSvc"/>
      <sheetName val="opex-G&amp;A"/>
      <sheetName val="opex-S&amp;Mktg"/>
      <sheetName val="cos-Urguay"/>
      <sheetName val="deprec"/>
      <sheetName val="by_city"/>
      <sheetName val="rev-BWA"/>
      <sheetName val="rev-BWA (Uruguay)"/>
      <sheetName val="Uruguay"/>
      <sheetName val="rev-NWA"/>
      <sheetName val="rev-ISP+CLEC"/>
      <sheetName val="DSL"/>
      <sheetName val="Int2_2001"/>
      <sheetName val="Int2_traf_2001"/>
      <sheetName val="Int2_tra_2001_2"/>
      <sheetName val="Prices_Interurban"/>
      <sheetName val="consol"/>
      <sheetName val="C-TM1"/>
      <sheetName val="SendToTM1"/>
      <sheetName val="PeriodFunction"/>
      <sheetName val="auto"/>
      <sheetName val="SAP Data 291204"/>
      <sheetName val="CARO Checklist"/>
      <sheetName val="Annex 1 &amp; 1A TDS Remittance"/>
      <sheetName val="Annex 1B TDS Remittance"/>
      <sheetName val="Annex 2 Sales tax Palakkad"/>
      <sheetName val="Annex 3 &amp; 4 PF Remittance"/>
      <sheetName val="Annex 5 TDS Remittance"/>
      <sheetName val="Annex 6 TDS Remittance"/>
      <sheetName val="Annex 6A ABFL Remittance Delays"/>
      <sheetName val="Annex 7 CARO Madurai Unit"/>
      <sheetName val="Annex 8 CARO Chennai Unit"/>
      <sheetName val="Bal Sheet"/>
      <sheetName val="ENTRIES"/>
      <sheetName val="BALANCESHEET"/>
      <sheetName val="FA"/>
      <sheetName val="Notes2"/>
      <sheetName val="Branch"/>
      <sheetName val="Profit reco"/>
      <sheetName val="Assets sale &amp; transfer"/>
      <sheetName val="Stock trf"/>
      <sheetName val="GROSSING UP"/>
      <sheetName val="Other notes"/>
      <sheetName val="AP GROSSING UP"/>
      <sheetName val="Central Vendor balances"/>
      <sheetName val="Upfronts"/>
      <sheetName val="Stock transfers"/>
      <sheetName val="Installed Capcty"/>
      <sheetName val="Contingent liability"/>
      <sheetName val="DEP"/>
      <sheetName val="SCRAP"/>
      <sheetName val="AR GROSSING UP"/>
      <sheetName val="Qty Information"/>
      <sheetName val="050125_2004-2005 Monthly (TP4) "/>
      <sheetName val="WO RJ Pilot Labor"/>
      <sheetName val="MD-80 Sim Cash Comparison"/>
      <sheetName val="Support Data - Labor Ask"/>
      <sheetName val="FAs"/>
      <sheetName val="Holiday_Hours_Est"/>
      <sheetName val="OT_Hours"/>
      <sheetName val="AllInSummary"/>
      <sheetName val="RgnCtl"/>
      <sheetName val="ValueUsed-CM"/>
      <sheetName val="ValueUsed-12"/>
      <sheetName val="DOH"/>
      <sheetName val="base+pb"/>
      <sheetName val="v8-budget + mapping"/>
      <sheetName val="adp-budget"/>
      <sheetName val="forecast impact"/>
      <sheetName val="curr tb"/>
      <sheetName val="ICB"/>
      <sheetName val="VAT-48"/>
      <sheetName val="VAT-7"/>
      <sheetName val="VAT-12"/>
      <sheetName val="VAT-9"/>
      <sheetName val="vat-50"/>
      <sheetName val="18C"/>
      <sheetName val="18 A"/>
      <sheetName val="GL Cost"/>
      <sheetName val="STN IN"/>
      <sheetName val="Purchase"/>
      <sheetName val="STN OUT"/>
      <sheetName val="Dump"/>
      <sheetName val="Input Tax Credit"/>
      <sheetName val="Summary of Fixed Assets"/>
      <sheetName val="Additions"/>
      <sheetName val="Disposals"/>
      <sheetName val="Hire Purchase"/>
      <sheetName val="Lease"/>
      <sheetName val="Controlled Transfer"/>
      <sheetName val="CA Comp"/>
      <sheetName val="IBA Comp "/>
      <sheetName val="Cost centre expenditure"/>
      <sheetName val="14 Column"/>
      <sheetName val="7 Column"/>
      <sheetName val="Cover "/>
      <sheetName val="Index "/>
      <sheetName val="Direct Report"/>
      <sheetName val="Dtr Rpt - 1 - 3"/>
      <sheetName val="Dtrs stmt - 4"/>
      <sheetName val="Aud Rpt - 5"/>
      <sheetName val="P&amp;L - 6"/>
      <sheetName val="BS - 7"/>
      <sheetName val="Equity - 8"/>
      <sheetName val="CF - 9"/>
      <sheetName val="Notes - 10 - 12"/>
      <sheetName val="P&amp;L "/>
      <sheetName val="Sch A"/>
      <sheetName val="Notes 2"/>
      <sheetName val="DM"/>
      <sheetName val="LABOUR,SUB-CON,LEASE"/>
      <sheetName val="ADM&amp; OHH INCOME"/>
      <sheetName val="S.OH"/>
      <sheetName val="BPR-Bloom"/>
      <sheetName val="F-4l5"/>
      <sheetName val="F-1l F-2"/>
      <sheetName val="O1"/>
      <sheetName val="**_x0000__x0000_"/>
      <sheetName val="***00"/>
      <sheetName val="Disclosure"/>
      <sheetName val="TAworkings"/>
      <sheetName val="TA"/>
      <sheetName val="CF-7"/>
      <sheetName val="interbal"/>
      <sheetName val="segmental"/>
      <sheetName val="seg-turnover"/>
      <sheetName val="dato-turnover"/>
      <sheetName val="dato-pbt"/>
      <sheetName val="Assoc_byco"/>
      <sheetName val="associate"/>
      <sheetName val="highlights"/>
      <sheetName val="consolpl"/>
      <sheetName val="GKTJV"/>
      <sheetName val="protover"/>
      <sheetName val="GESB"/>
      <sheetName val="GMMJV"/>
      <sheetName val="protoMP"/>
      <sheetName val="presegmental"/>
      <sheetName val="kpi"/>
      <sheetName val="Project"/>
      <sheetName val="consol adjustments"/>
      <sheetName val="Proof of Associate"/>
      <sheetName val="MI"/>
      <sheetName val="D"/>
      <sheetName val="E"/>
      <sheetName val="MCMD95"/>
      <sheetName val="BPR1"/>
      <sheetName val="BPR2"/>
      <sheetName val="OS 1(FOR CLIENT DISTRIBUTION)"/>
      <sheetName val="A3-1-1"/>
      <sheetName val="A3-1-2"/>
      <sheetName val="A3-1-3"/>
      <sheetName val="A2 - 5"/>
      <sheetName val="A2 - 6"/>
      <sheetName val="I-2"/>
      <sheetName val="Inter- Company Reconciliation"/>
      <sheetName val="J-1"/>
      <sheetName val="Outstanding Matters (2)"/>
      <sheetName val="Debtors"/>
      <sheetName val="A2-5"/>
      <sheetName val="A2 - 5 (2)"/>
      <sheetName val="A8-6 (1)"/>
      <sheetName val="A8-2(1)"/>
      <sheetName val="A3-1-4"/>
      <sheetName val="A3 - 3"/>
      <sheetName val="A3 - 4"/>
      <sheetName val="G"/>
      <sheetName val="Q"/>
      <sheetName val="U-3"/>
      <sheetName val="A8-5"/>
      <sheetName val="Form EYP 1"/>
      <sheetName val="C "/>
      <sheetName val="10-2"/>
      <sheetName val="10-3"/>
      <sheetName val="30-1"/>
      <sheetName val="F-2 (2)"/>
      <sheetName val="CF-IS"/>
      <sheetName val="CF-SCE"/>
      <sheetName val="DIVIDENDS"/>
      <sheetName val="Cash Flows"/>
      <sheetName val="BPR summary"/>
      <sheetName val="FSL"/>
      <sheetName val="os client"/>
      <sheetName val="RCD 300"/>
      <sheetName val="FEM(NA)"/>
      <sheetName val="Matters for discussion(NA)"/>
      <sheetName val="FEM APPENDIX 1"/>
      <sheetName val="FEM APPENDIX 2"/>
      <sheetName val="F-1&amp;2 adj"/>
      <sheetName val="F-3 adj"/>
      <sheetName val="10-20"/>
      <sheetName val="F-9-1"/>
      <sheetName val="F-9 SS"/>
      <sheetName val="F-14"/>
      <sheetName val="A-3"/>
      <sheetName val="M|MM"/>
      <sheetName val="U Disclosure"/>
      <sheetName val="U-8"/>
      <sheetName val="U-9"/>
      <sheetName val="U-7"/>
      <sheetName val="DD"/>
      <sheetName val="DD-3"/>
      <sheetName val="DD-4"/>
      <sheetName val="DD-5"/>
      <sheetName val="FF-1 Tax Comp"/>
      <sheetName val="FF-2 DT"/>
      <sheetName val="FF-3 CA"/>
      <sheetName val="FF-4 Proof"/>
      <sheetName val="FF-6 (2)"/>
      <sheetName val="10-1"/>
      <sheetName val="30-4"/>
      <sheetName val="FSA-Bloom"/>
      <sheetName val="F-1l2"/>
      <sheetName val="F -4"/>
      <sheetName val="F-21"/>
      <sheetName val="F-25"/>
      <sheetName val="J-70"/>
      <sheetName val="B-2"/>
      <sheetName val="B-3"/>
      <sheetName val="B-4"/>
      <sheetName val="L-2"/>
      <sheetName val="M|MM "/>
      <sheetName val="U-Dis"/>
      <sheetName val="U-20"/>
      <sheetName val="BB-3"/>
      <sheetName val="BB - 7"/>
      <sheetName val="CC-1"/>
      <sheetName val="FF - 6"/>
      <sheetName val="AF-Notes"/>
      <sheetName val="Adm97"/>
      <sheetName val="3 P&amp;L - 3A Op.Exp"/>
      <sheetName val="4 Analysis"/>
      <sheetName val="Other"/>
      <sheetName val="AppA1-1"/>
      <sheetName val="AppA1-2"/>
      <sheetName val="AppA2-1"/>
      <sheetName val="AppA2-2"/>
      <sheetName val="AppA3"/>
      <sheetName val="AppA4"/>
      <sheetName val="July"/>
      <sheetName val="ES1"/>
      <sheetName val="ES2"/>
      <sheetName val="ES3"/>
      <sheetName val="ES4"/>
      <sheetName val="Contents (2)"/>
      <sheetName val="ES1 (2)"/>
      <sheetName val="ES3 (2)"/>
      <sheetName val="ES5"/>
      <sheetName val="ES6"/>
      <sheetName val="ES7"/>
      <sheetName val="BPR-PL "/>
      <sheetName val="BPR-BS"/>
      <sheetName val="F-1,2"/>
      <sheetName val="F-99"/>
      <sheetName val="A-1"/>
      <sheetName val="A-10"/>
      <sheetName val="M MM "/>
      <sheetName val="U dis"/>
      <sheetName val="U-4"/>
      <sheetName val="BB-2"/>
      <sheetName val="BB-17"/>
      <sheetName val="FIN297"/>
      <sheetName val="DD-1"/>
      <sheetName val="FF-4(a)"/>
      <sheetName val="10,20"/>
      <sheetName val="32"/>
      <sheetName val="U3-1"/>
      <sheetName val="1000"/>
      <sheetName val="2000"/>
      <sheetName val="3000"/>
      <sheetName val="4000"/>
      <sheetName val="P&amp;L-Co"/>
      <sheetName val="P&amp;L-Gr"/>
      <sheetName val="CJE"/>
      <sheetName val="PRJE"/>
      <sheetName val="PAJE"/>
      <sheetName val="ConF-1"/>
      <sheetName val="ConF-2"/>
      <sheetName val="ConF-3"/>
      <sheetName val="CPAJE"/>
      <sheetName val="WRK"/>
      <sheetName val="A-MEMO"/>
      <sheetName val="C-2"/>
      <sheetName val="C-3"/>
      <sheetName val="Additional"/>
      <sheetName val="N-4"/>
      <sheetName val="N-5"/>
      <sheetName val="U-Gr"/>
      <sheetName val="U-Sh"/>
      <sheetName val="U-ShG"/>
      <sheetName val="U-Aril"/>
      <sheetName val="U-Gen"/>
      <sheetName val="U-Fam"/>
      <sheetName val="U-2"/>
      <sheetName val="Key Ratios"/>
      <sheetName val="BPR (2)"/>
      <sheetName val="F-1 (2)"/>
      <sheetName val="F-3 (2)"/>
      <sheetName val="payroll - to insert 20.11.01"/>
      <sheetName val="00000"/>
      <sheetName val="OS "/>
      <sheetName val="Sales analysis"/>
      <sheetName val="G-4-2"/>
      <sheetName val="J-71"/>
      <sheetName val="J-72"/>
      <sheetName val="J-73"/>
      <sheetName val="AP110(SUP)"/>
      <sheetName val="F-8 (FSL)"/>
      <sheetName val="F-8 (MASB)-Recon"/>
      <sheetName val="M-MM"/>
      <sheetName val="G-35"/>
      <sheetName val="G-35-1"/>
      <sheetName val="G-35-2"/>
      <sheetName val="G-35-3"/>
      <sheetName val="corporate information"/>
      <sheetName val="OSM"/>
      <sheetName val="A8-1"/>
      <sheetName val="A3-2 p.1"/>
      <sheetName val="A3-1a"/>
      <sheetName val="A3-2 p.2"/>
      <sheetName val="A5"/>
      <sheetName val="A5-1"/>
      <sheetName val="A5-2"/>
      <sheetName val="SEC"/>
      <sheetName val="C-2 Dec"/>
      <sheetName val="C-2 Placement(Nov)"/>
      <sheetName val="C3"/>
      <sheetName val="E-2"/>
      <sheetName val="E-3 Dec"/>
      <sheetName val="E-3 Nov"/>
      <sheetName val="G-1 ( summary) "/>
      <sheetName val="G-1 Dec Aging"/>
      <sheetName val="G-1 Nov AGING "/>
      <sheetName val="G-2 Dec"/>
      <sheetName val="G-3 Review for Provision (Dec)"/>
      <sheetName val="G-2 Nov"/>
      <sheetName val="G-3 Review for Provision (Nov)"/>
      <sheetName val="H ( summary) "/>
      <sheetName val="H-2 Dec"/>
      <sheetName val="H-2 Nov"/>
      <sheetName val="H-3 Dec"/>
      <sheetName val="H-3 Nov"/>
      <sheetName val="H-4 Dec"/>
      <sheetName val="H-4 Nov"/>
      <sheetName val="H-5 Dec"/>
      <sheetName val="H-5 Nov (EY)"/>
      <sheetName val="Interest Gap (Maturity)"/>
      <sheetName val="H-6 Dec"/>
      <sheetName val="H-8 Dec"/>
      <sheetName val="H-8 Nov"/>
      <sheetName val="H-9"/>
      <sheetName val="K-1-1 Dec"/>
      <sheetName val="K-1-1 Nov"/>
      <sheetName val="K-1-2 Dec"/>
      <sheetName val="K-1-2 Nov"/>
      <sheetName val="K-1-3 Dec"/>
      <sheetName val="K-1-3 Nov"/>
      <sheetName val="K-2 Dec"/>
      <sheetName val="K-2 Nov"/>
      <sheetName val="M-1 Dec"/>
      <sheetName val="M-1 Nov"/>
      <sheetName val="M-2 Dec"/>
      <sheetName val="M-2 Nov"/>
      <sheetName val="O-1-1"/>
      <sheetName val="U1"/>
      <sheetName val="U1-1 "/>
      <sheetName val="U2"/>
      <sheetName val="U2-1"/>
      <sheetName val="U3"/>
      <sheetName val="U3-2"/>
      <sheetName val="U4"/>
      <sheetName val="U4-1"/>
      <sheetName val="U4-1-1 Dec"/>
      <sheetName val="U4-1-1 Nov"/>
      <sheetName val="U4-1-2"/>
      <sheetName val="U4-1-5 Cutoff"/>
      <sheetName val="U4-2"/>
      <sheetName val="U4-2-1"/>
      <sheetName val="W"/>
      <sheetName val="Sticker"/>
      <sheetName val="FlySheet"/>
      <sheetName val="A2(USD)"/>
      <sheetName val="A2(2)-USD"/>
      <sheetName val="A2(RM)"/>
      <sheetName val="A2(2)-RM"/>
      <sheetName val="Cflow-Workings"/>
      <sheetName val="B4.02Sch1"/>
      <sheetName val="B4.02Sch2"/>
      <sheetName val="B4.02Sch3"/>
      <sheetName val="C3.01(USD)"/>
      <sheetName val="C3.02(USD)"/>
      <sheetName val="C3.01(RM)"/>
      <sheetName val="C3.02(RM)"/>
      <sheetName val="BB1"/>
      <sheetName val="BB2"/>
      <sheetName val="BB2-1"/>
      <sheetName val="BB2-2"/>
      <sheetName val="BB2-2-1"/>
      <sheetName val="BB3"/>
      <sheetName val="BB4 "/>
      <sheetName val="BB5"/>
      <sheetName val="CC1-3"/>
      <sheetName val="C2-PPE-Add"/>
      <sheetName val="CC4"/>
      <sheetName val="CC5"/>
      <sheetName val="CC8"/>
      <sheetName val="CC8-1"/>
      <sheetName val="DD4"/>
      <sheetName val="DD5"/>
      <sheetName val="DD6"/>
      <sheetName val="DD6(ss)"/>
      <sheetName val="EE1 "/>
      <sheetName val="EE2"/>
      <sheetName val="EE2(ss)"/>
      <sheetName val="EE3"/>
      <sheetName val="EE3-2"/>
      <sheetName val="EE3-2-1"/>
      <sheetName val="EE3-2-2"/>
      <sheetName val="EE3-2-3"/>
      <sheetName val="FF1 "/>
      <sheetName val="FF2"/>
      <sheetName val="FF3"/>
      <sheetName val="FF6"/>
      <sheetName val="FF6-1"/>
      <sheetName val="GG1 "/>
      <sheetName val="HH5"/>
      <sheetName val="JJ1(ss)"/>
      <sheetName val="JJ3"/>
      <sheetName val="JJ4"/>
      <sheetName val="KK1 - Income Tax Account"/>
      <sheetName val="KK2 - BS"/>
      <sheetName val="KK2-1"/>
      <sheetName val="KK3"/>
      <sheetName val="K2-1 - Tax comp."/>
      <sheetName val="K3- CA"/>
      <sheetName val="KK4"/>
      <sheetName val="KK4-1"/>
      <sheetName val="K4 - D Tax"/>
      <sheetName val="KK5"/>
      <sheetName val="KK5(2)"/>
      <sheetName val="KK5-2"/>
      <sheetName val="K5 - Income Tax Recon"/>
      <sheetName val="K5-2 - D Tax Note"/>
      <sheetName val="LL2"/>
      <sheetName val="LL2 (2)"/>
      <sheetName val="LL3"/>
      <sheetName val="LL4"/>
      <sheetName val="LL6"/>
      <sheetName val="LL6-2"/>
      <sheetName val="MM1-1-2"/>
      <sheetName val="MM1-2-1"/>
      <sheetName val="MM2"/>
      <sheetName val="NN2"/>
      <sheetName val="NN2-1"/>
      <sheetName val="NN2-1-1"/>
      <sheetName val="NN2-2"/>
      <sheetName val="NN2-3"/>
      <sheetName val="NN2-4"/>
      <sheetName val="NN2-4-1"/>
      <sheetName val="NN3"/>
      <sheetName val="NN3-1"/>
      <sheetName val="NN5"/>
      <sheetName val="NN5-1"/>
      <sheetName val="Property"/>
      <sheetName val="Table"/>
      <sheetName val="Opening TB a"/>
      <sheetName val="TB 2003"/>
      <sheetName val="Journals 2003"/>
      <sheetName val="Sheet10"/>
      <sheetName val="Sheet11"/>
      <sheetName val="Sheet12"/>
      <sheetName val="Sheet13"/>
      <sheetName val="Sheet14"/>
      <sheetName val="Sheet15"/>
      <sheetName val="Sheet17"/>
      <sheetName val="Purch DB 2003"/>
      <sheetName val="Purchase DB 2003 Other"/>
      <sheetName val="Csh Book 2003"/>
      <sheetName val="Bank Rec a"/>
      <sheetName val="P Cash Pmts 2003"/>
      <sheetName val="Fixed Assets 2003"/>
      <sheetName val="Accruals Prepayments 2003"/>
      <sheetName val="After Date Invs 2003"/>
      <sheetName val="SMain"/>
      <sheetName val="SProperty"/>
      <sheetName val="SCr"/>
      <sheetName val="SDr"/>
      <sheetName val="Schedule"/>
      <sheetName val="Trial Balance"/>
      <sheetName val="XXX"/>
      <sheetName val="2998001"/>
      <sheetName val="S005"/>
      <sheetName val="1407001"/>
      <sheetName val="MAP Table"/>
      <sheetName val="1407208"/>
      <sheetName val="1407209"/>
      <sheetName val="1407210"/>
      <sheetName val="S006"/>
      <sheetName val="1471201"/>
      <sheetName val="2444001"/>
      <sheetName val="1519001"/>
      <sheetName val="S003"/>
      <sheetName val="S004"/>
      <sheetName val="1740001"/>
      <sheetName val="2380001"/>
      <sheetName val="1790001"/>
      <sheetName val="1480001"/>
      <sheetName val="1612001"/>
      <sheetName val="1680007"/>
      <sheetName val="1680004"/>
      <sheetName val="1680201"/>
      <sheetName val="1680801"/>
      <sheetName val="1680001"/>
      <sheetName val="1680003"/>
      <sheetName val="1680802"/>
      <sheetName val="1680702"/>
      <sheetName val="1408001"/>
      <sheetName val="S002"/>
      <sheetName val="1640004"/>
      <sheetName val="S001"/>
      <sheetName val="2511001"/>
      <sheetName val="2710001"/>
      <sheetName val="2835024"/>
      <sheetName val="2851024"/>
      <sheetName val="2998801"/>
      <sheetName val="2991001"/>
      <sheetName val="2992001"/>
      <sheetName val="2923001"/>
      <sheetName val="2998209"/>
      <sheetName val="2997001"/>
      <sheetName val="2821001"/>
      <sheetName val="2499001"/>
      <sheetName val="2295001"/>
      <sheetName val="1441011"/>
      <sheetName val="1441010"/>
      <sheetName val="1991835"/>
      <sheetName val="MENU"/>
      <sheetName val="Seagate"/>
      <sheetName val="Reconcile"/>
      <sheetName val="*******"/>
      <sheetName val="LS"/>
      <sheetName val="Detailed"/>
      <sheetName val="FC Test"/>
      <sheetName val="FC Test (2)"/>
      <sheetName val="Confirmation control list"/>
      <sheetName val="Vouching"/>
      <sheetName val="TMS2000"/>
      <sheetName val="KPMG.Index"/>
      <sheetName val="Int Rest"/>
      <sheetName val="HP Int"/>
      <sheetName val="1.04"/>
      <sheetName val="F.A.Recon"/>
      <sheetName val="C.A.Sum"/>
      <sheetName val="C.A.Add.Sum"/>
      <sheetName val="C.A.Add1"/>
      <sheetName val="CT-In.Sum"/>
      <sheetName val="CT-In"/>
      <sheetName val="C.A.Disp.Sum"/>
      <sheetName val="C.A.Disp1"/>
      <sheetName val="CT-Out"/>
      <sheetName val="L.A.Recon"/>
      <sheetName val="L.A.Sum "/>
      <sheetName val="L.A.Add.Sum"/>
      <sheetName val="L.A.Add1"/>
      <sheetName val="L.A.Disp.Sum"/>
      <sheetName val="L.A.Disp1"/>
      <sheetName val="SmallComp"/>
      <sheetName val="Update List"/>
      <sheetName val="U5|1"/>
      <sheetName val="Confirmation"/>
      <sheetName val="I-conf (2003)"/>
      <sheetName val="I-conf"/>
      <sheetName val="G-conf"/>
      <sheetName val="I1 not used"/>
      <sheetName val="Q2 (2)"/>
      <sheetName val="Q3 (2)"/>
      <sheetName val="Q1|2"/>
      <sheetName val="O (ref1)"/>
      <sheetName val="R03"/>
      <sheetName val="RRef"/>
      <sheetName val="Q1|1"/>
      <sheetName val="SJ Asset Issues"/>
      <sheetName val="OSM (to client)"/>
      <sheetName val="old f-9"/>
      <sheetName val="Old FF-1"/>
      <sheetName val="Old FF-2"/>
      <sheetName val="20-1"/>
      <sheetName val="RECON"/>
      <sheetName val="A-2"/>
      <sheetName val="NRV-1"/>
      <sheetName val="NRV-2"/>
      <sheetName val="N-10"/>
      <sheetName val="N-11"/>
      <sheetName val="N-12"/>
      <sheetName val="N-20"/>
      <sheetName val="AA-3"/>
      <sheetName val="FA-LISTING"/>
      <sheetName val="FA_LISTING"/>
      <sheetName val="L&amp;B"/>
      <sheetName val="P&amp;M"/>
      <sheetName val="MV"/>
      <sheetName val="COMPUTER"/>
      <sheetName val="OE"/>
      <sheetName val="Fur"/>
      <sheetName val="F&amp;F"/>
      <sheetName val="KL"/>
      <sheetName val="DISPOSAL"/>
      <sheetName val="Revaluation"/>
      <sheetName val="BS 08"/>
      <sheetName val="IS 08"/>
      <sheetName val="BS 08(1)"/>
      <sheetName val="SCE"/>
      <sheetName val="notes(a) "/>
      <sheetName val="notes (b)"/>
      <sheetName val="Notes (c)"/>
      <sheetName val="Effect on  acquisition"/>
      <sheetName val="Goodwill"/>
      <sheetName val="C10"/>
      <sheetName val="BS(2)"/>
      <sheetName val="IS(2)"/>
      <sheetName val="CFS(2)"/>
      <sheetName val="PAJE (2)"/>
      <sheetName val="C10 (2)"/>
      <sheetName val="NTA(2)"/>
      <sheetName val="MI Recon (2)"/>
      <sheetName val="GT_Custom"/>
      <sheetName val="SOE"/>
      <sheetName val="MIS"/>
      <sheetName val="S&amp;D"/>
      <sheetName val="AE"/>
      <sheetName val="OPE"/>
      <sheetName val="FC"/>
      <sheetName val="CF07"/>
      <sheetName val="CF08"/>
      <sheetName val="CF 09"/>
      <sheetName val="FX"/>
      <sheetName val="Ratio"/>
      <sheetName val="proof 08"/>
      <sheetName val="PAR BS 08"/>
      <sheetName val="PAR PL 08"/>
      <sheetName val="E1A"/>
      <sheetName val="RJE07HY-draft"/>
      <sheetName val="CBS'1"/>
      <sheetName val="CPL1"/>
      <sheetName val="CJE1"/>
      <sheetName val="MI1"/>
      <sheetName val="GW1"/>
      <sheetName val="NP1"/>
      <sheetName val="NPL1"/>
      <sheetName val="CJENPL1"/>
      <sheetName val="CA1"/>
      <sheetName val="CACPL1"/>
      <sheetName val="CACJE1"/>
      <sheetName val="CPPBS1"/>
      <sheetName val="CPPPL1"/>
      <sheetName val="CPCJE1"/>
      <sheetName val="IMBS1"/>
      <sheetName val="IMPL1"/>
      <sheetName val="IMADJ1"/>
      <sheetName val="CONSTBS1"/>
      <sheetName val="CONSTPL1"/>
      <sheetName val="CONSTADJ1"/>
      <sheetName val="CPDBS1"/>
      <sheetName val="CPDPL1"/>
      <sheetName val="CPDADJ1"/>
      <sheetName val="资产负债表"/>
      <sheetName val="利润表"/>
      <sheetName val="总帐"/>
      <sheetName val="资产"/>
      <sheetName val="负债"/>
      <sheetName val="损益"/>
      <sheetName val="0701"/>
      <sheetName val="0702"/>
      <sheetName val="0703"/>
      <sheetName val="0704"/>
      <sheetName val="0705"/>
      <sheetName val="0706"/>
      <sheetName val="0707"/>
      <sheetName val="0708"/>
      <sheetName val="0709"/>
      <sheetName val="0710"/>
      <sheetName val="0711"/>
      <sheetName val="0712"/>
      <sheetName val="凭证汇总"/>
      <sheetName val="InvoiceList"/>
      <sheetName val="Weighted ave(Grp)"/>
      <sheetName val="BS 10"/>
      <sheetName val="IS10"/>
      <sheetName val="IS-IJX"/>
      <sheetName val="forex (X)"/>
      <sheetName val="forex (T) "/>
      <sheetName val="BS - IJX march2010"/>
      <sheetName val="CF EEFECT"/>
      <sheetName val="PPE"/>
      <sheetName val="PPE IJT"/>
      <sheetName val="PPE IJX"/>
      <sheetName val="Net cash acquired "/>
      <sheetName val="Goodwill (2)"/>
      <sheetName val="PI"/>
      <sheetName val="A2A-Group"/>
      <sheetName val="CC-24"/>
      <sheetName val="CC-50"/>
      <sheetName val="25"/>
      <sheetName val="Std Tickmarks"/>
      <sheetName val="AP (110)"/>
      <sheetName val="F-1|2"/>
      <sheetName val="Udisc"/>
      <sheetName val="AA-1"/>
      <sheetName val="FSA (Attach)"/>
      <sheetName val="BPR."/>
      <sheetName val="UTB"/>
      <sheetName val="BIS LIST-C1 21 (2)"/>
      <sheetName val="BIS LIST-C1 20 (2)"/>
      <sheetName val="BIS LIST-C2 18"/>
      <sheetName val="BIS LIST-C2 19"/>
      <sheetName val="BIS LIST-C2 20"/>
      <sheetName val="BIS LIST-C2 21"/>
      <sheetName val="BIS LIST-NTH 18"/>
      <sheetName val="BIS LIST-NTH 19"/>
      <sheetName val="BIS LIST-NTH 20"/>
      <sheetName val="BIS LIST-NTH 21"/>
      <sheetName val="BIS LIST-NTH 19 (2)"/>
      <sheetName val="BIS LIST-NTH 18 (2)"/>
      <sheetName val="BIS LIST-STH 20 (2)"/>
      <sheetName val="BIS LIST-STH 21 (2)"/>
      <sheetName val="BIS LIST-C1 18 (2)"/>
      <sheetName val="BIS LIST-C1 19 (2)"/>
      <sheetName val="BIS LIST-C1 19 (3)"/>
      <sheetName val="BIS LIST-EC 18 (2)"/>
      <sheetName val="BIS LIST-EC 19 (2)"/>
      <sheetName val="BIS LIST-STH 18 (2)"/>
      <sheetName val="BIS LIST-EC 20 (2)"/>
      <sheetName val="BIS LIST-EC 21 (2)"/>
      <sheetName val="GVF"/>
      <sheetName val=" IB-PL-GROUP"/>
      <sheetName val=" IB-PL-YTD VS BGT"/>
      <sheetName val="DCA"/>
      <sheetName val="GFS"/>
      <sheetName val="GFA"/>
      <sheetName val=" IB-PL-MONTH"/>
      <sheetName val=" IB-PL-YTD"/>
      <sheetName val="IBBS"/>
      <sheetName val="inter-co Calculation"/>
      <sheetName val=" IB-PL-4CAST"/>
      <sheetName val="IBBS-4CAST"/>
      <sheetName val="GOPEX"/>
      <sheetName val="GMVF "/>
      <sheetName val="GPS"/>
      <sheetName val="CONSOLFULL"/>
      <sheetName val="inter-co full"/>
      <sheetName val="ITSB"/>
      <sheetName val="ADTRANTZ"/>
      <sheetName val="SPSSB"/>
      <sheetName val="GCF"/>
      <sheetName val="CF BY CO"/>
      <sheetName val="GCF BY CO"/>
      <sheetName val=" IB-PL-YTD IND"/>
      <sheetName val="271101"/>
      <sheetName val="281101"/>
      <sheetName val="Issues"/>
      <sheetName val="SRM(final)"/>
      <sheetName val="SAD(not used)"/>
      <sheetName val="RJE(not used)"/>
      <sheetName val="A8"/>
      <sheetName val="A3-1l2"/>
      <sheetName val="A3|3"/>
      <sheetName val="E-2(not used)"/>
      <sheetName val="K(disclosure)"/>
      <sheetName val="K (2)"/>
      <sheetName val="K1-DepnReasonablenessTest"/>
      <sheetName val="N2 Prov for bonus(final)"/>
      <sheetName val="N3 Prov for audit fee(final)"/>
      <sheetName val="N4"/>
      <sheetName val="N5(final)"/>
      <sheetName val="O(final)"/>
      <sheetName val="O1(final)"/>
      <sheetName val="O2(final)"/>
      <sheetName val="R(final)"/>
      <sheetName val="R1(final)"/>
      <sheetName val="R2(final)"/>
      <sheetName val="UA-Disclosure items(final)"/>
      <sheetName val="U10|20"/>
      <sheetName val="U10|1"/>
      <sheetName val="U20|1"/>
      <sheetName val="Purchases cut off"/>
      <sheetName val="Payroll analysis(final)"/>
      <sheetName val="EPF(final)"/>
      <sheetName val="U-70"/>
      <sheetName val="Reminder-IR"/>
      <sheetName val="G-50 -1-IR"/>
      <sheetName val="G-50 -2-IR"/>
      <sheetName val="UB-20-IR"/>
      <sheetName val="UB-21-IR"/>
      <sheetName val="RCD -401-IR"/>
      <sheetName val="RCD-402-IR"/>
      <sheetName val="Materiality-IR"/>
      <sheetName val="Cashflow-IR"/>
      <sheetName val="BPR balance sheet-IR"/>
      <sheetName val="BPR profit &amp; loss-IR"/>
      <sheetName val="BPR BS analysis-IR"/>
      <sheetName val="BPR PL analysis-IR"/>
      <sheetName val="B-1-IR"/>
      <sheetName val="BB-1-IR"/>
      <sheetName val="A8-IR"/>
      <sheetName val="F-4-IR"/>
      <sheetName val="OSM-Prefinal"/>
      <sheetName val="OSM-Feb05"/>
      <sheetName val="B7|1"/>
      <sheetName val="B7|2"/>
      <sheetName val="B10|1"/>
      <sheetName val="B10|2"/>
      <sheetName val="B11|1"/>
      <sheetName val="B11|2"/>
      <sheetName val="F-8(na)"/>
      <sheetName val="E-5"/>
      <sheetName val="E-6"/>
      <sheetName val="E-6|1"/>
      <sheetName val="E - APS Debt"/>
      <sheetName val="I-1"/>
      <sheetName val="Inter Co"/>
      <sheetName val="I-1|1"/>
      <sheetName val="N (IR)"/>
      <sheetName val="N-Note"/>
      <sheetName val="Sum-Proll"/>
      <sheetName val="dr"/>
      <sheetName val="auditor"/>
      <sheetName val="acs"/>
      <sheetName val="fixed"/>
      <sheetName val="U dis (3)"/>
      <sheetName val="U dis (2)"/>
      <sheetName val="F-1,2 (2)"/>
      <sheetName val="F-22 (2)"/>
      <sheetName val="F-1,2 (3)"/>
      <sheetName val="F-3 (3)"/>
      <sheetName val="F-22 (3)"/>
      <sheetName val="CF-4 "/>
      <sheetName val="CF-1,2"/>
      <sheetName val="CF-3"/>
      <sheetName val="CF-4"/>
      <sheetName val="ccf"/>
      <sheetName val="Jadual 3"/>
      <sheetName val="Jadual 3A"/>
      <sheetName val="Jadual 3B"/>
      <sheetName val="Jadual 3C"/>
      <sheetName val="F_Stock Lead Schedule "/>
      <sheetName val="F1_Purchased FG"/>
      <sheetName val="F1 _1Purchased FG "/>
      <sheetName val="F2_1_Purchased FG"/>
      <sheetName val="F1_Manufactured FG &amp; GIP"/>
      <sheetName val="F3_1Raw Material  "/>
      <sheetName val="F1_1Manufactured FG &amp; GIP"/>
      <sheetName val="F1-1 Double Entries"/>
      <sheetName val="F1_2_Direct Labour Cost"/>
      <sheetName val="F1_3_Production Overhead"/>
      <sheetName val="F1_4_Energy Cost"/>
      <sheetName val="F3_Raw Material"/>
      <sheetName val="F3_2Prov for Raw Mat stock loss"/>
      <sheetName val="F4_Packing Material"/>
      <sheetName val="F4_1 Packing Material"/>
      <sheetName val="F5_ Good In Transit"/>
      <sheetName val="F5-1_GIT Purchased FG"/>
      <sheetName val="F5-2_GIT Raw Material"/>
      <sheetName val="F6_Engineering , A&amp; Promotion"/>
      <sheetName val="F7"/>
      <sheetName val="F7-1_Sales CUt-Off"/>
      <sheetName val="F8"/>
      <sheetName val="F8-1_Purchase Cut Off"/>
      <sheetName val="F9"/>
      <sheetName val="F9-1_RawMat"/>
      <sheetName val="F9-2_PurchasedFinGoods"/>
      <sheetName val="F9-3_Prod FG &amp; GIP"/>
      <sheetName val="F9-3~1_Soiled"/>
      <sheetName val="F9-4_Packing Material"/>
      <sheetName val="os list"/>
      <sheetName val="oustanding]"/>
      <sheetName val="BBK- J74"/>
      <sheetName val="F-14-1"/>
      <sheetName val="DD-1MBF"/>
      <sheetName val="DD-1 EON"/>
      <sheetName val="FF-1 (2)"/>
      <sheetName val="Cashflow (3)"/>
      <sheetName val="AP 110-F-4"/>
      <sheetName val="AP 110-F-5"/>
      <sheetName val="A5l1"/>
      <sheetName val="Cor"/>
      <sheetName val="Dir"/>
      <sheetName val="Acc"/>
      <sheetName val="Stat"/>
      <sheetName val="Aud1"/>
      <sheetName val="Aud2"/>
      <sheetName val="Annx1"/>
      <sheetName val="Annx3"/>
      <sheetName val="Annx4"/>
      <sheetName val="Annx2"/>
      <sheetName val="Content"/>
      <sheetName val="EXT TB-MULTI"/>
      <sheetName val="Chart1"/>
      <sheetName val="PC &amp; VR Budget and Actual Units"/>
      <sheetName val="VR VARIANCE ANALYSIS"/>
      <sheetName val="DailyInput_Domestic"/>
      <sheetName val="pldt"/>
      <sheetName val="F-1 F-2"/>
      <sheetName val="B "/>
      <sheetName val="U-disc"/>
      <sheetName val="BB-5"/>
      <sheetName val="CC-3"/>
      <sheetName val="20 30"/>
      <sheetName val="70 "/>
      <sheetName val="July Posting"/>
      <sheetName val="June Accrual"/>
      <sheetName val="WIP"/>
      <sheetName val="WIP0724"/>
      <sheetName val="ShippedNotInvoiced"/>
      <sheetName val="sch1"/>
      <sheetName val="Statement of Equity"/>
      <sheetName val="tax-ss"/>
      <sheetName val="Bill"/>
      <sheetName val="OSM-ccf"/>
      <sheetName val="Michelle"/>
      <sheetName val="OSM to client"/>
      <sheetName val="Further queries"/>
      <sheetName val="Q2"/>
      <sheetName val="Q3"/>
      <sheetName val="CFW"/>
      <sheetName val="CFW99"/>
      <sheetName val="SAD"/>
      <sheetName val="RJE"/>
      <sheetName val="CLA"/>
      <sheetName val="A6-2"/>
      <sheetName val="A7-10a"/>
      <sheetName val="IA"/>
      <sheetName val="Unrecorded"/>
      <sheetName val="O2"/>
      <sheetName val="R"/>
      <sheetName val="R1"/>
      <sheetName val="ua"/>
      <sheetName val="ReviewDN-CN"/>
      <sheetName val="Consol Note"/>
      <sheetName val="K2-ss"/>
      <sheetName val="O-ss"/>
      <sheetName val="A2|1"/>
      <sheetName val="A3|1"/>
      <sheetName val="x"/>
      <sheetName val="F3|1"/>
      <sheetName val="F4"/>
      <sheetName val="F5"/>
      <sheetName val="K1-K9"/>
      <sheetName val="SRM"/>
      <sheetName val="A3-1&amp;2"/>
      <sheetName val="A3-5"/>
      <sheetName val="A3-7"/>
      <sheetName val="A3-71"/>
      <sheetName val="A20"/>
      <sheetName val="K Disclosure"/>
      <sheetName val="K-10"/>
      <sheetName val="U10&amp;20"/>
      <sheetName val="U10-1"/>
      <sheetName val="U30-1"/>
      <sheetName val="RE"/>
      <sheetName val="MV of 2001"/>
      <sheetName val="MV of 2002"/>
      <sheetName val="MV of 2003"/>
      <sheetName val="A3-7A"/>
      <sheetName val="cashflowcomp"/>
      <sheetName val="cashflowcomp (2)"/>
      <sheetName val="F-8-20-1"/>
      <sheetName val="A-5"/>
      <sheetName val="O 1(Sche I)"/>
      <sheetName val="O 2(Sche IIa)"/>
      <sheetName val="O 2 (Sche IIb)"/>
      <sheetName val="Schedule IIc"/>
      <sheetName val="O 3(Sche III)"/>
      <sheetName val="O 4 (working)"/>
      <sheetName val="B-11"/>
      <sheetName val="4th cos"/>
      <sheetName val="For 02 tax recon purposes only"/>
      <sheetName val="Schedule IIa"/>
      <sheetName val="Schedule IIb"/>
      <sheetName val="indx"/>
      <sheetName val="J"/>
      <sheetName val="O|1"/>
      <sheetName val="R1 (2)"/>
      <sheetName val="R2"/>
      <sheetName val="R1_DT Movement"/>
      <sheetName val="R2_DT Proof"/>
      <sheetName val="R|1"/>
      <sheetName val="R2|1"/>
      <sheetName val="R2|2"/>
      <sheetName val="R2|3"/>
      <sheetName val="A2_1_AJE"/>
      <sheetName val="A2_2_RJE"/>
      <sheetName val="G1|1"/>
      <sheetName val="I1"/>
      <sheetName val="I1|1 "/>
      <sheetName val="I2"/>
      <sheetName val="N|1"/>
      <sheetName val="Oa"/>
      <sheetName val="P1"/>
      <sheetName val="P1-1"/>
      <sheetName val="R3"/>
      <sheetName val="R4"/>
      <sheetName val="U2|1"/>
      <sheetName val="P&amp;L1 "/>
      <sheetName val="P&amp;L GHD"/>
      <sheetName val="OPEX1"/>
      <sheetName val="OPEX"/>
      <sheetName val="Cashflow1"/>
      <sheetName val="BSheet"/>
      <sheetName val="BSheet1"/>
      <sheetName val="p&amp;l 0304"/>
      <sheetName val="p&amp;l 0405"/>
      <sheetName val="p&amp;l 0506"/>
      <sheetName val="k-Discl"/>
      <sheetName val="accounts"/>
      <sheetName val="stmt of equity"/>
      <sheetName val="auditors' report"/>
      <sheetName val="F-7B"/>
      <sheetName val="B-1."/>
      <sheetName val="20-2"/>
      <sheetName val="30-2"/>
      <sheetName val="30(old)"/>
      <sheetName val="R2R2"/>
      <sheetName val="RR2"/>
      <sheetName val="N2-1-f"/>
      <sheetName val="M2-11"/>
      <sheetName val="ss"/>
      <sheetName val="RecoveredExternalLink1"/>
      <sheetName val=" Documents and Settings Choon M"/>
      <sheetName val="Invoice"/>
      <sheetName val="EPCALC"/>
      <sheetName val="kWh_Log"/>
      <sheetName val="TEP_FP_Log"/>
      <sheetName val="Variables"/>
      <sheetName val="Commercial Rates"/>
      <sheetName val="Heat Rate Table"/>
      <sheetName val="ownercost"/>
      <sheetName val="Executive Summary"/>
      <sheetName val="depreaciation"/>
      <sheetName val="Junior Debt"/>
      <sheetName val="Work In Progress"/>
      <sheetName val="wip08"/>
      <sheetName val="Diesel"/>
      <sheetName val="ComCoalVsTEP"/>
      <sheetName val="Commissioning Coal"/>
      <sheetName val="Coal Stock Pile"/>
      <sheetName val="Operation Coal"/>
      <sheetName val="Spares Payment"/>
      <sheetName val="Summary Spares"/>
      <sheetName val="Spares Detail"/>
      <sheetName val="New Capex"/>
      <sheetName val="IMTN"/>
      <sheetName val="O&amp;M"/>
      <sheetName val="Owner Cost"/>
      <sheetName val="TEP"/>
      <sheetName val="ACP JanMacAprMayJune"/>
      <sheetName val="ACP Feb"/>
      <sheetName val="ACP July to Aug"/>
      <sheetName val="ACP SeptNov"/>
      <sheetName val="ACPOctDec"/>
      <sheetName val="DUP Jan"/>
      <sheetName val="DUP Feb"/>
      <sheetName val="DUP Mac"/>
      <sheetName val="DUP April"/>
      <sheetName val="DUP May"/>
      <sheetName val="DUP June"/>
      <sheetName val="DUP July"/>
      <sheetName val="DUP Aug"/>
      <sheetName val="DUP Sept"/>
      <sheetName val="DUP Oct"/>
      <sheetName val="DUP Nov"/>
      <sheetName val="DUP Dec"/>
      <sheetName val="EP Unit 1"/>
      <sheetName val="EP Unit 2"/>
      <sheetName val="U1 Forecast TEP"/>
      <sheetName val="U1 Forecast Load"/>
      <sheetName val="U2 Forecast TEP"/>
      <sheetName val="U2 Forecast Load"/>
      <sheetName val="Working Sheet"/>
      <sheetName val="Xd Factor"/>
      <sheetName val="Xd Factor with 4 decimal"/>
      <sheetName val="PPA Rates"/>
      <sheetName val="Semi Annual BS"/>
      <sheetName val="Semi Annual IS"/>
      <sheetName val="Jan - June B.S"/>
      <sheetName val="Jan - June I.S"/>
      <sheetName val="1st Quarter CF"/>
      <sheetName val="dec bs"/>
      <sheetName val="NOTE  (MARCH)"/>
      <sheetName val="NOTE  (FEB)"/>
      <sheetName val="NOTE (JAN)"/>
      <sheetName val="Feb n Mar is"/>
      <sheetName val="Feb n Mar bs"/>
      <sheetName val="Executive Summary Proforma"/>
      <sheetName val="Executive Summary during the ye"/>
      <sheetName val="BS Summary"/>
      <sheetName val="PNL Summary"/>
      <sheetName val="CF TEP Operation Coal"/>
      <sheetName val="Other Debtors"/>
      <sheetName val="Fuel Cost"/>
      <sheetName val="important"/>
      <sheetName val="New Operation Coal"/>
      <sheetName val="Coal in Tonne"/>
      <sheetName val="ACP JanMacMay"/>
      <sheetName val="ACP Apr June"/>
      <sheetName val="Energy Payment U 1"/>
      <sheetName val="Energy Payment U 2"/>
      <sheetName val="NOTE "/>
      <sheetName val="Tranche vs D.D"/>
      <sheetName val="Int from FD up to 08"/>
      <sheetName val="fx gain"/>
      <sheetName val="Outstanding payment of VO"/>
      <sheetName val="d.d schedule"/>
      <sheetName val="Chart Direct Cost"/>
      <sheetName val="Chart Total Revenue"/>
      <sheetName val="Chart Total Exps"/>
      <sheetName val="DUP April (2)"/>
      <sheetName val="DUP May (2)"/>
      <sheetName val="DUP June (2)"/>
      <sheetName val="Ash Sales Proj Jan to Jun (U2)"/>
      <sheetName val="Ash Sales Proj Apr to Jun (U1)"/>
      <sheetName val="New DUP"/>
      <sheetName val="Zero Despatch in 2009"/>
      <sheetName val="J F M bs"/>
      <sheetName val="Shipment &amp; Stock 3.4.09"/>
      <sheetName val="Shipment &amp; Stock No Disp 3.4.09"/>
      <sheetName val="Answers"/>
      <sheetName val="100% vs -30%"/>
      <sheetName val="Chart OPEX 2009"/>
      <sheetName val="Chart Personnel &amp; Exps 2009"/>
      <sheetName val="Chart Personnel &amp; Expenses 2008"/>
      <sheetName val="Chart OPEX 2008"/>
      <sheetName val="Chart Cash Utilisation"/>
      <sheetName val="Data for Chart"/>
      <sheetName val="Fixed Deposit &amp; Reserves"/>
      <sheetName val="Reimbursement Expenses"/>
      <sheetName val="Site Office Budget"/>
      <sheetName val="O&amp;M Exps Budget Overall"/>
      <sheetName val="Revenue"/>
      <sheetName val="FOR"/>
      <sheetName val="VOR"/>
      <sheetName val="VOR Breakdown"/>
      <sheetName val="Diesel Movement"/>
      <sheetName val="Other Debtors &amp; Creditor"/>
      <sheetName val="Operating Contingency"/>
      <sheetName val="AC JanMacAprMayJune"/>
      <sheetName val="AC Feb"/>
      <sheetName val="AC July to Aug"/>
      <sheetName val="AC SeptNov"/>
      <sheetName val="AC OctDec"/>
      <sheetName val="Half hourly kWh Jan 09"/>
      <sheetName val="Half hourly kWh Feb 09"/>
      <sheetName val="Half hourly kWh Mar 09"/>
      <sheetName val="Half hourly kWh Apr 09"/>
      <sheetName val="Half hourly kWh May 09"/>
      <sheetName val="Half hourly kWh Jun 09"/>
      <sheetName val="Half hourly kWh Jul 09"/>
      <sheetName val="Half hourly kWh Aug 09"/>
      <sheetName val="Half hourly kWh Sep 09"/>
      <sheetName val="Half hourly kWh Oct 09"/>
      <sheetName val="Half hourly kWh Nov 09"/>
      <sheetName val="Half hourly kWh Dec 09"/>
      <sheetName val="Repayment of Advances"/>
      <sheetName val="Personnel Exps &amp; Overhead"/>
      <sheetName val="Technical Training"/>
      <sheetName val="Travelling &amp; Accommodation"/>
      <sheetName val="Legal Professional Fees"/>
      <sheetName val="Advertisement &amp; Promotion"/>
      <sheetName val="Office Exps"/>
      <sheetName val="Motor Vehicles Exps"/>
      <sheetName val="Financial Expenses"/>
      <sheetName val="Financing Expenses"/>
      <sheetName val="BPI- TL"/>
      <sheetName val="BPI- TL Calculation"/>
      <sheetName val="N9 State 5%"/>
      <sheetName val="DSCR (BPIMB)"/>
      <sheetName val="Summary of Income Tax Payment"/>
      <sheetName val="Tax Comp JV ETP '09"/>
      <sheetName val="2008 JV BS"/>
      <sheetName val="2008 JV PNL"/>
      <sheetName val="Overall Despatch Load"/>
      <sheetName val="Revenue Summary"/>
      <sheetName val="EP"/>
      <sheetName val="DUP"/>
      <sheetName val="ACP"/>
      <sheetName val="Coal Consumption"/>
      <sheetName val="Ash Sales"/>
      <sheetName val="Import Energy"/>
      <sheetName val="Drawdown"/>
      <sheetName val="Asset"/>
      <sheetName val="CapAll"/>
      <sheetName val="Expenses"/>
      <sheetName val="Debt"/>
      <sheetName val="Cash"/>
      <sheetName val="Book"/>
      <sheetName val="Return"/>
      <sheetName val="App 14- Local Travel (2)"/>
      <sheetName val="App 3 - Int Inc"/>
      <sheetName val="37- Obsolete Stk - W Off"/>
      <sheetName val="App 36 - Catering &amp; Refreshment"/>
      <sheetName val="App 19- Survey Fees"/>
      <sheetName val="App 32 - Mgt Fee"/>
      <sheetName val="App 22 - Charge In EDP"/>
      <sheetName val="App 21- Comm Hware Maint"/>
      <sheetName val="App 20 - Comp Hware R&amp;M"/>
      <sheetName val="App 18- Comp Eq Part, Access "/>
      <sheetName val="App 6 - R&amp;M - Land"/>
      <sheetName val="App 7 - R&amp;M - Bldg"/>
      <sheetName val="App 8 - R&amp;M - Plant &amp; Eq"/>
      <sheetName val="App 10 - R&amp;M - Land Transport"/>
      <sheetName val="App 11- R&amp;M - Dry Dock"/>
      <sheetName val="App 12 - R&amp;M - Oth Assets"/>
      <sheetName val="App 9- off,hse &amp; F&amp;F"/>
      <sheetName val="App 14- Local Travel"/>
      <sheetName val="App 27- Maint Studies &amp; Serv"/>
      <sheetName val="App 28- Safety Serv"/>
      <sheetName val="App 10 - Sware Contract Maint"/>
      <sheetName val="App 5 - Pub&amp;Com - Oth"/>
      <sheetName val="CF.1"/>
      <sheetName val="CF.2"/>
      <sheetName val="CF.3"/>
      <sheetName val="BVM"/>
      <sheetName val="Add Info 4"/>
      <sheetName val="Year"/>
      <sheetName val="BASF1"/>
      <sheetName val="BASF2"/>
      <sheetName val="DP02"/>
      <sheetName val="DP03"/>
      <sheetName val="Bay 3"/>
      <sheetName val="add info.1"/>
      <sheetName val="add info.2"/>
      <sheetName val="add info.3"/>
      <sheetName val="Add Info 5"/>
      <sheetName val="bayInfo"/>
      <sheetName val="Lampiran A1"/>
      <sheetName val="Lampiran A1 (2)"/>
      <sheetName val="HK-PC5"/>
      <sheetName val="Lampiran B5"/>
      <sheetName val="HK-C16"/>
      <sheetName val="HK-C15"/>
      <sheetName val="HK-F1"/>
      <sheetName val="HK-O (3)"/>
      <sheetName val="HK-O (2)"/>
      <sheetName val="HK-P (2)"/>
      <sheetName val="HK-PC1"/>
      <sheetName val="HK-PC2"/>
      <sheetName val="HK-PC3"/>
      <sheetName val="HK-PC4"/>
      <sheetName val="HK-PC6"/>
      <sheetName val="HK-PC7"/>
      <sheetName val="HK-PC8"/>
      <sheetName val="HK-PC9"/>
      <sheetName val="HK-PC10"/>
      <sheetName val="HK-PC11"/>
      <sheetName val="HK-PC12"/>
      <sheetName val="HK-C14"/>
      <sheetName val="HK-F2F3F4F5"/>
      <sheetName val="HK-J"/>
      <sheetName val="HK-M"/>
      <sheetName val="HK-O"/>
      <sheetName val="HK-P"/>
      <sheetName val="Lampiran A2"/>
      <sheetName val="Lampiran A3"/>
      <sheetName val="Lampiran B1"/>
      <sheetName val="Lampiran B2"/>
      <sheetName val="Lampiran B3"/>
      <sheetName val="Lampiran B4"/>
      <sheetName val="Macola GL"/>
      <sheetName val="EE3-1"/>
      <sheetName val="Cash flow statement (2)"/>
      <sheetName val="BB6"/>
      <sheetName val="cc1-FA"/>
      <sheetName val="MM-3"/>
      <sheetName val="PP3-1KL"/>
      <sheetName val="PP3-2KL"/>
      <sheetName val="Unrecorded liability-KL"/>
      <sheetName val="MM3"/>
      <sheetName val="B1-2-1"/>
      <sheetName val="B6-1-2"/>
      <sheetName val="B6-1-3"/>
      <sheetName val="Links"/>
      <sheetName val="AP AGING SUM_HOME_DUE"/>
      <sheetName val="AR AGING SUM_HOME_DUE"/>
      <sheetName val="Tangerang Site"/>
      <sheetName val="I-10"/>
      <sheetName val="EBIT-97"/>
      <sheetName val="301198 Prov"/>
      <sheetName val="DIB"/>
      <sheetName val="126 &amp; 127"/>
      <sheetName val="bpcs-rep"/>
      <sheetName val="depr-1998"/>
      <sheetName val="611alloc"/>
      <sheetName val="AI-95"/>
      <sheetName val="Prov Obsolete"/>
      <sheetName val="Structuring"/>
      <sheetName val="AR-conf"/>
      <sheetName val="AP-english"/>
      <sheetName val="AP-conf "/>
      <sheetName val="125 &amp; 128"/>
      <sheetName val="Remarks B14-2 "/>
      <sheetName val="FX-96.97.1098"/>
      <sheetName val="Royalties"/>
      <sheetName val="30614"/>
      <sheetName val="30912"/>
      <sheetName val="AR &amp; Inv WOff "/>
      <sheetName val="MB Country"/>
      <sheetName val="cc-129-98"/>
      <sheetName val="cc-129-0399"/>
      <sheetName val="cc-129-0699"/>
      <sheetName val="Comm"/>
      <sheetName val="CNS"/>
      <sheetName val="311297 Prov"/>
      <sheetName val="opr,serv.fin costs"/>
      <sheetName val="Ins alloc"/>
      <sheetName val="depr-1997"/>
      <sheetName val="FABV-0698"/>
      <sheetName val="BV95"/>
      <sheetName val="AV95 "/>
      <sheetName val="B25-95"/>
      <sheetName val="B25-96"/>
      <sheetName val="AR, AP &amp; Loan"/>
      <sheetName val="open"/>
      <sheetName val="Mkt Cost by Branch"/>
      <sheetName val="MB-Invs"/>
      <sheetName val="mb inv-wo"/>
      <sheetName val="B14-2 "/>
      <sheetName val="B14-2 Example"/>
      <sheetName val="A11 98A-98E-97A"/>
      <sheetName val="310798 Prov"/>
      <sheetName val="Remarks "/>
      <sheetName val="AR &amp; Inv WOff"/>
      <sheetName val="sal0398"/>
      <sheetName val="AR-1298"/>
      <sheetName val="B-14"/>
      <sheetName val="1997alloc"/>
      <sheetName val="TS-2Bud97"/>
      <sheetName val="EOI"/>
      <sheetName val="1996alloc"/>
      <sheetName val="Corr"/>
      <sheetName val="PUR form"/>
      <sheetName val="PJ-01"/>
      <sheetName val="B18-diff"/>
      <sheetName val="b97-121a"/>
      <sheetName val="FX diff alloc"/>
      <sheetName val="127 &amp; costs"/>
      <sheetName val="depr"/>
      <sheetName val="CC-CLI-111"/>
      <sheetName val="CC-CLI-120"/>
      <sheetName val="CC-CLI-121"/>
      <sheetName val="CC-CLI-122"/>
      <sheetName val="CC-CLI-123"/>
      <sheetName val="CC-CLI-124"/>
      <sheetName val="CC-CLI-125"/>
      <sheetName val="CC-CLI-126"/>
      <sheetName val="CC-CLI-127"/>
      <sheetName val="CC-CLI-128"/>
      <sheetName val="CC-CLI-129"/>
      <sheetName val="CC-CLI-130"/>
      <sheetName val="CC-CLI-210"/>
      <sheetName val="CC-CLI-211"/>
      <sheetName val="CC-CLI-212"/>
      <sheetName val="CC-CLI-213"/>
      <sheetName val="CC-CLI-214"/>
      <sheetName val="CC-CLI-215"/>
      <sheetName val="CC-CLI-216"/>
      <sheetName val="CC-CLI-217"/>
      <sheetName val="CC-CLI-218"/>
      <sheetName val="CC-CLI-219"/>
      <sheetName val="CC-CLI-221"/>
      <sheetName val="CC-CLI-222"/>
      <sheetName val="CC-CLI-223"/>
      <sheetName val="CC-CLI-224"/>
      <sheetName val="CC-CLI-231"/>
      <sheetName val="CC-CLI-232"/>
      <sheetName val="CC-CLI-241"/>
      <sheetName val="CC-CLI-242"/>
      <sheetName val="CC-CLI-243"/>
      <sheetName val="CC-CLI-244"/>
      <sheetName val="CC-CLI-246"/>
      <sheetName val="CC-CLI-247"/>
      <sheetName val="CC-CLI-248"/>
      <sheetName val="CC-CLI-249"/>
      <sheetName val="CC-CLI-251"/>
      <sheetName val="CC-CLI-252"/>
      <sheetName val="CC-CLI-253"/>
      <sheetName val="CC-CLI-254"/>
      <sheetName val="CC-CLI-256"/>
      <sheetName val="CC-CLI-257"/>
      <sheetName val="CC-CLI-258"/>
      <sheetName val="CC-CLI-259"/>
      <sheetName val="CC-CLI-261"/>
      <sheetName val="CC-CLI-262"/>
      <sheetName val="CC-CLI-263"/>
      <sheetName val="CC-CLI-280"/>
      <sheetName val="CC-CLI-281"/>
      <sheetName val="CC-CLI-282"/>
      <sheetName val="CC-CLI-283"/>
      <sheetName val="CC-CLI-284"/>
      <sheetName val="CC-CLI-285"/>
      <sheetName val="CC-CLI-286"/>
      <sheetName val="CC-CLI-321"/>
      <sheetName val="CC-CLI-325"/>
      <sheetName val="CC-CLI-326"/>
      <sheetName val="CC-CLI-327"/>
      <sheetName val="CC-CLI-328"/>
      <sheetName val="CC-CLI-329"/>
      <sheetName val="CC-CLI-350"/>
      <sheetName val="CC-CLI-351"/>
      <sheetName val="CC-CLI-352"/>
      <sheetName val="CC-CLI-353"/>
      <sheetName val="CC-CLI-354"/>
      <sheetName val="CC-CLI-355"/>
      <sheetName val="CC-CLI-356"/>
      <sheetName val="CC-CLI-357"/>
      <sheetName val="CC-CLI-358"/>
      <sheetName val="CC-CLI-359"/>
      <sheetName val="CC-CLI-360"/>
      <sheetName val="CC-CLI-361"/>
      <sheetName val="CC-CLI-366"/>
      <sheetName val="CC-CLI-367"/>
      <sheetName val="CC-CLI-368"/>
      <sheetName val="CC-CLI-369"/>
      <sheetName val="CC-CLI-370"/>
      <sheetName val="CC-CLI-371"/>
      <sheetName val="CC-CLI-410"/>
      <sheetName val="CC-CLI-420"/>
      <sheetName val="CC-CLI-430"/>
      <sheetName val="CC-CLI-440"/>
      <sheetName val="CC-CLI-450"/>
      <sheetName val="CC-CLI-460"/>
      <sheetName val="CC-CLI-461"/>
      <sheetName val="CC-CLI-462"/>
      <sheetName val="CC-CLI-464"/>
      <sheetName val="CC-CLI-469"/>
      <sheetName val="CC-CLI-590"/>
      <sheetName val="CC-CLI-470"/>
      <sheetName val="CC-CLI-471"/>
      <sheetName val="CC-CLI-472"/>
      <sheetName val="CC-CLI-473"/>
      <sheetName val="CC-CLI-479"/>
      <sheetName val="CC-CLI-591"/>
      <sheetName val="CC-CLI-480"/>
      <sheetName val="CC-CLI-481"/>
      <sheetName val="CC-CLI-482"/>
      <sheetName val="CC-CLI-489"/>
      <sheetName val="CC-CLI-592"/>
      <sheetName val="CC-CLI-511"/>
      <sheetName val="CC-CLI-512"/>
      <sheetName val="CC-CLI-513"/>
      <sheetName val="CC-CLI-514"/>
      <sheetName val="CC-CLI-611"/>
      <sheetName val="CC-CLI-612"/>
      <sheetName val="CC-CLI-613"/>
      <sheetName val="CC-CLI-614"/>
      <sheetName val="CC-CLI-615"/>
      <sheetName val="CC-CLI-616"/>
      <sheetName val="CC-CLI-617"/>
      <sheetName val="CC-CLI-618"/>
      <sheetName val="CC-CLI-619"/>
      <sheetName val="CC-CLI-620"/>
      <sheetName val="CC-CLI-711"/>
      <sheetName val="CC-CLI-712"/>
      <sheetName val="CC-CLI-713"/>
      <sheetName val="CC-CLI-714"/>
      <sheetName val="CC-CLI-715"/>
      <sheetName val="CC-CLI-910"/>
      <sheetName val="CC-CLI-911"/>
      <sheetName val="CC-CLI-912"/>
      <sheetName val="CC-CLI-920"/>
      <sheetName val="CC-CLI-921"/>
      <sheetName val="CC-CLI-926"/>
      <sheetName val="CC-CLI-928"/>
      <sheetName val="CC-CLI-929"/>
      <sheetName val="TOTAL-EXP"/>
      <sheetName val="TOTAL-CC"/>
      <sheetName val="TOTAL-EXP-CC-A98-E&amp;B"/>
      <sheetName val="TOTAL-EXP-CC-E98USD"/>
      <sheetName val="TOTAL-EXP-CC-E98IDR"/>
      <sheetName val="TOTAL-EXP-CC-B99USD"/>
      <sheetName val="TOTAL-EXP-CC-B99IDR"/>
      <sheetName val="Allocation-seq."/>
      <sheetName val="ccbud-99"/>
      <sheetName val="F10BU-CC-B99"/>
      <sheetName val="F10BU-B99"/>
      <sheetName val="F10-B99"/>
      <sheetName val="inputbudget"/>
      <sheetName val="4200"/>
      <sheetName val="4300"/>
      <sheetName val="6700"/>
      <sheetName val="6400"/>
      <sheetName val="6300"/>
      <sheetName val="6120"/>
      <sheetName val="6110"/>
      <sheetName val="Depr fiskal2006"/>
      <sheetName val="CIT 2006"/>
      <sheetName val="CIT 2005"/>
      <sheetName val="FA Fiscal 2005"/>
      <sheetName val="Tax BTJ 2006"/>
      <sheetName val="CITR Cal"/>
      <sheetName val="SUD"/>
      <sheetName val="AKTIVA1TB"/>
      <sheetName val="AKTIVA2TB"/>
      <sheetName val="AKTIVAMDN"/>
      <sheetName val="OoR-AKTIVA1TB"/>
      <sheetName val="OoR-AKTIVA3TB"/>
      <sheetName val="OoR-AKTIVA4TB"/>
      <sheetName val="SP-Semarang"/>
      <sheetName val="F-05"/>
      <sheetName val="F-07 "/>
      <sheetName val="F-07 A"/>
      <sheetName val="F-07.01"/>
      <sheetName val="F-07.02"/>
      <sheetName val="F-07.03"/>
      <sheetName val="F-07.04"/>
      <sheetName val="F-07.06"/>
      <sheetName val="F-07.06 A"/>
      <sheetName val="F-07.07"/>
      <sheetName val="F-07.07 A"/>
      <sheetName val="00 received in 01"/>
      <sheetName val="2001 per GL (2)"/>
      <sheetName val="2001 per month (2)"/>
      <sheetName val="2001 per GL (1)"/>
      <sheetName val="2001 per month (1)"/>
      <sheetName val="J a n"/>
      <sheetName val="F e b"/>
      <sheetName val="M a r"/>
      <sheetName val="A p r"/>
      <sheetName val="M a y"/>
      <sheetName val="J u n"/>
      <sheetName val="J u l"/>
      <sheetName val="A u g"/>
      <sheetName val="S e p"/>
      <sheetName val="O c t"/>
      <sheetName val="N o v"/>
      <sheetName val="D e c"/>
      <sheetName val="3800 mapping"/>
      <sheetName val="PMU"/>
      <sheetName val="TB 31.12.02"/>
      <sheetName val="3800 2001"/>
      <sheetName val="AKTIVA"/>
      <sheetName val="TNG-GDG1"/>
      <sheetName val="MESIN1"/>
      <sheetName val="PABRIK1"/>
      <sheetName val="TNG-GDG1 disp Nov"/>
      <sheetName val="MESIN1 disp Nov"/>
      <sheetName val="PABRIK1 disp Nov"/>
      <sheetName val="IS disp Nov"/>
      <sheetName val="TNG-GDG1 disp Mei"/>
      <sheetName val="MESIN1 disp Mei"/>
      <sheetName val="WORKSHOP disp Mei"/>
      <sheetName val="PABRIK1 disp Mei"/>
      <sheetName val="LAB disp Mei"/>
      <sheetName val="I-KANTOR disp Mei"/>
      <sheetName val="instalasi disp Mei"/>
      <sheetName val="Ytd"/>
      <sheetName val="Mutasi"/>
      <sheetName val="LMA 7 Peb"/>
      <sheetName val=" LMA 14 Peb"/>
      <sheetName val="LMA 21 Peb"/>
      <sheetName val="LMA 28 Peb"/>
      <sheetName val="ERWIN"/>
      <sheetName val="Permanent info"/>
      <sheetName val="Marshal"/>
      <sheetName val="Lampiran"/>
      <sheetName val="Depreciation "/>
      <sheetName val="Dep-detailed"/>
      <sheetName val="Gain "/>
      <sheetName val="PPh 21"/>
      <sheetName val="Prepaid"/>
      <sheetName val="Att. 9"/>
      <sheetName val="F1771"/>
      <sheetName val="F1771-1"/>
      <sheetName val="F1771-2"/>
      <sheetName val="F1771-3"/>
      <sheetName val="F1771-4"/>
      <sheetName val="F1771-5"/>
      <sheetName val="F1771-6"/>
      <sheetName val="GL 01 report 00"/>
      <sheetName val=" 2001 per month (1)"/>
      <sheetName val="Per GL J a n"/>
      <sheetName val="Dec"/>
      <sheetName val="Inventory Lead "/>
      <sheetName val="COGS Lead"/>
      <sheetName val="Detail COGS"/>
      <sheetName val="Gross Margin"/>
      <sheetName val="AI-1"/>
      <sheetName val="AI-2"/>
      <sheetName val="AII-1"/>
      <sheetName val="AII-2"/>
      <sheetName val="AII-3"/>
      <sheetName val="AII-4"/>
      <sheetName val="AII-5"/>
      <sheetName val="AII-6"/>
      <sheetName val="AII-7"/>
      <sheetName val="AIV-1"/>
      <sheetName val="S-A"/>
      <sheetName val="SA-1"/>
      <sheetName val="S-B"/>
      <sheetName val="S-B2"/>
      <sheetName val="S-C"/>
      <sheetName val="S-C1"/>
      <sheetName val="S-F"/>
      <sheetName val="S-E"/>
      <sheetName val="S-F1"/>
      <sheetName val="S-G"/>
      <sheetName val="S-H"/>
      <sheetName val="S-I"/>
      <sheetName val="S-I1"/>
      <sheetName val="S-I2"/>
      <sheetName val="S-I3"/>
      <sheetName val="S-J"/>
      <sheetName val="S-K"/>
      <sheetName val="S-P"/>
      <sheetName val="S-P1"/>
      <sheetName val="S-P2"/>
      <sheetName val="S-P3"/>
      <sheetName val="S-P4"/>
      <sheetName val="lan"/>
      <sheetName val="LeadSheet"/>
      <sheetName val="1&gt;P&amp;L"/>
      <sheetName val="1&gt;B&amp;S"/>
      <sheetName val="1&gt;Stat. of chan. in equ."/>
      <sheetName val="1&gt;CFS"/>
      <sheetName val="1.1&gt;Note to CFS "/>
      <sheetName val="2&gt;Expense"/>
      <sheetName val="ws exp"/>
      <sheetName val="3&gt;sales and other income"/>
      <sheetName val="4&gt;Director &amp; senior staff emo. "/>
      <sheetName val="5&gt; Staff cost"/>
      <sheetName val="5.1&gt;No. of staff"/>
      <sheetName val="6&gt;tax"/>
      <sheetName val="7&gt;RPT"/>
      <sheetName val="7-1&gt;RPT-PL item"/>
      <sheetName val="attach RPT PL"/>
      <sheetName val="7-2&gt;RPT-BS item"/>
      <sheetName val="attach RPT BS"/>
      <sheetName val="10&gt;Invest."/>
      <sheetName val="11&gt; Inventories"/>
      <sheetName val="12&gt;FA"/>
      <sheetName val="WP FA"/>
      <sheetName val="13&gt;LL &amp; LUR"/>
      <sheetName val="land right"/>
      <sheetName val="14&gt;AR"/>
      <sheetName val="14-1&gt;Other Recevable"/>
      <sheetName val="15&gt;AP"/>
      <sheetName val="15-1&gt;Other payables and accrual"/>
      <sheetName val="16&gt;Bank loan"/>
      <sheetName val="17&gt;Cash"/>
      <sheetName val="18&gt;IA"/>
      <sheetName val="19&gt;Charges"/>
      <sheetName val="20&gt;con lib"/>
      <sheetName val="21&gt;con ass"/>
      <sheetName val="22&gt;commit"/>
      <sheetName val="2324&gt;BF"/>
      <sheetName val="25&gt;Deposit,prepay&amp;others"/>
      <sheetName val="26&gt;Finance Costs"/>
      <sheetName val="27&gt;director"/>
      <sheetName val="28&gt;Shareholder,29&gt;Subsequent ev"/>
      <sheetName val="30,31&gt;others"/>
      <sheetName val="M-1"/>
      <sheetName val="M-2a Local"/>
      <sheetName val="M-2a Export"/>
      <sheetName val="M-3a"/>
      <sheetName val="M-3b"/>
      <sheetName val="M-5 (Type)"/>
      <sheetName val="M-5 (Brand)"/>
      <sheetName val="M-5a"/>
      <sheetName val="M-5b"/>
      <sheetName val="M-6"/>
      <sheetName val="M-7"/>
      <sheetName val="M-8"/>
      <sheetName val="M-9"/>
      <sheetName val="M-10"/>
      <sheetName val="M-10a"/>
      <sheetName val="M-10b"/>
      <sheetName val="M-11"/>
      <sheetName val="M-12"/>
      <sheetName val="M-13"/>
      <sheetName val="M-14"/>
      <sheetName val="M-15"/>
      <sheetName val="Reasonableness test"/>
      <sheetName val="F1771-I"/>
      <sheetName val="F1771-II"/>
      <sheetName val="F1771-III"/>
      <sheetName val="F1771-IV"/>
      <sheetName val="F1771-V"/>
      <sheetName val="Depreciation  schedule"/>
      <sheetName val="Penyusutan"/>
      <sheetName val="Attachement"/>
      <sheetName val="daftar"/>
      <sheetName val="gol1"/>
      <sheetName val="gol2"/>
      <sheetName val="building"/>
      <sheetName val="FE-1770.P1"/>
      <sheetName val="FE-1770.P2"/>
      <sheetName val="FE-1770-I"/>
      <sheetName val="FE-1770-II"/>
      <sheetName val="FE-1770-III"/>
      <sheetName val="FI-177O.P1"/>
      <sheetName val="FI-1770.P2"/>
      <sheetName val="FI-1770-I"/>
      <sheetName val="FI-1770-II"/>
      <sheetName val="FI-1770-III"/>
      <sheetName val="PPh25-Installment"/>
      <sheetName val="TaxPaidAbroad"/>
      <sheetName val="Irregular Income"/>
      <sheetName val="Family"/>
      <sheetName val="tax calculation"/>
      <sheetName val="data wp"/>
      <sheetName val="GeneralInfo"/>
      <sheetName val="Attachments"/>
      <sheetName val="Depresiasi total"/>
      <sheetName val="Daftar depresiasi"/>
      <sheetName val="Rekonsiliasi aktiva tetap"/>
      <sheetName val="FI-1771.P1"/>
      <sheetName val="FE-1771.P1"/>
      <sheetName val="FI-1771.P2"/>
      <sheetName val="FE-1771.P2"/>
      <sheetName val="FI-1771-I"/>
      <sheetName val="FE-1771-I"/>
      <sheetName val="FI-1771-II"/>
      <sheetName val="FE-1771-II"/>
      <sheetName val="FI-1771-III"/>
      <sheetName val="FE-1771-III"/>
      <sheetName val="FI-1771-IV"/>
      <sheetName val="FE-1771-IV"/>
      <sheetName val="FI-1771-V"/>
      <sheetName val="FE-1771-V"/>
      <sheetName val="FI-1771-VI"/>
      <sheetName val="FE-1771-VI"/>
      <sheetName val="Attachment-Version 2"/>
      <sheetName val="Marshal (2)"/>
      <sheetName val="Marshal (1)"/>
      <sheetName val="List of attachments"/>
      <sheetName val="Attachment-Version 1 "/>
      <sheetName val="FA Addition (Revised)"/>
      <sheetName val="FA Addition (1)"/>
      <sheetName val="Reconciliation"/>
      <sheetName val="Fiscal Exit Tax"/>
      <sheetName val="Depreciation &amp; Peny."/>
      <sheetName val="Art. 23 reconciliation"/>
      <sheetName val="JE"/>
      <sheetName val="TB YTD"/>
      <sheetName val="TB Current"/>
      <sheetName val="VATO"/>
      <sheetName val="BSD"/>
      <sheetName val="COA Definition"/>
      <sheetName val="To Do"/>
      <sheetName val="Calender"/>
      <sheetName val="Knowledge Index"/>
      <sheetName val="2001GeneralInfo"/>
      <sheetName val="identitas (2)"/>
      <sheetName val="2001Marshal"/>
      <sheetName val="2001profit - loss"/>
      <sheetName val="2000biaya lain-lain"/>
      <sheetName val="2001neraca"/>
      <sheetName val="2001REC-FISCAL"/>
      <sheetName val="2001FA-DEPR"/>
      <sheetName val="2001depr-fisc"/>
      <sheetName val="2001PPh ps 22"/>
      <sheetName val="2001Exit fiscal"/>
      <sheetName val="2001PPh 25"/>
      <sheetName val="2001Art 23(prepaid)"/>
      <sheetName val="2001Pengurus"/>
      <sheetName val="2000dftlamp"/>
      <sheetName val="2002Art25 calc"/>
      <sheetName val="FI-1771$.P1"/>
      <sheetName val="FE-1771$.P1"/>
      <sheetName val="FI-1771$.P2"/>
      <sheetName val="TB-09"/>
      <sheetName val="Incoms.sta.Sep-03"/>
      <sheetName val="BS.Sep-03"/>
      <sheetName val="Turnove,cost recogn.Sep-03"/>
      <sheetName val="C3-1"/>
      <sheetName val="FD1"/>
      <sheetName val="Mikuni"/>
      <sheetName val="ECU CKD"/>
      <sheetName val="TrialBalance_30Sep08"/>
      <sheetName val="Premises"/>
      <sheetName val="totals"/>
      <sheetName val="RC"/>
      <sheetName val="RLC"/>
      <sheetName val="MB Division"/>
      <sheetName val="RPC"/>
      <sheetName val="Bus&amp;Coach"/>
      <sheetName val="Chrysler"/>
      <sheetName val="DC Sing"/>
      <sheetName val="M&amp;A"/>
      <sheetName val="CCEA"/>
      <sheetName val="TC"/>
      <sheetName val="HRD"/>
      <sheetName val="DCCS"/>
      <sheetName val="ITM"/>
      <sheetName val="dITS"/>
      <sheetName val="SLA DATA"/>
      <sheetName val="Scenario 1"/>
      <sheetName val="Scenario 2"/>
      <sheetName val="Back-ups&gt;&gt;&gt;&gt;"/>
      <sheetName val="Scenario 1 - detail"/>
      <sheetName val="Savings"/>
      <sheetName val="HR-salary cost"/>
      <sheetName val="IT Cost"/>
      <sheetName val="IT GNA"/>
      <sheetName val="MIB &amp; PS"/>
      <sheetName val="Aging"/>
      <sheetName val="Infra(FromEpic)"/>
      <sheetName val="Apps(FromEpic)"/>
      <sheetName val="MP(FromEpic)"/>
      <sheetName val="SM"/>
      <sheetName val="Summary of assumptions"/>
      <sheetName val="Balance"/>
      <sheetName val="DCF"/>
      <sheetName val="Sales scenario"/>
      <sheetName val="Price Cal PC-CKD"/>
      <sheetName val="Price Cal PC-CBU"/>
      <sheetName val="Price Cal CV "/>
      <sheetName val="Total Overheads"/>
      <sheetName val="P&amp;L Short"/>
      <sheetName val="Backup for Schuff Briefing"/>
      <sheetName val="Bal. Short"/>
      <sheetName val="PC Parts Cal"/>
      <sheetName val="CV Parts Cal"/>
      <sheetName val="Veh Population"/>
      <sheetName val="Parts Summary"/>
      <sheetName val="CCB Curr Headcount"/>
      <sheetName val="Wage-Salary"/>
      <sheetName val="Investments"/>
      <sheetName val="Work.-cap."/>
      <sheetName val="Funding"/>
      <sheetName val="Finance"/>
      <sheetName val="Inv-changes"/>
      <sheetName val="K2 - BS"/>
      <sheetName val="K1-1"/>
      <sheetName val="K4-1"/>
      <sheetName val="K5"/>
      <sheetName val="K5-1"/>
      <sheetName val="K5-2002"/>
      <sheetName val="Draft"/>
      <sheetName val="(U3-2) Realised forex loss"/>
      <sheetName val="(U3) Unrealised forex gain-loss"/>
      <sheetName val="(U3-1) Realised forex gain"/>
      <sheetName val="M, MM"/>
      <sheetName val=" BB-2"/>
      <sheetName val="CC-2"/>
      <sheetName val="CC-3-1"/>
      <sheetName val="PP-2"/>
      <sheetName val="RCD 5- (APPENDIX 1)"/>
      <sheetName val="CF-1"/>
      <sheetName val="CF-2"/>
      <sheetName val="BPR - Conclusion"/>
      <sheetName val="F-8(FSA)"/>
      <sheetName val="F-9b"/>
      <sheetName val="F-9c"/>
      <sheetName val="RCD-1-1"/>
      <sheetName val="C-5"/>
      <sheetName val="C-6"/>
      <sheetName val="C-6a"/>
      <sheetName val="M MM"/>
      <sheetName val="Pnl-10"/>
      <sheetName val="30-Note"/>
      <sheetName val="30a"/>
      <sheetName val="CF workings"/>
      <sheetName val="Pg7"/>
      <sheetName val="Turnover"/>
      <sheetName val="SumV2"/>
      <sheetName val="WRAP"/>
      <sheetName val="Pg8"/>
      <sheetName val="Actvs Bud"/>
      <sheetName val="Pg15"/>
      <sheetName val="Current Year"/>
      <sheetName val="Pg11"/>
      <sheetName val="OHDcom"/>
      <sheetName val="assumption"/>
      <sheetName val="A6-1l1"/>
      <sheetName val="A6-1l2"/>
      <sheetName val="A4"/>
      <sheetName val="E "/>
      <sheetName val="F "/>
      <sheetName val="G "/>
      <sheetName val="K-1 "/>
      <sheetName val="U1-1"/>
      <sheetName val="31072001"/>
      <sheetName val="31082001"/>
      <sheetName val="30092001"/>
      <sheetName val="31102001"/>
      <sheetName val="30112001"/>
      <sheetName val="A8 PM"/>
      <sheetName val="AP110 (supp)"/>
      <sheetName val="adj"/>
      <sheetName val="C (2)"/>
      <sheetName val="EmployeeDbase"/>
      <sheetName val="Reimbursements"/>
      <sheetName val="Allowance"/>
      <sheetName val="Linked JV"/>
      <sheetName val="Alex"/>
      <sheetName val="Alan"/>
      <sheetName val="Alicia"/>
      <sheetName val="Anna"/>
      <sheetName val="Brian"/>
      <sheetName val="ChenKok"/>
      <sheetName val="ChunKiat"/>
      <sheetName val="Daphne"/>
      <sheetName val="Damien"/>
      <sheetName val="Francis"/>
      <sheetName val="David"/>
      <sheetName val="Eric"/>
      <sheetName val="FuiSuan"/>
      <sheetName val="HuaiNing"/>
      <sheetName val="Huey Shee"/>
      <sheetName val="HuiPeng"/>
      <sheetName val="Ian"/>
      <sheetName val="Jimmy"/>
      <sheetName val="Jezamin"/>
      <sheetName val="JuneHow"/>
      <sheetName val="Kwan"/>
      <sheetName val="Luanne"/>
      <sheetName val="Naomi"/>
      <sheetName val="Nic"/>
      <sheetName val="Nik"/>
      <sheetName val="Penny"/>
      <sheetName val="PooGeok"/>
      <sheetName val="Saufil"/>
      <sheetName val="Sean"/>
      <sheetName val="ShuErn"/>
      <sheetName val="SuetLI"/>
      <sheetName val="Tan"/>
      <sheetName val="Terrence"/>
      <sheetName val="Tony"/>
      <sheetName val="TzeKhay"/>
      <sheetName val="WoanNing"/>
      <sheetName val="WenSing"/>
      <sheetName val="YinSeong"/>
      <sheetName val="Zaleha"/>
      <sheetName val="PB"/>
      <sheetName val="BP"/>
      <sheetName val="P.CTN"/>
      <sheetName val="Total PL"/>
      <sheetName val="F"/>
      <sheetName val="y"/>
      <sheetName val="&lt;F&gt;"/>
      <sheetName val="WHT"/>
      <sheetName val="Maint"/>
      <sheetName val="BBA"/>
      <sheetName val="Bank"/>
      <sheetName val="O3"/>
      <sheetName val="Contract"/>
      <sheetName val="Words"/>
      <sheetName val="HP-03"/>
      <sheetName val="bond 2"/>
      <sheetName val="bond"/>
      <sheetName val="Stks"/>
      <sheetName val="vouch"/>
      <sheetName val="Aircft"/>
      <sheetName val="HP"/>
      <sheetName val="FA_Rec"/>
      <sheetName val="Addition"/>
      <sheetName val="SCH B"/>
      <sheetName val="SCH 4 - 7"/>
      <sheetName val="APP110"/>
      <sheetName val="APP(4)"/>
      <sheetName val="B-20"/>
      <sheetName val="RCD(2)"/>
      <sheetName val="APP(3)"/>
      <sheetName val="C-50"/>
      <sheetName val="C-51"/>
      <sheetName val="L-100"/>
      <sheetName val="M-20"/>
      <sheetName val="APP-2"/>
      <sheetName val="BB-100"/>
      <sheetName val="CC-20"/>
      <sheetName val="CC-21"/>
      <sheetName val="FF-1b"/>
      <sheetName val="kk-10"/>
      <sheetName val="kk-20"/>
      <sheetName val="PP "/>
      <sheetName val="PP-10"/>
      <sheetName val="APP(5)"/>
      <sheetName val="L-12"/>
      <sheetName val="AA-10"/>
      <sheetName val="BA"/>
      <sheetName val="TR"/>
      <sheetName val="BB-20"/>
      <sheetName val="NN-10"/>
      <sheetName val="NN-20"/>
      <sheetName val="FF-50"/>
      <sheetName val="ODint"/>
      <sheetName val="BS-NOTES"/>
      <sheetName val="Profit&amp;Loss"/>
      <sheetName val="INV"/>
      <sheetName val="BS-NT"/>
      <sheetName val="PL-NT"/>
      <sheetName val="PROD"/>
      <sheetName val="ADM"/>
      <sheetName val="cpac"/>
      <sheetName val="coma"/>
      <sheetName val="MA"/>
      <sheetName val="++++"/>
      <sheetName val="2002 - 2008 P &amp; L"/>
      <sheetName val="2002 - 2008 PRODUCT BUDGET"/>
      <sheetName val="Technical "/>
      <sheetName val="2002 - 2008 P &amp; L Euro"/>
      <sheetName val="Simplified P&amp;L"/>
      <sheetName val="Average CE and EVC"/>
      <sheetName val="2003 Monthly P&amp;L"/>
      <sheetName val="2004 Monthly P&amp;L"/>
      <sheetName val="2002 _ 2008 P _ L"/>
      <sheetName val="C.F '09-'10 (Average)"/>
      <sheetName val="Op. Rev '09-'10 (as per TNB) "/>
      <sheetName val="PNL 2009"/>
      <sheetName val="JV5"/>
      <sheetName val="JV5 (2)"/>
      <sheetName val="JV6"/>
      <sheetName val="JV7"/>
      <sheetName val="JV7 (2)"/>
      <sheetName val="JV8"/>
      <sheetName val="JV9"/>
      <sheetName val="DN-Salary Pancar"/>
      <sheetName val="SPORTS-JV RJE11"/>
      <sheetName val="Salaries-JV RJE2 - 5"/>
      <sheetName val="Terms of Engagement"/>
      <sheetName val="D.L"/>
      <sheetName val="D.1"/>
      <sheetName val="D.2"/>
      <sheetName val="D.2.1ap"/>
      <sheetName val="D.2.1"/>
      <sheetName val="D.3"/>
      <sheetName val="D3.1.1"/>
      <sheetName val="D.4"/>
      <sheetName val="Amalgamated BS"/>
      <sheetName val="Amalgamated PL"/>
      <sheetName val="IS(detailed)"/>
      <sheetName val="Detailed IS(KTN)"/>
      <sheetName val="ROOM(KTN)"/>
      <sheetName val="F&amp;B(KTN)"/>
      <sheetName val="MOD(KTN)"/>
      <sheetName val="S&amp;M(KTN)"/>
      <sheetName val="POMEC(KTN)"/>
      <sheetName val="FC(KTN)"/>
      <sheetName val="B.Sheet"/>
      <sheetName val="IS Hotel"/>
      <sheetName val="Detailed IS"/>
      <sheetName val="IS Club"/>
      <sheetName val="IS-amalgamation"/>
      <sheetName val="3.11 BS"/>
      <sheetName val="3.12 IS"/>
      <sheetName val="3.11a Amal BS"/>
      <sheetName val="3.12a Amal IS"/>
      <sheetName val="3.13a Amal PPE"/>
      <sheetName val="3.13b Amal Notes to BS"/>
      <sheetName val="3.13c Amal Notes to PL"/>
      <sheetName val="3.13d Amal RPT"/>
      <sheetName val="3.11 BS-Privilege Card"/>
      <sheetName val="3.11 BS-Investment"/>
      <sheetName val="3.11 BS-H.Apt"/>
      <sheetName val="3.12 IS-H.APT"/>
      <sheetName val="3.11 BS-Hotel"/>
      <sheetName val="3.12 IS-Hotel"/>
      <sheetName val="3.11 BS-Dev"/>
      <sheetName val="3.12 IS-Dev"/>
      <sheetName val="3.11 BS-DLCC"/>
      <sheetName val="3.12 IS-DLCC"/>
      <sheetName val="3.13 Detail IS-DLCC"/>
      <sheetName val="IS-DLCC 07"/>
      <sheetName val="Detail IS-DLCC 07"/>
      <sheetName val="3.11 BS-SGR"/>
      <sheetName val="3.12 IS-SGR"/>
      <sheetName val="3.13 Detail IS"/>
      <sheetName val=" IS-SGR 07"/>
      <sheetName val="Detail IS 07"/>
      <sheetName val="3.14 Cash Flow"/>
      <sheetName val="3.14a Cash flow 07"/>
      <sheetName val="BS07"/>
      <sheetName val="3.17a Consol BS"/>
      <sheetName val="3.17b Consol IS"/>
      <sheetName val="3.17c Consol PPE"/>
      <sheetName val="3.17d Consol BS Notes"/>
      <sheetName val="3.17e Consol IS Notes"/>
      <sheetName val="3.17f Consol RPT"/>
      <sheetName val="3.17g Conso Adj"/>
      <sheetName val="3.17h Cash Flow"/>
      <sheetName val="3.17i Financial instruments"/>
      <sheetName val="A2.L"/>
      <sheetName val="A2ar"/>
      <sheetName val="A2.5"/>
      <sheetName val="A2.5.1"/>
      <sheetName val="A2-6"/>
      <sheetName val="A2.7ap"/>
      <sheetName val="A2.8"/>
      <sheetName val="Disclosure for PPE Note 8(B)"/>
      <sheetName val="lead"/>
      <sheetName val="debtor list"/>
      <sheetName val="verification"/>
      <sheetName val="Recon1"/>
      <sheetName val="Prov"/>
      <sheetName val="Prov. dd"/>
      <sheetName val="CN"/>
      <sheetName val="sales cut-off"/>
      <sheetName val="forex"/>
      <sheetName val="Dropdown lists"/>
      <sheetName val="Audit Tests Ideas List"/>
      <sheetName val="2.A2.L Fixed Assets"/>
      <sheetName val="2.A2.1 Analytical review"/>
      <sheetName val="2.A2.3 Additions"/>
      <sheetName val="2.A2.4 Existence &amp; ownership"/>
      <sheetName val="2.A2.5 Insurance coverage"/>
      <sheetName val="2.A2.7"/>
      <sheetName val="2.A2.8 Depreciation"/>
      <sheetName val="2.A2.9 Impairment test"/>
      <sheetName val="2.E.L Other Debtors"/>
      <sheetName val="2.E.1 Analytical review"/>
      <sheetName val="2.E2 Other receivables"/>
      <sheetName val="2.E2.1 Verification of OD"/>
      <sheetName val="2.E3 AFDD "/>
      <sheetName val="2.E3.1 AFDD verification "/>
      <sheetName val="2.E4 Confirmation"/>
      <sheetName val="2.E5 Deposit"/>
      <sheetName val="2.E.5.1"/>
      <sheetName val="2.E6 Prepayments"/>
      <sheetName val="2.E1.L"/>
      <sheetName val="2.E.1.1 Analytical review "/>
      <sheetName val="2.E1.1.2 Verification"/>
      <sheetName val="2.E1.3"/>
      <sheetName val="2.E2.L Deferred charges "/>
      <sheetName val="2.E2.1 Analytical review "/>
      <sheetName val="2.E2.2 Verification"/>
      <sheetName val="2.G.L Trade Creditors"/>
      <sheetName val="2.G.1 Analytical review"/>
      <sheetName val="2.G2  Trade creditor listing"/>
      <sheetName val="2.G.2.2 Verification of TC"/>
      <sheetName val="2.G.3 Confirmation"/>
      <sheetName val="2.G.4 Ageing analysis"/>
      <sheetName val="2.G.5 Unrecorded liabilities"/>
      <sheetName val="2.G.5.1 Verification UL"/>
      <sheetName val="G.6 Purchase cut off"/>
      <sheetName val="2.G.6.1 Verification CutOff"/>
      <sheetName val="2.H.L Other Creditors &amp; accrual"/>
      <sheetName val="2.H.1 Analytical review"/>
      <sheetName val="2.H.2 Other creditors"/>
      <sheetName val="2.H.3 Accruals"/>
      <sheetName val="2.H.4 Deposit "/>
      <sheetName val="2.N.2"/>
      <sheetName val="2.P.L Capital &amp; Reserves"/>
      <sheetName val="2.P.1 Verification of RP"/>
      <sheetName val="2.P.3 Share capital"/>
      <sheetName val="2.R.L COGS"/>
      <sheetName val="2.R.1 Analytical review   "/>
      <sheetName val="2.R.2 Verification "/>
      <sheetName val="2.S.L Staff cost"/>
      <sheetName val="2.S.1 Analytical review "/>
      <sheetName val="2.S.3 EPF Reasonableness"/>
      <sheetName val="2.V.L Related Parties"/>
      <sheetName val="2.V.1 Details "/>
      <sheetName val="LH"/>
      <sheetName val="DEC 00"/>
      <sheetName val="DIMSUB01"/>
      <sheetName val="3.10 SRM"/>
      <sheetName val="3.20 Review Points"/>
      <sheetName val="3.30 Management Letter Table"/>
      <sheetName val="3.40 AJE"/>
      <sheetName val="3.41 RJE"/>
      <sheetName val="3.42 CJE"/>
      <sheetName val="3.43 SOM"/>
      <sheetName val="3.50 Control Sheet"/>
      <sheetName val="3.60 Audited FS"/>
      <sheetName val="3.70 File Completion Checklist"/>
      <sheetName val="3.71 Rep Letter"/>
      <sheetName val="3.80 Audit Sign Off"/>
      <sheetName val="3.90 Archiving Sign Off"/>
      <sheetName val="BSBPR"/>
      <sheetName val="Fixed Deposit"/>
      <sheetName val="COLF"/>
      <sheetName val="JOM 2008 BS"/>
      <sheetName val="JOM 2008 PnL"/>
      <sheetName val="Tax (C.Allowance) "/>
      <sheetName val="Tax Comp JOM"/>
      <sheetName val="Income Tax Provision"/>
      <sheetName val="Investment in JV"/>
      <sheetName val="Part O(A1-D1)"/>
      <sheetName val="EE6"/>
      <sheetName val="EE6-1"/>
      <sheetName val="HC2"/>
      <sheetName val="AWPs Template"/>
      <sheetName val="A2-1 CLA"/>
      <sheetName val="A2-2 RJE"/>
      <sheetName val="A2-3 SAD"/>
      <sheetName val="Review Recon"/>
      <sheetName val="Review Cash book"/>
      <sheetName val="E3 Recoverability"/>
      <sheetName val="E-1_Recoverability"/>
      <sheetName val="J-1 OSM"/>
      <sheetName val="J1 Devt costs breakdown"/>
      <sheetName val="J2 Budget &amp; Att profit"/>
      <sheetName val="J3 Actual 04"/>
      <sheetName val="J4  Lots sold report CHD"/>
      <sheetName val="J-1-1_Commission"/>
      <sheetName val="Recog Prof"/>
      <sheetName val="J-consol sv11"/>
      <sheetName val="J 1-1(2)"/>
      <sheetName val="O-1_Prov.Tax-2004"/>
      <sheetName val="Capital allowance"/>
      <sheetName val="P2A"/>
      <sheetName val="P2B"/>
      <sheetName val="P3A"/>
      <sheetName val="P3B"/>
      <sheetName val="P3C"/>
      <sheetName val="U-5"/>
      <sheetName val="U-6"/>
      <sheetName val="U1 Salary resonableness"/>
      <sheetName val="U1_Rental"/>
      <sheetName val="U2_Total Salary"/>
      <sheetName val="CHSB Salary Allocation Summary"/>
      <sheetName val="MegaPalm salary Allocation"/>
      <sheetName val="U4_RCSLS Interest"/>
      <sheetName val="E-2_Recognition of sales 03 "/>
      <sheetName val="J-5_Pre-acq dev cost alloc 03"/>
      <sheetName val="J-3_Bgt 03"/>
      <sheetName val="J-2_% of compl_Final 03"/>
      <sheetName val="J-3_Puan Sri Comm 03"/>
      <sheetName val="J-4_Rebate reasona03"/>
      <sheetName val="Listing of CNs 03"/>
      <sheetName val="Fees 03"/>
      <sheetName val="Recovered_Sheet1"/>
      <sheetName val="Financial stats"/>
      <sheetName val="Segment - 2002 (new)"/>
      <sheetName val="Segment - 2002"/>
      <sheetName val="Changes in equity"/>
      <sheetName val="Inter-co(subsidiary)"/>
      <sheetName val="FA-detailed"/>
      <sheetName val="P&amp;L-disclosure(2002)"/>
      <sheetName val="P&amp;L disclosure(2001)"/>
      <sheetName val="Cash flow -2001"/>
      <sheetName val="Consol cashflow"/>
      <sheetName val="URP"/>
      <sheetName val="Dev Expenditure"/>
      <sheetName val="CF-1 2-unused"/>
      <sheetName val="Share capital"/>
      <sheetName val="FA movement "/>
      <sheetName val="FA-summary"/>
      <sheetName val="CF-13"/>
      <sheetName val="CF-10-unused"/>
      <sheetName val="CF-11- unused"/>
      <sheetName val="FACON- unused"/>
      <sheetName val="CF-3 1999 - unused"/>
      <sheetName val="CF-22- unused"/>
      <sheetName val="Sheet1- unused"/>
      <sheetName val="000000"/>
      <sheetName val="bhb0603"/>
      <sheetName val="A2l2"/>
      <sheetName val="SUMM"/>
      <sheetName val="A3l1"/>
      <sheetName val="A3l1-1"/>
      <sheetName val="A2l1-RJE"/>
      <sheetName val="A2l2-CLA"/>
      <sheetName val="A2l3-SAD"/>
      <sheetName val="EA"/>
      <sheetName val="EC"/>
      <sheetName val="E1l1"/>
      <sheetName val="E7"/>
      <sheetName val="F6"/>
      <sheetName val="GA"/>
      <sheetName val="K3l1"/>
      <sheetName val="K6"/>
      <sheetName val="K7"/>
      <sheetName val="N8"/>
      <sheetName val="N9"/>
      <sheetName val="O2-CA"/>
      <sheetName val="O3-Disposal"/>
      <sheetName val="O4"/>
      <sheetName val="Pl1"/>
      <sheetName val="P1l2"/>
      <sheetName val="R1-Sch I"/>
      <sheetName val="R2-Sch IIa"/>
      <sheetName val="R3-Sch IIb"/>
      <sheetName val="R4-Sch III"/>
      <sheetName val="R5-NQA04"/>
      <sheetName val="R6-NQA03"/>
      <sheetName val="R1l1"/>
      <sheetName val="R1l2"/>
      <sheetName val="A-4"/>
      <sheetName val="Policy"/>
      <sheetName val="Rationalisation"/>
      <sheetName val="U (2)"/>
      <sheetName val="aje98"/>
      <sheetName val="rje98"/>
      <sheetName val="exch rates"/>
      <sheetName val="purch testing"/>
      <sheetName val="sales testing"/>
      <sheetName val="rcpt testing"/>
      <sheetName val="pymt testing"/>
      <sheetName val="roundsums"/>
      <sheetName val="PBD98"/>
      <sheetName val="PBD981"/>
      <sheetName val="Tax97"/>
      <sheetName val="Draft taxcomp 97"/>
      <sheetName val="Draft taxcomp 98"/>
      <sheetName val="Capital Allowances97"/>
      <sheetName val="CA98"/>
      <sheetName val="Deferred tax97"/>
      <sheetName val="Deferredtax98"/>
      <sheetName val="Handuk Korea"/>
      <sheetName val="Korea acc97"/>
      <sheetName val="Korea Acc98"/>
      <sheetName val="epf97"/>
      <sheetName val="epf98"/>
      <sheetName val="Sales97"/>
      <sheetName val="Sales98"/>
      <sheetName val="Stock-purch97"/>
      <sheetName val="Stock-purch98"/>
      <sheetName val="nrv98"/>
      <sheetName val="nrv97"/>
      <sheetName val="E1 "/>
      <sheetName val="N-final"/>
      <sheetName val="N1-f"/>
      <sheetName val="N1l1-f"/>
      <sheetName val="N3"/>
      <sheetName val="N-F"/>
      <sheetName val="N2-F"/>
      <sheetName val="N2-1F"/>
      <sheetName val="Issue"/>
      <sheetName val="WCGW_not used"/>
      <sheetName val="revised high demand"/>
      <sheetName val="BalSheet"/>
      <sheetName val="Taxation"/>
      <sheetName val="Depn1"/>
      <sheetName val="DSS1&amp;2"/>
      <sheetName val="JSN (with coupon) 15 yrs"/>
      <sheetName val="JSN (with coupon) 10 yrs"/>
      <sheetName val="New bonds"/>
      <sheetName val="BOND (with coupon)"/>
      <sheetName val="CFS"/>
      <sheetName val="1"/>
      <sheetName val="2-6"/>
      <sheetName val="4"/>
      <sheetName val="5"/>
      <sheetName val="6"/>
      <sheetName val="12"/>
      <sheetName val="F-8"/>
      <sheetName val="AP-110SUP(June)"/>
      <sheetName val="G-4-3."/>
      <sheetName val="G-4-4"/>
      <sheetName val="G-4-5."/>
      <sheetName val="G-4-6"/>
      <sheetName val="FF-2-not used"/>
      <sheetName val="SRM 1"/>
      <sheetName val="SRM 2"/>
      <sheetName val="FAD"/>
      <sheetName val="N-2"/>
      <sheetName val="Q-2-2"/>
      <sheetName val="U-2-1"/>
      <sheetName val="K lead"/>
      <sheetName val="F123"/>
      <sheetName val="F-1|F-2"/>
      <sheetName val="F-4 "/>
      <sheetName val="U(1)"/>
      <sheetName val="FF-2(CYA)"/>
      <sheetName val="MASB"/>
      <sheetName val="BM"/>
      <sheetName val="BB-1 (2)"/>
      <sheetName val="Provision DD"/>
      <sheetName val="A8-2"/>
      <sheetName val="FS - 1"/>
      <sheetName val="FS - 2"/>
      <sheetName val="FS - 3"/>
      <sheetName val="C2 FD"/>
      <sheetName val="G2-1 "/>
      <sheetName val="K1-2 Policy"/>
      <sheetName val="N7Accrual"/>
      <sheetName val="Q1-1"/>
      <sheetName val="U1income statm"/>
      <sheetName val="u1ar"/>
      <sheetName val="U2direct cost"/>
      <sheetName val="U3 fees reasonable"/>
      <sheetName val="U4 EPF &amp;staff"/>
      <sheetName val="U1 (2)"/>
      <sheetName val="U3 fees reasonable (2)"/>
      <sheetName val="U4 EPF &amp;staff (2)"/>
      <sheetName val="Capital Allowances"/>
      <sheetName val="PL Mapping"/>
      <sheetName val="download 06022002"/>
      <sheetName val="Tabelle3"/>
      <sheetName val="MV INS &amp; R.TAX EXP LIST"/>
      <sheetName val="EQMT INS EXP LIST"/>
      <sheetName val="PREPAID-INS,RTAX"/>
      <sheetName val="OSM  client"/>
      <sheetName val="Required from the client"/>
      <sheetName val="A2 (old)"/>
      <sheetName val="A2-1l1"/>
      <sheetName val="A2-4 (old)"/>
      <sheetName val="A7-40"/>
      <sheetName val="FD1-1"/>
      <sheetName val="D2"/>
      <sheetName val="D2-2"/>
      <sheetName val="(F)E1"/>
      <sheetName val="(F)E3"/>
      <sheetName val="(F)E3-1"/>
      <sheetName val="(F)E6"/>
      <sheetName val="(F)F2 "/>
      <sheetName val="(F)F2-1"/>
      <sheetName val="(F)F2-2 "/>
      <sheetName val="FG1"/>
      <sheetName val="FG1-1"/>
      <sheetName val="FH1"/>
      <sheetName val="HH3a"/>
      <sheetName val="K3-2"/>
      <sheetName val="L3-1"/>
      <sheetName val="FM1"/>
      <sheetName val="FN1"/>
      <sheetName val="P4-1"/>
      <sheetName val="P7"/>
      <sheetName val="CC5 (2)"/>
      <sheetName val="CC6"/>
      <sheetName val="Land Info"/>
      <sheetName val="GG1-1.3"/>
      <sheetName val="MM3-2"/>
      <sheetName val="Assm"/>
      <sheetName val="Check"/>
      <sheetName val="NAV"/>
      <sheetName val="Check ELink"/>
      <sheetName val="Unrealised GL"/>
      <sheetName val="Margin Solvency 2008"/>
      <sheetName val="SHF Revenue Acc 2008"/>
      <sheetName val="FRR1-2"/>
      <sheetName val="FRR1-4-1"/>
      <sheetName val="LIF MGMT EXP "/>
      <sheetName val="ILOF MGMT EXP"/>
      <sheetName val="Revenue Acc 2008"/>
      <sheetName val="MGMT EXP"/>
      <sheetName val="RECON AA 2008"/>
      <sheetName val="ADMITTED ASSET 2008"/>
      <sheetName val="Revenue Acc 2007"/>
      <sheetName val="SHF Revenue 2007"/>
      <sheetName val="SHF BS 2007"/>
      <sheetName val="LF BS 2007"/>
      <sheetName val="Admitted Assets 2007"/>
      <sheetName val="Margin Solvency 2007"/>
      <sheetName val="FE-1771$.P2"/>
      <sheetName val="FI-1771-I$"/>
      <sheetName val="FE-1771-I$"/>
      <sheetName val="FI-1771-II$"/>
      <sheetName val="FE-1771-II$"/>
      <sheetName val="FI-1771-III$"/>
      <sheetName val="FE-1771-III$"/>
      <sheetName val="FI-1771-VI $"/>
      <sheetName val="FE-1771-VI$"/>
      <sheetName val="TBM"/>
      <sheetName val="NERKON "/>
      <sheetName val="NERACA"/>
      <sheetName val="DAF.ISI"/>
      <sheetName val="KB"/>
      <sheetName val="P-Kebun-XX "/>
      <sheetName val="P-DGN"/>
      <sheetName val="MAT"/>
      <sheetName val="PPEG"/>
      <sheetName val="BYRM-XX"/>
      <sheetName val="PPEM"/>
      <sheetName val="PLL "/>
      <sheetName val="REKAP-AT"/>
      <sheetName val="Depre-TM"/>
      <sheetName val="BT-XX"/>
      <sheetName val="Ak_pro-XX"/>
      <sheetName val="HUT"/>
      <sheetName val="BTH"/>
      <sheetName val="HK-XX"/>
      <sheetName val="HR"/>
      <sheetName val="HS"/>
      <sheetName val="HLL"/>
      <sheetName val="pph"/>
      <sheetName val="HB"/>
      <sheetName val="AL-BTL KK"/>
      <sheetName val="BTL-PT'S"/>
      <sheetName val="BTL-RO"/>
      <sheetName val="K-B"/>
      <sheetName val="REKON P-KEBUN"/>
      <sheetName val="P-DGG"/>
      <sheetName val="PERS-DP"/>
      <sheetName val="BYRM"/>
      <sheetName val="PJR-PEM"/>
      <sheetName val="PINJ-PEG"/>
      <sheetName val="PJR-LL"/>
      <sheetName val="P-LL "/>
      <sheetName val="PPN-MASUKAN"/>
      <sheetName val="BIBIT"/>
      <sheetName val="AK-PRS"/>
      <sheetName val="BTGH"/>
      <sheetName val="H-DGG"/>
      <sheetName val="H-GJ"/>
      <sheetName val="H-KONT"/>
      <sheetName val="H-PJK"/>
      <sheetName val="PPN KELUARAN"/>
      <sheetName val="H-LL"/>
      <sheetName val="H-B"/>
      <sheetName val="H-PMG-SHM"/>
      <sheetName val="MODAL"/>
      <sheetName val="LABA-DTHN"/>
      <sheetName val="AL-Peny-BTL-Fin"/>
      <sheetName val="HAL"/>
      <sheetName val="EE"/>
      <sheetName val="Definition Template"/>
      <sheetName val="Investment Summary"/>
      <sheetName val="Investment Detail"/>
      <sheetName val="AR-AP Summary"/>
      <sheetName val="AR-AP Detail"/>
      <sheetName val="1102-614100 USD"/>
      <sheetName val="141500,600,700 Summ"/>
      <sheetName val="141500,600,700 Detail"/>
      <sheetName val="141500,600,700 Confirmation"/>
      <sheetName val="141500,600,700 OOB Recon"/>
      <sheetName val="170200,300,500 Summ"/>
      <sheetName val="170200,300,500 Detail"/>
      <sheetName val="AR-AP Summ"/>
      <sheetName val="SAP Detail"/>
      <sheetName val=" 1100-614100 USD"/>
      <sheetName val="SEA"/>
      <sheetName val="Information"/>
      <sheetName val="Inventory - SEC55"/>
      <sheetName val="Pivot Tables"/>
      <sheetName val="BB2-3 (2)"/>
      <sheetName val="Leasing cost"/>
      <sheetName val="Rental staff"/>
      <sheetName val="Rental office warehouse"/>
      <sheetName val="Revenue billings"/>
      <sheetName val="CC2-1_cost"/>
      <sheetName val="CC2-2_cost"/>
      <sheetName val="CC2-3_acc dep"/>
      <sheetName val="CC3-2"/>
      <sheetName val="DD1-2 Interco bal Oct'10 PBC"/>
      <sheetName val="DD9-1"/>
      <sheetName val="FF1-1"/>
      <sheetName val="FF1-3 2009 Revenue by Customer"/>
      <sheetName val="FF1-4 2010 Revenue by Customer"/>
      <sheetName val="FF2-Ageing"/>
      <sheetName val="FF2-1 Customer Credit Terms@Oct"/>
      <sheetName val="GG.1"/>
      <sheetName val="HH1-1"/>
      <sheetName val="LL 1"/>
      <sheetName val="MM 1"/>
      <sheetName val="0100"/>
      <sheetName val="YR99 RENTAL ACCRUAL"/>
      <sheetName val="Calculos"/>
      <sheetName val="1120"/>
      <sheetName val="B1-"/>
      <sheetName val="B6-3"/>
      <sheetName val="B6-2"/>
      <sheetName val="Tickmarks"/>
      <sheetName val="Chemlist"/>
      <sheetName val="costs"/>
      <sheetName val="currency"/>
      <sheetName val="unit"/>
      <sheetName val="hour"/>
      <sheetName val="time"/>
      <sheetName val="MAT PRICE"/>
      <sheetName val="l-rate"/>
      <sheetName val="DIF."/>
      <sheetName val="Deposit"/>
      <sheetName val="S.adv&amp;Ins."/>
      <sheetName val="Accruals"/>
      <sheetName val="Provision"/>
      <sheetName val="Provision (2)"/>
      <sheetName val="Capital"/>
      <sheetName val="TD-PDD"/>
      <sheetName val="sundryDebtor"/>
      <sheetName val="TL-Anl"/>
      <sheetName val="Bond&amp;bg-Sum"/>
      <sheetName val="Trade FAc BA"/>
      <sheetName val="Facilities(MBB)"/>
      <sheetName val="Facilities(HSBC)"/>
      <sheetName val="Fund from UK"/>
      <sheetName val="KvBill-Sum "/>
      <sheetName val="SHL (3)"/>
      <sheetName val="SHL(2)"/>
      <sheetName val="SHL (4)dl"/>
      <sheetName val="amor-na"/>
      <sheetName val="nbC1889"/>
      <sheetName val="Rusa"/>
      <sheetName val="nbb9606"/>
      <sheetName val="facliti-na"/>
      <sheetName val="intcal01"/>
      <sheetName val="intcal"/>
      <sheetName val="INTEREST PAID"/>
      <sheetName val="Term Loan"/>
      <sheetName val="Term Loan (2)"/>
      <sheetName val="JOURNAL"/>
      <sheetName val="LL3-1"/>
      <sheetName val="MM1-2.1"/>
      <sheetName val="Instruction"/>
      <sheetName val="Parameters"/>
      <sheetName val="-LC"/>
      <sheetName val="Main"/>
      <sheetName val="Ls_XLB_WorkbookFile"/>
      <sheetName val="Main (2)"/>
      <sheetName val="T03-USD"/>
      <sheetName val="-USD"/>
      <sheetName val="M04-USD"/>
      <sheetName val="T03-LC"/>
      <sheetName val="IBA &lt;O3&gt;"/>
      <sheetName val="Watch out"/>
      <sheetName val="CEO"/>
      <sheetName val="Comments"/>
      <sheetName val="Plywd Trading"/>
      <sheetName val="Plywd Trading (2)"/>
      <sheetName val="Closing Stk"/>
      <sheetName val="Log Trading"/>
      <sheetName val="Medical"/>
      <sheetName val="Rental"/>
      <sheetName val="Lingui - Cflow"/>
      <sheetName val="Operating"/>
      <sheetName val="Lingui - Notes"/>
      <sheetName val="ASM"/>
      <sheetName val="Brk-HQ"/>
      <sheetName val="Brk-Bar"/>
      <sheetName val="Brk-logs"/>
      <sheetName val="Brk-Medical"/>
      <sheetName val="Brk-Rental"/>
      <sheetName val="Stock Recon"/>
      <sheetName val="Commentary"/>
      <sheetName val="Lingui BS"/>
      <sheetName val="Lingui - PL"/>
      <sheetName val="Lingui -  S Cflow"/>
      <sheetName val="Statistics"/>
      <sheetName val="Notes 30.6.03"/>
      <sheetName val="ARM-BS"/>
      <sheetName val="ARM-PL"/>
      <sheetName val="Coy Info"/>
      <sheetName val="TBCS-PL "/>
      <sheetName val="TBCS-PL  (repo)"/>
      <sheetName val="DPLA (coy)"/>
      <sheetName val="Admin (coy)"/>
      <sheetName val="Mfg (coy)"/>
      <sheetName val="Admin"/>
      <sheetName val="Mfg"/>
      <sheetName val="Adj-PIC"/>
      <sheetName val="B1-1 (2)"/>
      <sheetName val="B1-2 "/>
      <sheetName val="Raw mat"/>
      <sheetName val="R&amp;M"/>
      <sheetName val="Payroll-analysis"/>
      <sheetName val="Energy(update)"/>
      <sheetName val="Energy_update_"/>
      <sheetName val="EMAS Overview"/>
      <sheetName val="Amortization Table - Lot 62"/>
      <sheetName val="Receivables"/>
      <sheetName val="Bank Recon"/>
      <sheetName val="B6 (2)"/>
      <sheetName val="P4 (2)"/>
      <sheetName val="Crude Oil NOI"/>
      <sheetName val="LPG"/>
      <sheetName val="Cost Centres"/>
      <sheetName val="Reminder"/>
      <sheetName val="account"/>
      <sheetName val="account 2"/>
      <sheetName val="account 3"/>
      <sheetName val="BS-cover"/>
      <sheetName val="FA2-PL"/>
      <sheetName val="FA2-BS"/>
      <sheetName val="F-Equ"/>
      <sheetName val="A16"/>
      <sheetName val="A13"/>
      <sheetName val="A4-1"/>
      <sheetName val="A4-2"/>
      <sheetName val="Bseries"/>
      <sheetName val="B4-1"/>
      <sheetName val="B4-2"/>
      <sheetName val="B4-3"/>
      <sheetName val="B4-4"/>
      <sheetName val="B6-1"/>
      <sheetName val="FE1"/>
      <sheetName val="HF5"/>
      <sheetName val="HF6"/>
      <sheetName val="IS-COVER"/>
      <sheetName val="X4"/>
      <sheetName val="W5"/>
      <sheetName val="W5-1"/>
      <sheetName val="W5-2"/>
      <sheetName val="W7"/>
      <sheetName val="W7-1"/>
      <sheetName val="W7-2"/>
      <sheetName val="W3-3"/>
      <sheetName val="W3-4"/>
      <sheetName val="W3-2"/>
      <sheetName val="W3-1"/>
      <sheetName val="W2"/>
      <sheetName val="W2(a)"/>
      <sheetName val="W2(a)-1"/>
      <sheetName val="W2(b)"/>
      <sheetName val="W2-1"/>
      <sheetName val="CSS"/>
      <sheetName val="CSS (LY)"/>
      <sheetName val="CSS (C)"/>
      <sheetName val="W2-2"/>
      <sheetName val="W2-3"/>
      <sheetName val="W2-3-1"/>
      <sheetName val="W2-4"/>
      <sheetName val="W2-4-1"/>
      <sheetName val="W3"/>
      <sheetName val="W4"/>
      <sheetName val="W4-1"/>
      <sheetName val="W4-3"/>
      <sheetName val="W4-3-1"/>
      <sheetName val="W4-3-2"/>
      <sheetName val="W4-3-3"/>
      <sheetName val="W6"/>
      <sheetName val="W6-1"/>
      <sheetName val="WW7-2"/>
      <sheetName val="W8"/>
      <sheetName val="W8-1"/>
      <sheetName val="W8-2"/>
      <sheetName val="X2"/>
      <sheetName val="X2-1"/>
      <sheetName val="X2-2"/>
      <sheetName val="X2-2-1"/>
      <sheetName val="X2-3"/>
      <sheetName val="X2-4"/>
      <sheetName val="X2-4-1"/>
      <sheetName val="X3"/>
      <sheetName val="BGI-4"/>
      <sheetName val="HLA-4"/>
      <sheetName val="TMI-4"/>
      <sheetName val="BGI-5"/>
      <sheetName val="HLA-5"/>
      <sheetName val="TMI-5"/>
      <sheetName val="BGI-6"/>
      <sheetName val="HLA-6"/>
      <sheetName val="TMI-6"/>
      <sheetName val="BGI-7"/>
      <sheetName val="HLA-7"/>
      <sheetName val="TMI-7"/>
      <sheetName val="BGI-8"/>
      <sheetName val="HLA-8"/>
      <sheetName val="TMI-8"/>
      <sheetName val="BGI-9"/>
      <sheetName val="HLA-9"/>
      <sheetName val="TMI-9"/>
      <sheetName val="BGI-10"/>
      <sheetName val="TMI-10"/>
      <sheetName val="HLA-10"/>
      <sheetName val="BGI-11"/>
      <sheetName val="TMI-11"/>
      <sheetName val="HLA-11"/>
      <sheetName val="TMI-12"/>
      <sheetName val="HLA-12"/>
      <sheetName val="Taisho-12"/>
      <sheetName val="TMI-01-01"/>
      <sheetName val="HLA-01-01"/>
      <sheetName val="Taisho-01-01"/>
      <sheetName val="TMI-01-02"/>
      <sheetName val="HLA-01-02"/>
      <sheetName val="Taisho-01-02"/>
      <sheetName val="TMI-01-03"/>
      <sheetName val="HLA-01-03"/>
      <sheetName val="Taisho-01-03"/>
      <sheetName val="HLA-01-03 (2)"/>
      <sheetName val="Cflow-new"/>
      <sheetName val="Cflow-new(ss3)"/>
      <sheetName val="Cflow-new(ss2)"/>
      <sheetName val="Cflow-new(ss)"/>
      <sheetName val="CF-AR"/>
      <sheetName val="PNL(3)"/>
      <sheetName val="PNL(ss2)"/>
      <sheetName val="PNL (ss)"/>
      <sheetName val="Zakat"/>
      <sheetName val="Zakat (2)"/>
      <sheetName val="ESTATES"/>
      <sheetName val="Cost of sales"/>
      <sheetName val="Other exp &amp; income"/>
      <sheetName val="BS(ss3)"/>
      <sheetName val="BS(ss)"/>
      <sheetName val="BS(ss2)"/>
      <sheetName val="Balance Sheet-AR"/>
      <sheetName val="TB 08052012"/>
      <sheetName val="TB09052012 - latest"/>
      <sheetName val="(P13)DD1"/>
      <sheetName val="(P13)DD3"/>
      <sheetName val="(P13)DD4"/>
      <sheetName val="(P13)DD5"/>
      <sheetName val="(P13)EE1"/>
      <sheetName val="(P13)FF1"/>
      <sheetName val="(P13)GG1"/>
      <sheetName val="(P13)HH1"/>
      <sheetName val="(F)JJ1"/>
      <sheetName val="(P13)LL1"/>
      <sheetName val="(P13)MM1"/>
      <sheetName val="(P13)QQ1"/>
      <sheetName val="AP.AR"/>
      <sheetName val="H2"/>
      <sheetName val="H4"/>
      <sheetName val="H5"/>
      <sheetName val="H6"/>
      <sheetName val="H7"/>
      <sheetName val="H8"/>
      <sheetName val="H9"/>
      <sheetName val="H10"/>
      <sheetName val="H11"/>
      <sheetName val="H12"/>
      <sheetName val="Related"/>
      <sheetName val="Holding"/>
      <sheetName val="D12"/>
      <sheetName val="D13"/>
      <sheetName val="E13"/>
      <sheetName val="E14"/>
      <sheetName val="PETCO rfbila 28.02.2011"/>
      <sheetName val="DD3-2"/>
      <sheetName val="DD4 Sept"/>
      <sheetName val="DD5 sept"/>
      <sheetName val="DD4-1"/>
      <sheetName val="DD5-1 "/>
      <sheetName val="DD5-1"/>
      <sheetName val="AR(DD5-1)"/>
      <sheetName val="DD5-2"/>
      <sheetName val="QQ1"/>
      <sheetName val="QQ6"/>
      <sheetName val="QQ7a"/>
      <sheetName val="QQ7b"/>
      <sheetName val="LL1-1(ask for new)"/>
      <sheetName val="Audit Schedule"/>
      <sheetName val="Interco (2)"/>
      <sheetName val="TB 1-3"/>
      <sheetName val="1-16 2009"/>
      <sheetName val="1-9 2009"/>
      <sheetName val="1-16 2009 edited"/>
      <sheetName val="SUAD"/>
      <sheetName val="MCB TB 31.3.2010 (2)"/>
      <sheetName val="MCB TB 31.3.2010"/>
      <sheetName val="NTA test"/>
      <sheetName val="B1(F)"/>
      <sheetName val="B2(F)"/>
      <sheetName val="B2 AR"/>
      <sheetName val="BS(F)"/>
      <sheetName val="BS AR"/>
      <sheetName val="C5-1"/>
      <sheetName val="Interco"/>
      <sheetName val="TBP - Unrecorded"/>
      <sheetName val="Placement-MCB 1stQ"/>
      <sheetName val="Int-Coverpg"/>
      <sheetName val="Int inc-1"/>
      <sheetName val="Int ruls "/>
      <sheetName val="Int ruls 2"/>
      <sheetName val="Int ruls 3"/>
      <sheetName val="Int exp-CP "/>
      <sheetName val="Junior Sukuk"/>
      <sheetName val="Interest on MTN"/>
      <sheetName val="bldg-cost"/>
      <sheetName val="ADVANCE-STAFF"/>
      <sheetName val="ord + pref equity"/>
      <sheetName val="Gencos"/>
      <sheetName val="Nucleus Avenue (M) Sdn Bhd"/>
      <sheetName val="Nucleus debts"/>
      <sheetName val="GB3"/>
      <sheetName val="Prai"/>
      <sheetName val="SEV"/>
      <sheetName val="TJB"/>
      <sheetName val="TJSB"/>
      <sheetName val="RPSB"/>
      <sheetName val="KEV"/>
      <sheetName val="Natural"/>
      <sheetName val="Other subs"/>
      <sheetName val="GB3 06"/>
      <sheetName val="Prai 06"/>
      <sheetName val="SEV 06(1)"/>
      <sheetName val="TJB 06"/>
      <sheetName val="TJSB 06"/>
      <sheetName val="conso"/>
      <sheetName val="consolidated"/>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 val="2025"/>
      <sheetName val="2026"/>
      <sheetName val="2027"/>
      <sheetName val="2028"/>
      <sheetName val="2029"/>
      <sheetName val="2030"/>
      <sheetName val="2031"/>
      <sheetName val="intangibles1"/>
      <sheetName val="IntDec00TespM_B"/>
      <sheetName val="Expense Summary"/>
      <sheetName val="ss3"/>
      <sheetName val="Prepare in group"/>
      <sheetName val="HP Repayment"/>
      <sheetName val="Segmental Reporting"/>
      <sheetName val="2001"/>
      <sheetName val="plant"/>
      <sheetName val="2009-2010"/>
      <sheetName val="Chart Opex 2010"/>
      <sheetName val="Chart Gen &amp; Admin Exp 2010"/>
      <sheetName val="Chart Income 2010"/>
      <sheetName val="Chart Personnel &amp; Overhead 2010"/>
      <sheetName val="2009-Income Statement"/>
      <sheetName val="2009-Balance Sheet"/>
      <sheetName val="Income Statement "/>
      <sheetName val="FSCR"/>
      <sheetName val="TNB Info (Despatch, ACP)"/>
      <sheetName val="PPE - JEV Plant Value"/>
      <sheetName val="Restoration of SR2"/>
      <sheetName val="SR2 Payment schedule"/>
      <sheetName val="SR2 Calculation &amp; assumptions"/>
      <sheetName val="Stocks"/>
      <sheetName val="LFO Consumption"/>
      <sheetName val="Asset Classification"/>
      <sheetName val="Capex 14.12.09"/>
      <sheetName val="Heavy Machinery HP in DEC 09"/>
      <sheetName val="Spare Parts"/>
      <sheetName val="HP Work Sheet"/>
      <sheetName val="Trade Creditors"/>
      <sheetName val="Due to JV"/>
      <sheetName val="Access Road Maint"/>
      <sheetName val="Marine Services"/>
      <sheetName val="O&amp;M Expenses"/>
      <sheetName val="Office Expenses"/>
      <sheetName val="Motor Vehicle Expenses"/>
      <sheetName val="Sr &amp; Jr Profit Accrual 2009"/>
      <sheetName val="Professional Fees"/>
      <sheetName val="Fuel Logistic Exps"/>
      <sheetName val="Travelling Expenses"/>
      <sheetName val="Other Expenses"/>
      <sheetName val="Directors Fees &amp; Remun"/>
      <sheetName val="C.F '09-'10 (TNB forecast)"/>
      <sheetName val="PNL '09 for Forecast"/>
      <sheetName val="Operating Income"/>
      <sheetName val="Xd Calculation ori v (2)"/>
      <sheetName val="Xd Calculation ori v"/>
      <sheetName val="Coal"/>
      <sheetName val="Heat Rate Calculation ori v"/>
      <sheetName val="NOTE Oct 2009 "/>
      <sheetName val="paid "/>
      <sheetName val="Payment Schedule"/>
      <sheetName val="120"/>
      <sheetName val="126"/>
      <sheetName val="an.sly adv"/>
      <sheetName val="130-139"/>
      <sheetName val="140-143"/>
      <sheetName val="160-170"/>
      <sheetName val="201"/>
      <sheetName val="205-208"/>
      <sheetName val="230"/>
      <sheetName val="&gt;282"/>
      <sheetName val="WCP"/>
      <sheetName val="Tfr out "/>
      <sheetName val="TB5"/>
      <sheetName val="Int-Sch5"/>
      <sheetName val="20.0"/>
      <sheetName val="100.1"/>
      <sheetName val="03.0"/>
      <sheetName val="jubm-red"/>
      <sheetName val="list-direc"/>
      <sheetName val="AJEs"/>
      <sheetName val="pl by project 06 for Auditor"/>
      <sheetName val="Appendix &quot;I&quot;"/>
      <sheetName val="Annex"/>
      <sheetName val="CC4-2"/>
      <sheetName val="to tie op bal"/>
      <sheetName val="DD8-1"/>
      <sheetName val="GG"/>
      <sheetName val="adv-mat"/>
      <sheetName val="GG1-9"/>
      <sheetName val="staff advance"/>
      <sheetName val="BIS LIST-C1 21_x0012__x0000__x000e__x0000_"/>
      <sheetName val="_x0000__x000f__x0000__x000f__x0000__x0013__x0000__x0013__x0000__x0013__x0000__x0013__x0000__x0012_"/>
      <sheetName val="TB_300605"/>
      <sheetName val="Spliting Basic(1)"/>
      <sheetName val="TB_311205"/>
      <sheetName val="Spliting Basic (2)"/>
      <sheetName val="P&amp;L JUL - DEC 2005"/>
      <sheetName val="P&amp;L JAN - JUN 2005"/>
      <sheetName val="P&amp;L 2005 (TOTAL)"/>
      <sheetName val="Appx B"/>
      <sheetName val="U4-Recruitment"/>
      <sheetName val="I-1f"/>
      <sheetName val="I-2f"/>
      <sheetName val="I-3f"/>
      <sheetName val="I-4f"/>
      <sheetName val="Gf"/>
      <sheetName val="Hf"/>
      <sheetName val="N-2f"/>
      <sheetName val="Q-1f"/>
      <sheetName val="Q-2f"/>
      <sheetName val="F12"/>
      <sheetName val="U1f"/>
      <sheetName val="U2f"/>
      <sheetName val="U4f"/>
      <sheetName val="U14f"/>
      <sheetName val="Ef"/>
      <sheetName val="KAA"/>
      <sheetName val="hsbc"/>
      <sheetName val="0509"/>
      <sheetName val="YTD WO Trend"/>
      <sheetName val="BPR-BRD"/>
      <sheetName val="FSA-BRD"/>
      <sheetName val="F-12"/>
      <sheetName val="F-3a"/>
      <sheetName val="RPT"/>
      <sheetName val="Appx A"/>
      <sheetName val="Circular-A"/>
      <sheetName val="Circular-B"/>
      <sheetName val="Appx C"/>
      <sheetName val="Appx D"/>
      <sheetName val="Appx E"/>
      <sheetName val="Appx F"/>
      <sheetName val="Msge1"/>
      <sheetName val="LIST"/>
      <sheetName val="Dialog2"/>
      <sheetName val="Dialog1"/>
      <sheetName val="AUTOMOD"/>
      <sheetName val="Mod1 - print"/>
      <sheetName val="Mod2 - goto"/>
      <sheetName val="EXPORTMOD"/>
      <sheetName val="Tax Comp"/>
      <sheetName val="Entity Data"/>
      <sheetName val="Sch40"/>
      <sheetName val="Sch45"/>
      <sheetName val="Sch50"/>
      <sheetName val="Sch55"/>
      <sheetName val="U-ADD"/>
      <sheetName val="U-DISP"/>
      <sheetName val="RA"/>
      <sheetName val="Sch150"/>
      <sheetName val="Sch160"/>
      <sheetName val="Sch170-180"/>
      <sheetName val="Sch185"/>
      <sheetName val="Sch190"/>
      <sheetName val="Sch340"/>
      <sheetName val="F-1&amp;2  (2)"/>
      <sheetName val="F-3  (2)"/>
      <sheetName val="B-BB"/>
      <sheetName val="F-1&amp;2 "/>
      <sheetName val="F-3 "/>
      <sheetName val="F-8 (Notes)"/>
      <sheetName val="L -1"/>
      <sheetName val="Leasehold improvement"/>
      <sheetName val="Eqty"/>
      <sheetName val="K-4l1 (OS)"/>
      <sheetName val="U70"/>
      <sheetName val="AP110(sub)"/>
      <sheetName val="GROUP"/>
      <sheetName val="CWC"/>
      <sheetName val="MARINE"/>
      <sheetName val="WO Analysis"/>
      <sheetName val="WO Listing"/>
      <sheetName val="WO Listing (2)"/>
      <sheetName val="Ref. WO"/>
      <sheetName val="Cost Center Allocation"/>
      <sheetName val="Acct_type"/>
      <sheetName val="FF1 lead Sheet"/>
      <sheetName val="FF1-2 Ageing"/>
      <sheetName val="FF1-3"/>
      <sheetName val="FF1-4 Coface"/>
      <sheetName val="FF1-5 LC"/>
      <sheetName val="MYR "/>
      <sheetName val="wkly Rpt"/>
      <sheetName val="w1"/>
      <sheetName val="w48"/>
      <sheetName val="w48 (2)"/>
      <sheetName val="COS2001"/>
      <sheetName val="COS2002"/>
      <sheetName val="jubmsb_sch_inc"/>
      <sheetName val="jubmsb_sch_exp"/>
      <sheetName val="Schedule'02"/>
      <sheetName val="sundry dep"/>
      <sheetName val="prepayments"/>
      <sheetName val="Reimb"/>
      <sheetName val="Reimbursment"/>
      <sheetName val="inter-office"/>
      <sheetName val="interest restricted"/>
      <sheetName val="t-cred"/>
      <sheetName val="Assets purchased '01"/>
      <sheetName val="Assets written off '01"/>
      <sheetName val="Bldg in progress"/>
      <sheetName val="journal-add"/>
      <sheetName val="sb_COS2001"/>
      <sheetName val="sb_COS2000"/>
      <sheetName val="sb_COS1999"/>
      <sheetName val="Appendix I"/>
      <sheetName val="Appendix &quot;II&quot;"/>
      <sheetName val="misc"/>
      <sheetName val="tender creditors"/>
      <sheetName val="staff training"/>
      <sheetName val="K1 (A)"/>
      <sheetName val="A1 - CIS"/>
      <sheetName val="A1|1 - CBS"/>
      <sheetName val="CF-working"/>
      <sheetName val="A1|3 - PYA"/>
      <sheetName val="A1|8 - PPE"/>
      <sheetName val="A1|4 - CYA"/>
      <sheetName val="A1|14 - MI"/>
      <sheetName val="A1|15 - associates"/>
      <sheetName val="FSRA_DSRA_MRA Req"/>
      <sheetName val="Compliance List"/>
      <sheetName val="Limit Weekly"/>
      <sheetName val="Week to Week"/>
      <sheetName val="GROUP Cash Position"/>
      <sheetName val="EXPOSURE%"/>
      <sheetName val="Placement-MCB"/>
      <sheetName val="Placement-SEV"/>
      <sheetName val="Placement-TJSB"/>
      <sheetName val="Placement-GB3"/>
      <sheetName val="Placement-TG BIN PWR"/>
      <sheetName val="Placement-PRAI PWR"/>
      <sheetName val="Placement-NASB"/>
      <sheetName val="Placement-Wirazone"/>
      <sheetName val="Placement-TJSB MEL"/>
      <sheetName val="Placement-MESB"/>
      <sheetName val="Placement-TBEI"/>
      <sheetName val="Placement-Tuah Utama"/>
      <sheetName val="Placement-MB"/>
      <sheetName val="Cash Position-SEV"/>
      <sheetName val="Cash Position-GB3"/>
      <sheetName val="Cash Position-TgBin"/>
      <sheetName val="Cash Position-PPSB"/>
      <sheetName val="Cash Position-Wirazone"/>
      <sheetName val="Mac 12"/>
      <sheetName val="31.3.12"/>
      <sheetName val="31.12.11"/>
      <sheetName val="TNB ageing 31.12.2010"/>
      <sheetName val="TNB repymt"/>
      <sheetName val="interest income"/>
      <sheetName val="A-FinStatem"/>
      <sheetName val="C1-PPESum"/>
      <sheetName val="BB2-3"/>
      <sheetName val="BB2-4"/>
      <sheetName val="BB5-1"/>
      <sheetName val="BB5-1-1"/>
      <sheetName val="BB5-1-2"/>
      <sheetName val="BB5-2"/>
      <sheetName val="CC2"/>
      <sheetName val="GG2-2"/>
      <sheetName val="GG2-2(ss)"/>
      <sheetName val="GG2-3"/>
      <sheetName val="HH5-1"/>
      <sheetName val="HH5-1(ss)"/>
      <sheetName val="BB2-1.1"/>
      <sheetName val="BB6-1"/>
      <sheetName val="DD1-2"/>
      <sheetName val="EE4-1"/>
      <sheetName val="FF2-1"/>
      <sheetName val="GG1-3"/>
      <sheetName val="fa-c"/>
      <sheetName val="shCap"/>
      <sheetName val="TOVER"/>
      <sheetName val="KK1-1"/>
      <sheetName val="KK2"/>
      <sheetName val="CMP FP20"/>
      <sheetName val="Sand Control FP20"/>
      <sheetName val="Core CMP FP20 "/>
      <sheetName val="Multilateral FP20"/>
      <sheetName val=" JOP CMP P&amp;L Analysis - Mar'03"/>
      <sheetName val="kalstar (SGD)"/>
      <sheetName val="stafflist99"/>
      <sheetName val="tech-reg99"/>
      <sheetName val="insure"/>
      <sheetName val="Amal BS"/>
      <sheetName val="Amal PL"/>
      <sheetName val="BB2-5"/>
      <sheetName val="DD1-3"/>
      <sheetName val="EE2-1"/>
      <sheetName val="FF4-1"/>
      <sheetName val="GG1-6"/>
      <sheetName val="GG8-1"/>
      <sheetName val="MM1-6"/>
      <sheetName val="MM1-13"/>
      <sheetName val="MM2-1"/>
      <sheetName val="P&amp;L (Monthly)"/>
      <sheetName val="P&amp;L (Yearly)"/>
      <sheetName val="Aug"/>
      <sheetName val="Sep"/>
      <sheetName val="Oct"/>
      <sheetName val="9 - 13 Dec"/>
      <sheetName val="15 - 21 Dec"/>
      <sheetName val="1-5.1"/>
      <sheetName val="8-13.1"/>
      <sheetName val="15-20.1"/>
      <sheetName val="22-27.1"/>
      <sheetName val="28-31.1"/>
      <sheetName val="1-8.2"/>
      <sheetName val="9-16.2"/>
      <sheetName val="16-23.2"/>
      <sheetName val="24.2 - 2.3"/>
      <sheetName val="2-10.3"/>
      <sheetName val="12-14.3"/>
      <sheetName val="15-22.3"/>
      <sheetName val="23-31.3"/>
      <sheetName val="1-3.4"/>
      <sheetName val="6-12.4"/>
      <sheetName val="13-20.4"/>
      <sheetName val="21-27.4"/>
      <sheetName val="27.4 - 3.5"/>
      <sheetName val="4-11.5"/>
      <sheetName val="11-18.5"/>
      <sheetName val="16-24.5"/>
      <sheetName val="25-31.5"/>
      <sheetName val="1-7.6"/>
      <sheetName val="8-16.6"/>
      <sheetName val="18-22.6"/>
      <sheetName val="23-30.6"/>
      <sheetName val="2-6.7"/>
      <sheetName val="7-12.7"/>
      <sheetName val="14-20.7"/>
      <sheetName val="21-27.7"/>
      <sheetName val="28.7 - 3.8"/>
      <sheetName val="Monthly Aug-CLJ"/>
      <sheetName val="Sheet32"/>
      <sheetName val="11-17.8"/>
      <sheetName val="18-23.8"/>
      <sheetName val="19-29.8"/>
      <sheetName val="30.8 - 5.9"/>
      <sheetName val="6-13.9"/>
      <sheetName val="Sheet39"/>
      <sheetName val="21-27.9"/>
      <sheetName val="28.9 - 4.10"/>
      <sheetName val="Sheet51"/>
      <sheetName val="12-18.10"/>
      <sheetName val="19-25.10"/>
      <sheetName val="26.10 - 1.11"/>
      <sheetName val="2-8.11"/>
      <sheetName val="9-15.11"/>
      <sheetName val="16-22.11"/>
      <sheetName val="23-29.11"/>
      <sheetName val="30.11"/>
      <sheetName val="Sheet57"/>
      <sheetName val="Sheet56"/>
      <sheetName val="Sheet55"/>
      <sheetName val="Sheet54"/>
      <sheetName val="Sheet53"/>
      <sheetName val="Sheet31"/>
      <sheetName val="PYA (2)"/>
      <sheetName val="PYA - wkgs"/>
      <sheetName val="PYA-Working"/>
      <sheetName val="G&amp;A"/>
      <sheetName val="Mfg Cost"/>
      <sheetName val="B5-8"/>
      <sheetName val="depn"/>
      <sheetName val="Fin-B"/>
      <sheetName val="Audit-B"/>
      <sheetName val="LDPE"/>
      <sheetName val="GP Analyis"/>
      <sheetName val="TPE-ASPR"/>
      <sheetName val="Quantification"/>
      <sheetName val="TPE-thruput"/>
      <sheetName val="Power"/>
      <sheetName val="Running royalty"/>
      <sheetName val="Margin Spread-TPE"/>
      <sheetName val="SP Analysis-TPE"/>
      <sheetName val="DepMvmt"/>
      <sheetName val="DSS"/>
      <sheetName val="Deposit 02"/>
      <sheetName val="CP"/>
      <sheetName val="January"/>
      <sheetName val="tnmf300"/>
      <sheetName val="TBIS"/>
      <sheetName val="DPLA "/>
      <sheetName val="D1 (F)"/>
      <sheetName val="E1 (F)"/>
      <sheetName val="F1 (F)"/>
      <sheetName val="G1(F)"/>
      <sheetName val="H1(F)"/>
      <sheetName val="M1(F)"/>
      <sheetName val="P&amp;O(R1-R15)"/>
      <sheetName val="PM-TE"/>
      <sheetName val="mbb-bl-5"/>
      <sheetName val="SCH"/>
      <sheetName val="DFA"/>
      <sheetName val="O-11"/>
      <sheetName val="ADD"/>
      <sheetName val="SWDV"/>
      <sheetName val="DON GIA CAN THO"/>
      <sheetName val="BAM Nic-JGH-BAO"/>
      <sheetName val="BAM Nic-KT-BAO"/>
      <sheetName val="BAM Nic-LS-BAO"/>
      <sheetName val="BAM Nic-MCK-BAO"/>
      <sheetName val="BAM Nic-MDK-SR BAO"/>
      <sheetName val="BAM Nic-ME-BAO"/>
      <sheetName val="BAM Nic-SI-BAO"/>
      <sheetName val="BAM Nic-SY-BAO"/>
      <sheetName val="BAM Nic-YC-BAO"/>
      <sheetName val="BAM Nic-GC-BAO"/>
      <sheetName val="BAM Nic-IN-BAO"/>
      <sheetName val="REF"/>
      <sheetName val="fixed asset disposals Sch6C"/>
      <sheetName val="2460400 0608"/>
      <sheetName val="Coy_Info"/>
      <sheetName val="DPLA_"/>
      <sheetName val="D1_(F)"/>
      <sheetName val="E1_(F)"/>
      <sheetName val="F1_(F)"/>
      <sheetName val="Part_O(A1-D1)"/>
      <sheetName val="BAM_Nic-JGH-BAO"/>
      <sheetName val="BAM_Nic-KT-BAO"/>
      <sheetName val="BAM_Nic-LS-BAO"/>
      <sheetName val="BAM_Nic-MCK-BAO"/>
      <sheetName val="BAM_Nic-MDK-SR_BAO"/>
      <sheetName val="BAM_Nic-ME-BAO"/>
      <sheetName val="BAM_Nic-SI-BAO"/>
      <sheetName val="BAM_Nic-SY-BAO"/>
      <sheetName val="BAM_Nic-YC-BAO"/>
      <sheetName val="BAM_Nic-GC-BAO"/>
      <sheetName val="BAM_Nic-IN-BAO"/>
      <sheetName val="fixed_asset_disposals_Sch6C"/>
      <sheetName val="P_Cash_Pmts_2003"/>
      <sheetName val="20_0"/>
      <sheetName val="100_1"/>
      <sheetName val="03_0"/>
      <sheetName val="EMAS_Overview"/>
      <sheetName val="2460400_0608"/>
      <sheetName val="Inter-co balance"/>
      <sheetName val="pieceparts"/>
      <sheetName val="rwafer"/>
      <sheetName val="1990(YA91)"/>
      <sheetName val="1992(YA93)"/>
      <sheetName val="CRITERIA1"/>
      <sheetName val="Rt"/>
      <sheetName val="S97"/>
      <sheetName val="Library"/>
      <sheetName val="Nov"/>
      <sheetName val="ӳc_x0000_㌪,"/>
      <sheetName val="CA Sheet"/>
      <sheetName val="fish fund 3"/>
      <sheetName val="K1-1 Addn"/>
      <sheetName val="대차대조표-공시형"/>
      <sheetName val="Build"/>
      <sheetName val="FASS"/>
      <sheetName val="Criteria"/>
      <sheetName val="Financial Summary"/>
      <sheetName val="Customer(290906)"/>
      <sheetName val="SALESDATA"/>
      <sheetName val="TOPCUSTOMER-MAINTENANCE"/>
      <sheetName val="AGE STRUCTURE RECEIVEABLE-Pivot"/>
      <sheetName val="INS(SysDue)"/>
      <sheetName val="MOD(pivot)"/>
      <sheetName val="SRV(SysDue)"/>
      <sheetName val="PIVOT(terms&amp;sys-data)"/>
      <sheetName val="TERMS-DATA"/>
      <sheetName val="TERMS-DUE(InvoiceDue)"/>
      <sheetName val="SYS-DATA"/>
      <sheetName val="SYS-DUE(Invoices)"/>
      <sheetName val="SYS-AGING(System)"/>
      <sheetName val="NAMES"/>
      <sheetName val="Recon-June06"/>
      <sheetName val="AR Prov for baddebts Jun06"/>
      <sheetName val="AR Inv&amp;Aging June06"/>
      <sheetName val="sales ledger(listing)"/>
      <sheetName val="AR CashRecJune06"/>
      <sheetName val="Foreign"/>
      <sheetName val="AR JOURNAL"/>
      <sheetName val="Customers"/>
      <sheetName val="AC Code"/>
      <sheetName val="DD1 (3)"/>
      <sheetName val="DD1 (2)"/>
      <sheetName val="BB2-1, BB2-2"/>
      <sheetName val="BB6-2"/>
      <sheetName val="CC4-1"/>
      <sheetName val="CC6-1"/>
      <sheetName val="DD1-1-1"/>
      <sheetName val="DD3-1"/>
      <sheetName val="EE4"/>
      <sheetName val="FF2-2"/>
      <sheetName val="FF2-3"/>
      <sheetName val="FF2-50"/>
      <sheetName val="FF2-13-1"/>
      <sheetName val="B1-3"/>
      <sheetName val="B1-2 (2003)"/>
      <sheetName val="B1-5"/>
      <sheetName val="E1 2003"/>
      <sheetName val="K1 - Income Tax Account"/>
      <sheetName val="NAME_LIST"/>
      <sheetName val="OUTSTANDING 2001"/>
      <sheetName val="NEW INV"/>
      <sheetName val="TERM"/>
      <sheetName val="FORCEST"/>
      <sheetName val="PV_WORKING"/>
      <sheetName val="Transactions"/>
      <sheetName val="Fully_pd"/>
      <sheetName val="Long_due"/>
      <sheetName val="Collect"/>
      <sheetName val="MGT 2001"/>
      <sheetName val="MGT 2000"/>
      <sheetName val="COSTING_CONFIRM_LIST"/>
      <sheetName val="&gt;100KI_AUDIT"/>
      <sheetName val="Schedule 2"/>
      <sheetName val="Schedule 3"/>
      <sheetName val="Schedule 3A"/>
      <sheetName val="Schedule 3B"/>
      <sheetName val="Schedule 3C"/>
      <sheetName val="Schedule 4"/>
      <sheetName val="Schedule 5"/>
      <sheetName val="Schedule 5A"/>
      <sheetName val="fixed asset summary-Sch 6"/>
      <sheetName val="fixasset add. nonleasedSch6A"/>
      <sheetName val="fixasset add.leasedSch6B"/>
      <sheetName val="Recon FAadd. &amp; disposalSch6D"/>
      <sheetName val="FB1"/>
      <sheetName val="FB1-1"/>
      <sheetName val="FB2"/>
      <sheetName val="FB2a"/>
      <sheetName val="Feedgas"/>
      <sheetName val="FB2 (2)"/>
      <sheetName val="FB2-1 (2)"/>
      <sheetName val="Outright sales"/>
      <sheetName val="APG"/>
      <sheetName val="reasonableness"/>
      <sheetName val="outright sale (2)"/>
      <sheetName val="C5 (2)"/>
      <sheetName val="Notes to inter-unbilled"/>
      <sheetName val="Interim ___ Top"/>
      <sheetName val="Income"/>
      <sheetName val="Reserves"/>
      <sheetName val="G2-1"/>
      <sheetName val="H2-1"/>
      <sheetName val="J6"/>
      <sheetName val="N5"/>
      <sheetName val="Office"/>
      <sheetName val="Workshop"/>
      <sheetName val="Signage"/>
      <sheetName val="Renovation"/>
      <sheetName val="B - 1"/>
      <sheetName val="22"/>
      <sheetName val="23"/>
      <sheetName val="24"/>
      <sheetName val="6502022"/>
      <sheetName val="6510001"/>
      <sheetName val="652000"/>
      <sheetName val="6520013"/>
      <sheetName val="6524030"/>
      <sheetName val="C1(1)"/>
      <sheetName val="C5 (ave)"/>
      <sheetName val="L1 "/>
      <sheetName val="HP Int rea"/>
      <sheetName val="TL"/>
      <sheetName val="COMFIG"/>
      <sheetName val="AR-USD"/>
      <sheetName val="AR EMEA"/>
      <sheetName val="MASTER_SCHDULE"/>
      <sheetName val="UNIT UNSOLD"/>
      <sheetName val="summary feb05"/>
      <sheetName val="UNIT UNSOLD (2)"/>
      <sheetName val="GSM-1C(ii)"/>
      <sheetName val="ACTIVE"/>
      <sheetName val="ACCLIST"/>
      <sheetName val="ACT-SCH 4B(GB-Tax)"/>
      <sheetName val="ADB-SCH5B(GB-Tax)"/>
      <sheetName val="ADB(S)-SCH 1B(GB-Tax)"/>
      <sheetName val="AGC-SCH 6B(GB-Tax)"/>
      <sheetName val="Passed"/>
      <sheetName val="Cvr"/>
      <sheetName val="BalSht"/>
      <sheetName val="TDebtors"/>
      <sheetName val="AR Aging"/>
      <sheetName val="TCreditors"/>
      <sheetName val="AP Aging"/>
      <sheetName val="Detailed P&amp;L"/>
      <sheetName val="Prepaymts"/>
      <sheetName val="OtherCred &amp; Accruals"/>
      <sheetName val="HP Cred"/>
      <sheetName val="Detailed BalSht"/>
      <sheetName val="Schedule 1"/>
      <sheetName val="planning"/>
      <sheetName val="B5"/>
      <sheetName val="BB2 AR"/>
      <sheetName val="BB11"/>
      <sheetName val="EE1 (2)"/>
      <sheetName val="FF4"/>
      <sheetName val="PP6"/>
      <sheetName val="C.2.3"/>
      <sheetName val="IAR pg1"/>
      <sheetName val="IAR pg1A"/>
      <sheetName val="IAR pg1B"/>
      <sheetName val="MB pg2"/>
      <sheetName val="MCL pg3"/>
      <sheetName val="PL pg5"/>
      <sheetName val="PL pg5A"/>
      <sheetName val="WEL pg6"/>
      <sheetName val="FIRE-MOTOR"/>
      <sheetName val="MOC"/>
      <sheetName val="TB TXT"/>
      <sheetName val="mapping table"/>
      <sheetName val="125-00-700"/>
      <sheetName val="144-00-700"/>
      <sheetName val="144-50-700"/>
      <sheetName val="150-20-700"/>
      <sheetName val="204-00-700"/>
      <sheetName val="204-10-700"/>
      <sheetName val="204-20-700"/>
      <sheetName val="204-30-700"/>
      <sheetName val="204-40-700"/>
      <sheetName val="204-80-700"/>
      <sheetName val="214-00-700"/>
      <sheetName val="214-10-700"/>
      <sheetName val="214-20-700"/>
      <sheetName val="214-30-700"/>
      <sheetName val="214-40-700"/>
      <sheetName val="214-80-700"/>
      <sheetName val="220-00-703"/>
      <sheetName val="240-00-700"/>
      <sheetName val="330-20-700"/>
      <sheetName val="370-90-700"/>
      <sheetName val="400-80-700"/>
      <sheetName val="506-00-700"/>
      <sheetName val="510-00-700"/>
      <sheetName val="710-70-700"/>
      <sheetName val="788-00-700"/>
      <sheetName val="890-30-700"/>
      <sheetName val="890-44-723"/>
      <sheetName val="960-00-700"/>
      <sheetName val="01"/>
      <sheetName val="02"/>
      <sheetName val="03"/>
      <sheetName val="04"/>
      <sheetName val="05"/>
      <sheetName val="06"/>
      <sheetName val="07"/>
      <sheetName val="08"/>
      <sheetName val="09"/>
      <sheetName val="15"/>
      <sheetName val="16"/>
      <sheetName val="17"/>
      <sheetName val="18"/>
      <sheetName val="19"/>
      <sheetName val="26"/>
      <sheetName val="27"/>
      <sheetName val="28"/>
      <sheetName val="29"/>
      <sheetName val="Materials"/>
      <sheetName val="Project in Progress"/>
      <sheetName val="Sample"/>
      <sheetName val="60215"/>
      <sheetName val="lab"/>
      <sheetName val="60227"/>
      <sheetName val="PCR60141"/>
      <sheetName val="60151"/>
      <sheetName val="60046"/>
      <sheetName val="60170"/>
      <sheetName val="60142"/>
      <sheetName val="60174"/>
      <sheetName val="60175"/>
      <sheetName val="60187"/>
      <sheetName val="60008"/>
      <sheetName val="60006"/>
      <sheetName val="60017"/>
      <sheetName val="60118"/>
      <sheetName val="9021"/>
      <sheetName val="9033"/>
      <sheetName val="9037"/>
      <sheetName val="60035"/>
      <sheetName val="60039"/>
      <sheetName val="60044"/>
      <sheetName val="60110"/>
      <sheetName val="60131"/>
      <sheetName val="60134"/>
      <sheetName val="60159"/>
      <sheetName val="60179"/>
      <sheetName val="60152"/>
      <sheetName val="60048"/>
      <sheetName val="60055"/>
      <sheetName val="60054"/>
      <sheetName val="60003"/>
      <sheetName val="60029"/>
      <sheetName val="60104"/>
      <sheetName val="60105"/>
      <sheetName val="60106"/>
      <sheetName val="60127"/>
      <sheetName val="60132"/>
      <sheetName val="60138"/>
      <sheetName val="60144"/>
      <sheetName val="60146"/>
      <sheetName val="60147"/>
      <sheetName val="60163"/>
      <sheetName val="60177"/>
      <sheetName val="JV Control"/>
      <sheetName val="15-EDSU"/>
      <sheetName val="17-Off Alloc"/>
      <sheetName val="17-SUPPORT"/>
      <sheetName val="17-ptl"/>
      <sheetName val="27-BS"/>
      <sheetName val="JV32"/>
      <sheetName val="JV35"/>
      <sheetName val="JV36"/>
      <sheetName val="JV37"/>
      <sheetName val="JV38"/>
      <sheetName val="JV38 (2)"/>
      <sheetName val="xChg 183791"/>
      <sheetName val="xChg 183791 WORKING"/>
      <sheetName val="Relief IBM Elite"/>
      <sheetName val="ib CHGS 8"/>
      <sheetName val="IB CHGS 09"/>
      <sheetName val="US JV043"/>
      <sheetName val="US JV44"/>
      <sheetName val="US JV45"/>
      <sheetName val="JV48 LeaseObg"/>
      <sheetName val="US JV043 (2)"/>
      <sheetName val="US JV45 (2)"/>
      <sheetName val="sap_ipac200309"/>
      <sheetName val="NSJV 1"/>
      <sheetName val="NSJV 1 (2)"/>
      <sheetName val="NSJV 1 (4)"/>
      <sheetName val="NSJV 1 (5)"/>
      <sheetName val="NSJV 1 (6)"/>
      <sheetName val="NSJV 1 (7)"/>
      <sheetName val="NSJV 1 (9)"/>
      <sheetName val="NSJV 1 (10)"/>
      <sheetName val="my99"/>
      <sheetName val="Vsion"/>
      <sheetName val="Module4"/>
      <sheetName val="Fin Records"/>
      <sheetName val="NOTE-PL"/>
      <sheetName val="PL-SUMMARY"/>
      <sheetName val="Processing Cost "/>
      <sheetName val="Mfg acc July"/>
      <sheetName val="Projectexpcapitalized"/>
      <sheetName val="Manufacturing OH"/>
      <sheetName val="Business Unit"/>
      <sheetName val="R&amp;D"/>
      <sheetName val="Notes3onwards"/>
      <sheetName val="CIP"/>
      <sheetName val="Pd Flow SMT"/>
      <sheetName val="RM&amp;Intermediate mov summary"/>
      <sheetName val="Raw Material in the tanks"/>
      <sheetName val="Intermediate in tank"/>
      <sheetName val="FG in tank"/>
      <sheetName val="2003 AUDIT"/>
      <sheetName val="2004YTD P10 MOVEMENT"/>
      <sheetName val="2004"/>
      <sheetName val="TB24"/>
      <sheetName val="coa"/>
      <sheetName val="P12.4"/>
      <sheetName val="A3-2-1"/>
      <sheetName val="A3-2-2"/>
      <sheetName val="CF (SHAREHOLDERS)"/>
      <sheetName val=" D"/>
      <sheetName val="BPCOR DETAILS"/>
      <sheetName val="BPMKT DETAILS"/>
      <sheetName val="OEquip"/>
      <sheetName val="DV"/>
      <sheetName val="1A TaxComp (pi)"/>
      <sheetName val="P &amp; L EP"/>
      <sheetName val="P&amp;L JB"/>
      <sheetName val="Daily Valuation"/>
      <sheetName val="price"/>
      <sheetName val="6A CA"/>
      <sheetName val="EBC"/>
      <sheetName val="CRA-Detail"/>
      <sheetName val="C Flow"/>
      <sheetName val="n10"/>
      <sheetName val="Sundry"/>
      <sheetName val="Customize Your Loan Manager"/>
      <sheetName val="Loan Amortization Table"/>
      <sheetName val="B- 1"/>
      <sheetName val="&lt;G3&gt; Prepayment"/>
      <sheetName val="ACEB"/>
      <sheetName val="O2 TC"/>
      <sheetName val="O4 CA"/>
      <sheetName val="F2-3-6 OH absorbtion rate "/>
      <sheetName val="M-1 Interim"/>
      <sheetName val="CBO0497"/>
      <sheetName val="24100 Accr Liab"/>
      <sheetName val="jul97"/>
      <sheetName val="UB-20"/>
      <sheetName val="MMIP(JU)"/>
      <sheetName val="F-1&amp;F-2"/>
      <sheetName val="Interim_--&gt;_Top"/>
      <sheetName val="Interim_____Top"/>
      <sheetName val="GL_--&gt;_Interim"/>
      <sheetName val="Top_Summary"/>
      <sheetName val="GL_Input_Validations"/>
      <sheetName val="M_MM"/>
      <sheetName val="P12_4"/>
      <sheetName val="BPCOR_DETAILS"/>
      <sheetName val="BPMKT_DETAILS"/>
      <sheetName val="6A_CA"/>
      <sheetName val="FF-2_(1)"/>
      <sheetName val="1_LeadSchedule"/>
      <sheetName val="&lt;G3&gt;_Prepayment"/>
      <sheetName val="B-_1"/>
      <sheetName val="CF_(SHAREHOLDERS)"/>
      <sheetName val="_D"/>
      <sheetName val="Macro1"/>
      <sheetName val="Cf Proj SSS"/>
      <sheetName val="Cost Allocation"/>
      <sheetName val="TITLE"/>
      <sheetName val="CORRECTION"/>
      <sheetName val="Data Sheet"/>
      <sheetName val="DRG"/>
      <sheetName val="EMR"/>
      <sheetName val="GNR"/>
      <sheetName val="JDE"/>
      <sheetName val="LGR"/>
      <sheetName val="MTU"/>
      <sheetName val="RBW"/>
      <sheetName val="RBY"/>
      <sheetName val="RSL"/>
      <sheetName val="SVR"/>
      <sheetName val="TDR"/>
      <sheetName val="TGR"/>
      <sheetName val="WAR"/>
      <sheetName val="Main orig"/>
      <sheetName val="O4_CA"/>
      <sheetName val="O5_IBA"/>
      <sheetName val="Japan Additions"/>
      <sheetName val="60f_itc"/>
      <sheetName val="CA-PRE(P)"/>
      <sheetName val="Weights"/>
      <sheetName val="itc"/>
      <sheetName val="A2-2-1"/>
      <sheetName val="lead "/>
      <sheetName val="BlSheet"/>
      <sheetName val="PLOSS"/>
      <sheetName val="CRA"/>
      <sheetName val="Disclosures"/>
      <sheetName val="A3-1(a)"/>
      <sheetName val="A3-1(b)"/>
      <sheetName val="&lt;K2&gt;"/>
      <sheetName val="Purchases cut-off"/>
      <sheetName val="U-notes"/>
      <sheetName val="stock-not in used"/>
      <sheetName val="Salary (2)-not in used"/>
      <sheetName val="Salary (3)-not in used"/>
      <sheetName val="Sales cut-off (2) - not in used"/>
      <sheetName val="Sch4"/>
      <sheetName val="Sch4t"/>
      <sheetName val="Sale2003"/>
      <sheetName val="P&amp;LSEPG"/>
      <sheetName val="PRO.OT1"/>
      <sheetName val="RevListing"/>
      <sheetName val="IBACOMP.XLS"/>
      <sheetName val="Cergas Asal"/>
      <sheetName val="Tg Alan"/>
      <sheetName val="Angsana"/>
      <sheetName val="YSt(D)"/>
      <sheetName val="CEGrid(Grp)"/>
      <sheetName val="YSt -Disclosure"/>
      <sheetName val="GROUP Budget"/>
      <sheetName val="U-13-2(disc)"/>
      <sheetName val="3 P&amp;L "/>
      <sheetName val="Net Trans Sum"/>
      <sheetName val="FG2540"/>
      <sheetName val="O2_TC"/>
      <sheetName val="CA_Comp"/>
      <sheetName val="Company_Info"/>
      <sheetName val="Note 4"/>
      <sheetName val="Farm1"/>
      <sheetName val="PA"/>
      <sheetName val="BBKK-a.Chinh"/>
      <sheetName val="Ngay24-T04"/>
      <sheetName val="BBKK-a.Huong"/>
      <sheetName val="CHECK_RLSED1"/>
      <sheetName val="E3.1"/>
      <sheetName val="E1.1"/>
      <sheetName val="K4. F&amp;F"/>
      <sheetName val="NOV_2001_br_"/>
      <sheetName val="Change on 30 Aug"/>
      <sheetName val="TTL"/>
      <sheetName val="Source"/>
      <sheetName val="NIBUFIELD"/>
      <sheetName val="MDN"/>
      <sheetName val="NGA"/>
      <sheetName val="C_Lead"/>
      <sheetName val="gen ledger"/>
      <sheetName val="U2 - Sales"/>
      <sheetName val="PLC"/>
      <sheetName val="SO-P&amp;L"/>
      <sheetName val="I000"/>
      <sheetName val="I100"/>
      <sheetName val="AME"/>
      <sheetName val="Feb 04"/>
      <sheetName val="period"/>
      <sheetName val="TP Model Assumptions"/>
      <sheetName val="Project returns"/>
      <sheetName val="Mainsheet"/>
      <sheetName val="dls-yellow"/>
      <sheetName val="jubmsb-green"/>
      <sheetName val="petrol-02"/>
      <sheetName val="petrol-01"/>
      <sheetName val="petrol-00"/>
      <sheetName val="carmaint-01"/>
      <sheetName val="carmaint-00"/>
      <sheetName val="Hphone-02"/>
      <sheetName val="Hphone-01"/>
      <sheetName val="hphone-00"/>
      <sheetName val="leavepas00"/>
      <sheetName val="claimscht01"/>
      <sheetName val="petrol99"/>
      <sheetName val="handphone99"/>
      <sheetName val="carmaint-99"/>
      <sheetName val="leavepass99"/>
      <sheetName val="claimscht99"/>
      <sheetName val="Sales Analysis (2)"/>
      <sheetName val="GProfit"/>
      <sheetName val="P_LSEPG"/>
      <sheetName val="SalesAudit"/>
      <sheetName val="GL 0304"/>
      <sheetName val="P&amp;LSEPG (2)"/>
      <sheetName val="SEPG BY SUPPLIER (2)"/>
      <sheetName val="SEPG2004"/>
      <sheetName val="GL_0304"/>
      <sheetName val="P&amp;LSEPG_(2)"/>
      <sheetName val="SEPG_BY_SUPPLIER_(2)"/>
      <sheetName val="FX rates"/>
      <sheetName val="D01FAS"/>
      <sheetName val="APP I (outstanding)"/>
      <sheetName val="App II"/>
      <sheetName val="App III"/>
      <sheetName val="App IV"/>
      <sheetName val="Instruction 1"/>
      <sheetName val="F1-2"/>
      <sheetName val="BB-300"/>
      <sheetName val="BB2.1"/>
      <sheetName val="BB2-2.1"/>
      <sheetName val="BB2-3.1"/>
      <sheetName val="BB2-3.2"/>
      <sheetName val="BB2-6"/>
      <sheetName val="BB2-7"/>
      <sheetName val="BB2-8"/>
      <sheetName val="BB2-9"/>
      <sheetName val="BB6.1"/>
      <sheetName val="EE-300"/>
      <sheetName val="EE310"/>
      <sheetName val="EE311"/>
      <sheetName val="EE1-4"/>
      <sheetName val="EE1-5"/>
      <sheetName val="EE6-2"/>
      <sheetName val="EE6-3"/>
      <sheetName val="Opinion"/>
      <sheetName val="SFP"/>
      <sheetName val="SCI"/>
      <sheetName val="Notes 1-3"/>
      <sheetName val="Notes 4-5"/>
      <sheetName val="Notes 6-11"/>
      <sheetName val="Notes 12-15"/>
      <sheetName val="database"/>
      <sheetName val="factor_sheet"/>
      <sheetName val="redstone BoQ"/>
      <sheetName val="iad4700"/>
      <sheetName val="36140_interfaces"/>
      <sheetName val="36140._boq"/>
      <sheetName val="CMTS"/>
      <sheetName val="RAS-pstn"/>
      <sheetName val="3600_MUX_FR_switch"/>
      <sheetName val="OFC"/>
      <sheetName val="sdh (option1)"/>
      <sheetName val="sdh(option 2)"/>
      <sheetName val="database-NO"/>
      <sheetName val="Edge_Multiservice"/>
      <sheetName val="ecommerce"/>
      <sheetName val="Switch costs lookup"/>
      <sheetName val="Pub Rts 1.5 Standalone"/>
      <sheetName val="Consolidated Income Statement"/>
      <sheetName val="DISCOUNT"/>
      <sheetName val="Expansion"/>
      <sheetName val="LFAF_FIN"/>
      <sheetName val="Revenue(KL)BOEING"/>
      <sheetName val="Revenue(KL)AIRBUS"/>
      <sheetName val="Revenue(JHB)BOEING"/>
      <sheetName val="Revenue(JHB)AIRBUS"/>
      <sheetName val="Revenue(BKI)BOEING"/>
      <sheetName val="Revenue(BKI)AIRBUS"/>
      <sheetName val="Revenue(KCH)BOEING"/>
      <sheetName val="Revenue(PEN)AIRBUS"/>
      <sheetName val="BudCap_KUL"/>
      <sheetName val="BudCap_BKI"/>
      <sheetName val="BudCap_PEN"/>
      <sheetName val="KUL Rev"/>
      <sheetName val="BKI Rev"/>
      <sheetName val="PEN Rev"/>
      <sheetName val="ACTUAL"/>
      <sheetName val="FFuel"/>
      <sheetName val="% Change"/>
      <sheetName val="Taxes"/>
      <sheetName val="Forecast"/>
      <sheetName val="BudgetData (Revise11Feb)"/>
      <sheetName val="Projection4Feb"/>
      <sheetName val="BudgetData"/>
      <sheetName val="BudgetSummary"/>
      <sheetName val="LFAF_FIN2"/>
      <sheetName val="(projected to actual"/>
      <sheetName val="Belmera"/>
      <sheetName val="Cawang Tomang Cengkareng"/>
      <sheetName val="Jakarta Cikampek"/>
      <sheetName val="Citarum"/>
      <sheetName val="Jagorawi"/>
      <sheetName val="Jakarta Merak"/>
      <sheetName val="Padalarang Cileunyi"/>
      <sheetName val="Palikanci"/>
      <sheetName val="Semarang"/>
      <sheetName val="Surabaya Gempol Mojokerto"/>
      <sheetName val="Consolidated BS"/>
      <sheetName val="Consolidated PL"/>
      <sheetName val="Adjusted Combined"/>
      <sheetName val="Combined 2001"/>
      <sheetName val="Kantor Pusat"/>
      <sheetName val="Audit Adjustment"/>
      <sheetName val="Client's Late Adjustment"/>
      <sheetName val="XXXXX"/>
      <sheetName val="XXXX0"/>
      <sheetName val="10000"/>
      <sheetName val="Recovered_Sheet2"/>
      <sheetName val="Recovered_Sheet3"/>
      <sheetName val="Recovered_Sheet4"/>
      <sheetName val="Recovered_Sheet5"/>
      <sheetName val="Recovered_Sheet6"/>
      <sheetName val="20000"/>
      <sheetName val="30000"/>
      <sheetName val="Assets"/>
      <sheetName val="NetSales"/>
      <sheetName val="topWBS2"/>
      <sheetName val="topWBS1"/>
      <sheetName val="Consolidated jurnal"/>
      <sheetName val="Eliminasi"/>
      <sheetName val="dtlE1"/>
      <sheetName val="TopPL"/>
      <sheetName val="dtlN1"/>
      <sheetName val="U.3"/>
      <sheetName val="U.5"/>
      <sheetName val="COGS"/>
      <sheetName val="U.1"/>
      <sheetName val="notused2"/>
      <sheetName val="notused"/>
      <sheetName val="notused1"/>
      <sheetName val="F1,2,3"/>
      <sheetName val="WS for Report-BS"/>
      <sheetName val="WS for Report-PL"/>
      <sheetName val="WBS1"/>
      <sheetName val="WBS2"/>
      <sheetName val="WPL"/>
      <sheetName val="PRJE For Report Purposes"/>
      <sheetName val="Passed_adj"/>
      <sheetName val="DataCon"/>
      <sheetName val="Parameter"/>
      <sheetName val="Input_tables"/>
      <sheetName val="Data Karyawan"/>
      <sheetName val="Benefit_Tab"/>
      <sheetName val="JHT"/>
      <sheetName val="cALC"/>
      <sheetName val="PSC_Calc"/>
      <sheetName val="Payments"/>
      <sheetName val="summary_frm_output"/>
      <sheetName val="Checker"/>
      <sheetName val="Presentation1"/>
      <sheetName val="Lap Akturia 2004"/>
      <sheetName val="discl_present_gab"/>
      <sheetName val="AG_presntn"/>
      <sheetName val="decr_table"/>
      <sheetName val="GraphBen"/>
      <sheetName val="PM"/>
      <sheetName val="A4.1"/>
      <sheetName val="A4.2"/>
      <sheetName val="A4.3"/>
      <sheetName val="A4.4"/>
      <sheetName val="CAJE&amp;CRJE"/>
      <sheetName val="TB2012"/>
      <sheetName val="TB Oct"/>
      <sheetName val="FS"/>
      <sheetName val="A3 BS"/>
      <sheetName val="A3 IS "/>
      <sheetName val="def.albert"/>
      <sheetName val="deferred"/>
      <sheetName val="corp tax"/>
      <sheetName val="FS-oni"/>
      <sheetName val="A3-aft PPh21"/>
      <sheetName val="AJE-aft PPh21"/>
      <sheetName val="ML tax auria"/>
      <sheetName val="2-asi-00"/>
      <sheetName val="FCG, B but MF"/>
      <sheetName val="TIS Report Printscreen"/>
      <sheetName val="Gen Info"/>
      <sheetName val="Procedures"/>
      <sheetName val="Master Entries"/>
      <sheetName val="Master for Print"/>
      <sheetName val="Entries by Acct"/>
      <sheetName val="Entries for Tax"/>
      <sheetName val="Setup Sheet"/>
      <sheetName val="Compare"/>
      <sheetName val="BS Effect"/>
      <sheetName val="IS Effect"/>
      <sheetName val="Formulas&amp;Settings"/>
      <sheetName val="Tax Formulas"/>
      <sheetName val="Done Mssg Box"/>
      <sheetName val="total marketing"/>
      <sheetName val="marketing opal"/>
      <sheetName val="marketing amethys"/>
      <sheetName val="product development"/>
      <sheetName val="Oct-06 own prod"/>
      <sheetName val="Sept-06 own prod"/>
      <sheetName val="manitol Oct 06"/>
      <sheetName val="manitol Sept 06 "/>
      <sheetName val="neurotam Sept'06"/>
      <sheetName val="neurotam Oct'06 "/>
      <sheetName val="cravit Oct-06"/>
      <sheetName val="cravit Sept-06"/>
      <sheetName val="hemosol Oct-06"/>
      <sheetName val="hemosol Sept-06"/>
      <sheetName val="K.1 FA Sum"/>
      <sheetName val="K.1.1 Predictive June'06"/>
      <sheetName val="K Lead May"/>
      <sheetName val="K.1 FA Sum May"/>
      <sheetName val="K.1.1 Predictive May'06"/>
      <sheetName val="bs_pl_mar_06_vs_jun_06"/>
      <sheetName val="WBSA report  "/>
      <sheetName val="WBSB report"/>
      <sheetName val="Adjustment "/>
      <sheetName val="CF-March'05"/>
      <sheetName val="CFnot used"/>
      <sheetName val="F 001"/>
      <sheetName val="F.100 "/>
      <sheetName val="F.200"/>
      <sheetName val="F.300 TACM "/>
      <sheetName val="F 400 INV TO"/>
      <sheetName val="F 500"/>
      <sheetName val="F.501"/>
      <sheetName val="F 502"/>
      <sheetName val="mutation "/>
      <sheetName val="Adjustment"/>
      <sheetName val="VB.001"/>
      <sheetName val="VB 100 June 2"/>
      <sheetName val="VB 200 June2"/>
      <sheetName val="VB 300 June 2"/>
      <sheetName val="VB 300 May"/>
      <sheetName val="VB 100 June"/>
      <sheetName val="VB 200 June"/>
      <sheetName val="VB 300 June"/>
      <sheetName val="VB 400 June"/>
      <sheetName val="VB 500 June"/>
      <sheetName val="VB 100 May"/>
      <sheetName val="VB 200 May"/>
      <sheetName val="VB 400 May"/>
      <sheetName val="VB 100 March"/>
      <sheetName val="VB 200 March"/>
      <sheetName val="VB 300 March"/>
      <sheetName val="VB 400 March"/>
      <sheetName val="K 001"/>
      <sheetName val="K 100 Mar"/>
      <sheetName val="K 100 Feb"/>
      <sheetName val="K 100 Dec"/>
      <sheetName val="Mutation FA"/>
      <sheetName val="BS_PL as of Dec '08 &amp; as of Dec"/>
      <sheetName val="Prepaid 22"/>
      <sheetName val="Prepaid 23"/>
      <sheetName val="Prepaid 25"/>
      <sheetName val="SKFLN"/>
      <sheetName val=" 2nd Q"/>
      <sheetName val="GL apr-mei"/>
      <sheetName val="GL Jun"/>
      <sheetName val="fisc depr 2nd"/>
      <sheetName val="Deferred tax-30%"/>
      <sheetName val="Allowance AP"/>
      <sheetName val="Sold Asset in 2009"/>
      <sheetName val="BS_PL Apr-Mei"/>
      <sheetName val="C Memo"/>
      <sheetName val="C Section"/>
      <sheetName val="bank CO"/>
      <sheetName val="F Memo"/>
      <sheetName val="F-Lead"/>
      <sheetName val="Ftest"/>
      <sheetName val="Frollforward"/>
      <sheetName val="Sales CO"/>
      <sheetName val="Purchase CO"/>
      <sheetName val="Frollforward (2)"/>
      <sheetName val="Pending"/>
      <sheetName val="Memo"/>
      <sheetName val="E.2 Lead"/>
      <sheetName val="E.2.1"/>
      <sheetName val="E.2.2"/>
      <sheetName val="E.2.2.1"/>
      <sheetName val="E.2.2.2"/>
      <sheetName val="E.2.3"/>
      <sheetName val="E.2.4"/>
      <sheetName val="E.2.4.1"/>
      <sheetName val="VB"/>
      <sheetName val="VB.1"/>
      <sheetName val="VB.2"/>
      <sheetName val="VC"/>
      <sheetName val="VC.1"/>
      <sheetName val="VC.2"/>
      <sheetName val="VC.3"/>
      <sheetName val="VC.4"/>
      <sheetName val="SALESDES_04"/>
      <sheetName val="RETUR"/>
      <sheetName val="NET SALES"/>
      <sheetName val="SALESAGT_04"/>
      <sheetName val="SALESJAN_04"/>
      <sheetName val="SALESFEB_04"/>
      <sheetName val="SALESMRT_04"/>
      <sheetName val="SALESAPR_04"/>
      <sheetName val="SALESMEI_04"/>
      <sheetName val="SALESJUNI_04"/>
      <sheetName val="SALESJULI_04"/>
      <sheetName val="SALESSEPT_04"/>
      <sheetName val="SALESOKT_04"/>
      <sheetName val="SALES OKT06"/>
      <sheetName val="SALESNOP_04"/>
      <sheetName val="SALESJAN_03"/>
      <sheetName val="SALESFEB_03"/>
      <sheetName val="SALESMRT_03"/>
      <sheetName val="SALESAPR_03"/>
      <sheetName val="SALESMEI_03"/>
      <sheetName val="SALESJUNI_03"/>
      <sheetName val="SALESJULI_03"/>
      <sheetName val="SALESAGT_03"/>
      <sheetName val="SALESSEP_03"/>
      <sheetName val="SALESOKT_03"/>
      <sheetName val="SALESNOP_03"/>
      <sheetName val="SALESDES_03"/>
      <sheetName val="jan"/>
      <sheetName val="feb"/>
      <sheetName val="mar"/>
      <sheetName val="apr"/>
      <sheetName val="may"/>
      <sheetName val="jun"/>
      <sheetName val="jul"/>
      <sheetName val="pcs_avg"/>
      <sheetName val="sum_prd"/>
      <sheetName val="sum_pack"/>
      <sheetName val="personal"/>
      <sheetName val="note_defect"/>
      <sheetName val="lat"/>
      <sheetName val="REKAP"/>
      <sheetName val="Persiapan"/>
      <sheetName val="Ars"/>
      <sheetName val="Str"/>
      <sheetName val="AC"/>
      <sheetName val="PK"/>
      <sheetName val="LF"/>
      <sheetName val="TP"/>
      <sheetName val="TS"/>
      <sheetName val="ah.cp"/>
      <sheetName val="hs.cp"/>
      <sheetName val="hs me"/>
      <sheetName val="ah sanitary"/>
      <sheetName val="hs pipa"/>
      <sheetName val="acc pl"/>
      <sheetName val="p refr"/>
      <sheetName val="duct"/>
      <sheetName val="AN-ARS"/>
      <sheetName val="AN-STR"/>
      <sheetName val="HS-BAHAN"/>
      <sheetName val="HS-UPAH"/>
      <sheetName val="HS- ALAT"/>
      <sheetName val="SIAP"/>
      <sheetName val="LAIN"/>
      <sheetName val="ducting"/>
      <sheetName val="refrigerant"/>
      <sheetName val="accesories pl"/>
      <sheetName val="saklar"/>
      <sheetName val="lampu"/>
      <sheetName val="hs inst. elektrikal"/>
      <sheetName val="rekap utama"/>
      <sheetName val="itwil"/>
      <sheetName val="bupati"/>
      <sheetName val="bappeda"/>
      <sheetName val="kabel"/>
      <sheetName val="pipa"/>
      <sheetName val="exhaust"/>
      <sheetName val="spesifikasi mat dan type"/>
      <sheetName val="Plumbing"/>
      <sheetName val="Elekt"/>
      <sheetName val="Non Std Mek"/>
      <sheetName val="Non Std Elekt"/>
      <sheetName val="analisa"/>
      <sheetName val="hs elektrikal"/>
      <sheetName val="dft peralatan"/>
      <sheetName val="schedyle"/>
      <sheetName val="dft material"/>
      <sheetName val="kop brosur"/>
      <sheetName val="take up mtrl ducting"/>
      <sheetName val="alamat"/>
      <sheetName val="struktur"/>
      <sheetName val="SAWIT"/>
      <sheetName val="KARET"/>
      <sheetName val="TEH"/>
      <sheetName val="KANDIR"/>
      <sheetName val="NERACA LAJUR"/>
      <sheetName val="LARU-KOM"/>
      <sheetName val="LARU-BI"/>
      <sheetName val="PER-HP"/>
      <sheetName val="L-R RKAP"/>
      <sheetName val="L-R per Kom"/>
      <sheetName val="L-R RKAP 1Thn"/>
      <sheetName val="L-R per Kom (2)"/>
      <sheetName val="L-R per Kom BI"/>
      <sheetName val="LR-PROG"/>
      <sheetName val="PJK_FIS"/>
      <sheetName val="ahp duct bdn"/>
      <sheetName val="pipa hydr bdn"/>
      <sheetName val="access duct bdn"/>
      <sheetName val="ahp duct dan hydrat bdn"/>
      <sheetName val="hs elektrikal bdn"/>
      <sheetName val="panel bdn &amp; acce ducting"/>
      <sheetName val="daftar peralatan"/>
      <sheetName val="Mandor"/>
      <sheetName val="HT"/>
      <sheetName val="SELASAR"/>
      <sheetName val="SELASAR-2"/>
      <sheetName val="GT-2 "/>
      <sheetName val="me"/>
      <sheetName val="lm4"/>
      <sheetName val="persed"/>
      <sheetName val="prod-swt"/>
      <sheetName val="prod-krt"/>
      <sheetName val="prod-teh"/>
      <sheetName val="hp-fob"/>
      <sheetName val="HP-EVAL"/>
      <sheetName val="lm5"/>
      <sheetName val="lm6"/>
      <sheetName val="lm7-11"/>
      <sheetName val="lm12"/>
      <sheetName val="lm13"/>
      <sheetName val="lm14-15"/>
      <sheetName val="lm16"/>
      <sheetName val="lm17"/>
      <sheetName val="lm18"/>
      <sheetName val="lm19"/>
      <sheetName val="LM20"/>
      <sheetName val="LM21"/>
      <sheetName val="laru-kbn"/>
      <sheetName val="Daf-Isi"/>
      <sheetName val="Cover (2)"/>
      <sheetName val="Beban-beban"/>
      <sheetName val="Beban-beban Jan-Jun Olah"/>
      <sheetName val="Pajak Tangguhan"/>
      <sheetName val="Pajak Tangguhan (2)"/>
      <sheetName val="Anggaran"/>
      <sheetName val="WS"/>
      <sheetName val="Cash_Flow_Mar 03"/>
      <sheetName val="NewCash_Flow_Mar '03"/>
      <sheetName val="Perubahan EkuitasMar '03"/>
      <sheetName val="Neraca_Mar 03"/>
      <sheetName val="Form_Breakdown"/>
      <sheetName val="RL_JMver_Mar 03"/>
      <sheetName val="Maret2003"/>
      <sheetName val="Cash_Flow_Des '02"/>
      <sheetName val="Neraca_Des 02"/>
      <sheetName val="RL_JMver_Des'02"/>
      <sheetName val="Jun2002"/>
      <sheetName val="P-Kebun "/>
      <sheetName val="PsDiPj"/>
      <sheetName val="PPEGxx"/>
      <sheetName val="BYRMXX"/>
      <sheetName val="PPEMxx"/>
      <sheetName val="AL-BTL KK (2)"/>
      <sheetName val="BTL  "/>
      <sheetName val="BTXX"/>
      <sheetName val="Ak_pro (2)"/>
      <sheetName val="Ak_pro"/>
      <sheetName val="HUT "/>
      <sheetName val="HK"/>
      <sheetName val="HLLXX"/>
      <sheetName val="pph "/>
      <sheetName val="HB "/>
      <sheetName val="HBJP"/>
      <sheetName val="PJR.PENJ "/>
      <sheetName val="JASAGIRO"/>
      <sheetName val="Ak_pro "/>
      <sheetName val="PJR.PENJ"/>
      <sheetName val="UBS-Realisasi 1999"/>
      <sheetName val="UBS-bayar"/>
      <sheetName val="UBS-bayar (2)"/>
      <sheetName val="Flow PSDH_306"/>
      <sheetName val="LEAD_UNIT_301"/>
      <sheetName val="SUPPORT PER KPH_302"/>
      <sheetName val="II M_307"/>
      <sheetName val="Setoran PSDH_303"/>
      <sheetName val="Supp_304"/>
      <sheetName val="Supp_305"/>
      <sheetName val="N. AP trade"/>
      <sheetName val="P.1 Accrued expense"/>
      <sheetName val="P.2 Advance from customer"/>
      <sheetName val="O. Taxes payable"/>
      <sheetName val="O.1 Ps 21"/>
      <sheetName val="O.2 Ps 22"/>
      <sheetName val="O.3 Ps 23"/>
      <sheetName val="O.4 Ps 26"/>
      <sheetName val="O.5 Ps 25"/>
      <sheetName val="Q.1 Bank Loan"/>
      <sheetName val="Q.2 Leasing"/>
      <sheetName val="Q.3 Pension Fund"/>
      <sheetName val="R.Deferred tax liabilities"/>
      <sheetName val="T.CAPITAL STOCK"/>
      <sheetName val="U.1.1 Sales"/>
      <sheetName val="U.2.1 COGS"/>
      <sheetName val="U.2.1.1"/>
      <sheetName val="U.2.2 Opex"/>
      <sheetName val="U.1.2 Other charges (income)"/>
      <sheetName val="PROVISION INCOME TAX"/>
      <sheetName val="C.1 Cash on hand and in banks"/>
      <sheetName val="C.2 Time deposit"/>
      <sheetName val="D. Notes Receivable"/>
      <sheetName val="D.1 NR"/>
      <sheetName val="D.2 Laverton"/>
      <sheetName val="E.ACCOUNT RECEVABLE"/>
      <sheetName val="I. Other receivable (payable)"/>
      <sheetName val="F. Inventories"/>
      <sheetName val="F.1 Test Pricing"/>
      <sheetName val="G.1 Advance to supplier"/>
      <sheetName val="G.2 Prepaid Exp"/>
      <sheetName val="G.3 Prepaid Taxes"/>
      <sheetName val="K Memo"/>
      <sheetName val="K.1 MOVEMENT"/>
      <sheetName val="K.1.1 SME"/>
      <sheetName val="K.1.1.1 TM"/>
      <sheetName val="K.1.1.2 BUILDINGS"/>
      <sheetName val="K.1.1.3 LAND.IMPVMT"/>
      <sheetName val="K.1.1.4 MACHINERY &amp; EQUIPMENT"/>
      <sheetName val="K.1.1.5 HEAVY EQP.&amp;VEHICLE"/>
      <sheetName val="K.1.1.6 OFF.EQUIP.&amp;FIXTURES"/>
      <sheetName val="K.1.1.7 CIP"/>
      <sheetName val="K.1.2 KKE"/>
      <sheetName val="K.1.2.1 TM"/>
      <sheetName val="K.1.2.2 TBM"/>
      <sheetName val="K.1.2.3 BUILDINGS"/>
      <sheetName val="K.1.2.4 LAND.IMPRVT."/>
      <sheetName val="K.1.2.5 MACHINERY &amp;EQUIP"/>
      <sheetName val="K.1.2.6 HEAVY EQUIP.&amp;VEHICLE"/>
      <sheetName val="K.1.2.7 OFF.EQUIP&amp;FIXTURE"/>
      <sheetName val="K.1.2.8 CIP"/>
      <sheetName val="K.1.3 SIE"/>
      <sheetName val="K.1.3.1 TM "/>
      <sheetName val="K.1.3.2 TBM"/>
      <sheetName val="K.1.3.3 BUILDINGS"/>
      <sheetName val="K.1.3.4 MACHINERY&amp;EQUIPT"/>
      <sheetName val="K.1.3.5 HEAVY EQUIP.&amp;VEHICLE"/>
      <sheetName val="K.1.3.6 OFF.EQUIP&amp;FIX"/>
      <sheetName val="K.1.3.7 CIP"/>
      <sheetName val="K.1.4 SMF"/>
      <sheetName val="K.1.4.1 BUILDINGS"/>
      <sheetName val="K.1.4.2 LAND.IMPRVT"/>
      <sheetName val="K.1.4.3 MACHINERY&amp;EQUIP"/>
      <sheetName val="K.1.4.4 HEAVY EQUIP.&amp;VEHICLE"/>
      <sheetName val="K.1.4.5 OFF.EQUIP"/>
      <sheetName val="K.1.4.6 CIP"/>
      <sheetName val="K2 Vouching"/>
      <sheetName val="J. Other Assets"/>
      <sheetName val="J.1 Deffered Landright"/>
      <sheetName val="TBM  (3)"/>
      <sheetName val="CIP USD"/>
      <sheetName val="rekapSept"/>
      <sheetName val="tanah"/>
      <sheetName val="tm"/>
      <sheetName val="bgn"/>
      <sheetName val="pra"/>
      <sheetName val="kend "/>
      <sheetName val="bengk."/>
      <sheetName val="air&amp;lis"/>
      <sheetName val="invent."/>
      <sheetName val="PASIVA"/>
      <sheetName val="LABA-RUGI"/>
      <sheetName val="PERUBAHAN EQUITAS"/>
      <sheetName val="ARUS KAS"/>
      <sheetName val="Kertas Kerja Neraca_2007_PT"/>
      <sheetName val="AJP 2006"/>
      <sheetName val="Jurkor 2007"/>
      <sheetName val="Kertas Kerja Laba-Rugi_2007_PT"/>
      <sheetName val="2006"/>
      <sheetName val="AJP 2005"/>
      <sheetName val="Piutang Usaha_edited_PT"/>
      <sheetName val="Piutang Usaha_Sort_PT"/>
      <sheetName val="Asuransi_edited_PT"/>
      <sheetName val="Hutang_Edited_PT"/>
      <sheetName val="RJP 2006"/>
      <sheetName val="2005"/>
      <sheetName val="Pjk kini"/>
      <sheetName val="Pjk kini_2007_PT"/>
      <sheetName val="Pjk tangguhan"/>
      <sheetName val="Rekon pjk"/>
      <sheetName val="Capex Sum"/>
      <sheetName val="AAL"/>
      <sheetName val="IIS"/>
      <sheetName val="AARJ"/>
      <sheetName val="march"/>
      <sheetName val="April"/>
      <sheetName val="Mei"/>
      <sheetName val="Juni"/>
      <sheetName val="rsk"/>
      <sheetName val="aic"/>
      <sheetName val="Ist"/>
      <sheetName val="11b"/>
      <sheetName val="11a"/>
      <sheetName val="11c"/>
      <sheetName val="11d"/>
      <sheetName val="11e"/>
      <sheetName val="11f"/>
      <sheetName val="11g"/>
      <sheetName val="11h"/>
      <sheetName val="fin"/>
      <sheetName val="CRITERIA3"/>
      <sheetName val="CCAI BOOK TEMPLATE"/>
      <sheetName val="CRITERIA2"/>
      <sheetName val="Formita"/>
      <sheetName val="Semangka"/>
      <sheetName val="CabeAGP-23"/>
      <sheetName val="CabeMas47 "/>
      <sheetName val="TBM-OP97 660 HA"/>
      <sheetName val="TBM-OP'96 211 HA"/>
      <sheetName val="TBM-OP96 236 HA"/>
      <sheetName val="TBM-OP96 287 HA"/>
      <sheetName val="TBM-OP96 246 HA"/>
      <sheetName val="TBM-OP97 281 HA"/>
      <sheetName val="TBM-OP95 304 HA"/>
      <sheetName val="TBM-OP98 200 HA"/>
      <sheetName val="127 Ha Out of HGU"/>
      <sheetName val="NRC"/>
      <sheetName val="HPPKS"/>
      <sheetName val="CPO"/>
      <sheetName val="BO"/>
      <sheetName val="BTL"/>
      <sheetName val="PENJ"/>
      <sheetName val="PENDPT"/>
      <sheetName val="SEL-KURS"/>
      <sheetName val="fix-ass"/>
      <sheetName val="laroux"/>
      <sheetName val="NEG02"/>
      <sheetName val="Cab Utama"/>
      <sheetName val="KANPUS"/>
      <sheetName val="GABUNGAN"/>
      <sheetName val="realjuli"/>
      <sheetName val="prakjuli"/>
      <sheetName val="KonPusat"/>
      <sheetName val="Pusat"/>
      <sheetName val="P-KebunXX"/>
      <sheetName val="LEAD KONSOL"/>
      <sheetName val="AGING KONSOL"/>
      <sheetName val="COMBINE"/>
      <sheetName val="COMBINE02"/>
      <sheetName val="Sulawesi"/>
      <sheetName val="Jatim"/>
      <sheetName val="Sumbagsel"/>
      <sheetName val="Jabar"/>
      <sheetName val="Jateng"/>
      <sheetName val="Sumbagut"/>
      <sheetName val="koreksi fiskal"/>
      <sheetName val="Jurnal"/>
      <sheetName val="Gab-edit new"/>
      <sheetName val="Gabungan-edit"/>
      <sheetName val="Bank (3)"/>
      <sheetName val="REK.BANK (2)"/>
      <sheetName val="per unit bank"/>
      <sheetName val="b&amp;p"/>
      <sheetName val="odb"/>
      <sheetName val="3"/>
      <sheetName val="per unit kas"/>
      <sheetName val="A-HC"/>
      <sheetName val="A-OC"/>
      <sheetName val="Bahan-OC (2)"/>
      <sheetName val="Bahan-OC"/>
      <sheetName val="Bahan-HC (2)"/>
      <sheetName val="Bahan-HC"/>
      <sheetName val="penyisihan pius"/>
      <sheetName val="Bahan Baku"/>
      <sheetName val="BP-(Inter,Access,Packing)"/>
      <sheetName val="Finish good"/>
      <sheetName val="K.4CASHINBANK"/>
      <sheetName val="K.5CASHONHAND"/>
      <sheetName val="K.6DEPOSIT"/>
      <sheetName val="P Lead"/>
      <sheetName val="P1 Other accrued expense"/>
      <sheetName val="P2 Other accrued S&amp;M"/>
      <sheetName val="24000095 &amp; 24000098"/>
      <sheetName val="DODO"/>
      <sheetName val="Frenki"/>
      <sheetName val="Rizky"/>
      <sheetName val="05_2003-compute"/>
      <sheetName val="Ex-Rate"/>
      <sheetName val="Global Assumptions"/>
      <sheetName val="Scenarios and Sensitivities"/>
      <sheetName val="Mine Assumptions"/>
      <sheetName val="Contractor"/>
      <sheetName val="Operations"/>
      <sheetName val="Costs and Selling Price"/>
      <sheetName val="Depreciation &amp; Amortisation"/>
      <sheetName val="Financials"/>
      <sheetName val="Log"/>
      <sheetName val="Operations Summary"/>
      <sheetName val="feed to PPT"/>
      <sheetName val="Sending record"/>
      <sheetName val="FS _2_"/>
      <sheetName val="id wp "/>
      <sheetName val="1771(1)"/>
      <sheetName val="1771(2)"/>
      <sheetName val="1771-I"/>
      <sheetName val="1771-II"/>
      <sheetName val="1771-II_ 2"/>
      <sheetName val="1771-III"/>
      <sheetName val="1771-IV"/>
      <sheetName val="1771-V"/>
      <sheetName val="1771-VI"/>
      <sheetName val="III"/>
      <sheetName val="FC2"/>
      <sheetName val="Adminitrative expense"/>
      <sheetName val="Selling Expense"/>
      <sheetName val="kkpangsuran25"/>
      <sheetName val="IS Summary (2)"/>
      <sheetName val="alasan"/>
      <sheetName val="FS (2)"/>
      <sheetName val="listkorfis"/>
      <sheetName val="2"/>
      <sheetName val="2.1"/>
      <sheetName val="2.2"/>
      <sheetName val="2.3"/>
      <sheetName val="2.4"/>
      <sheetName val="2.5"/>
      <sheetName val="2.6"/>
      <sheetName val="2.7"/>
      <sheetName val="2.8"/>
      <sheetName val="2.9"/>
      <sheetName val="2.10"/>
      <sheetName val="2.11"/>
      <sheetName val="4.1"/>
      <sheetName val="Scenarios_Sensitivities"/>
      <sheetName val="Scenarios&amp;Sensitivities"/>
      <sheetName val="Option Input"/>
      <sheetName val="Coal flow"/>
      <sheetName val="Blending"/>
      <sheetName val="Control assumption"/>
      <sheetName val="Feed to slide"/>
      <sheetName val="Stage 1"/>
      <sheetName val="ledger02"/>
      <sheetName val="1771-II (2)"/>
      <sheetName val="angsuran 25"/>
      <sheetName val="IS Summary"/>
      <sheetName val="selling"/>
      <sheetName val="administrasi"/>
      <sheetName val="4.2"/>
      <sheetName val="B_1"/>
      <sheetName val="induk1"/>
      <sheetName val="Ex.B"/>
      <sheetName val="B.1"/>
      <sheetName val="B.1.1"/>
      <sheetName val="B.1.2"/>
      <sheetName val="B.2"/>
      <sheetName val="B.2.1"/>
      <sheetName val="objek_GL"/>
      <sheetName val="Plan"/>
      <sheetName val="Temp"/>
      <sheetName val="Detail Exp."/>
      <sheetName val="Detail DB"/>
      <sheetName val="Cap Exp."/>
      <sheetName val="Cap DB"/>
      <sheetName val="Production Volumn"/>
      <sheetName val="SubTotal by Plan"/>
      <sheetName val="SubTotal by Project"/>
      <sheetName val="Summary Exp."/>
      <sheetName val="Present Operating"/>
      <sheetName val="Present Admin"/>
      <sheetName val="Present Cap Exp."/>
      <sheetName val="By Account MTD"/>
      <sheetName val="By Account YTD"/>
      <sheetName val="Direct expenses MTD"/>
      <sheetName val="Equity MTD"/>
      <sheetName val="Equity YTD"/>
      <sheetName val="FID MTD"/>
      <sheetName val="FID YTD"/>
      <sheetName val="IBD MTD"/>
      <sheetName val="IBD YTD"/>
      <sheetName val="By Product MTD"/>
      <sheetName val="By Product YTD"/>
      <sheetName val="Total expenses MTD "/>
      <sheetName val="Lead-BS"/>
      <sheetName val="Search for Unrecorded Liabilty"/>
      <sheetName val="FA Movement"/>
      <sheetName val="Asset Verification"/>
      <sheetName val="WBS"/>
      <sheetName val="Aje&amp;Rje"/>
      <sheetName val="H1-A"/>
      <sheetName val="H1-B"/>
      <sheetName val="H1-C"/>
      <sheetName val="I1-A"/>
      <sheetName val="I1-B"/>
      <sheetName val="L1-A1"/>
      <sheetName val="L1-A2"/>
      <sheetName val="L1-B"/>
      <sheetName val="L1-C"/>
      <sheetName val="CIT"/>
      <sheetName val="COGS Segment"/>
      <sheetName val="TBDEC03"/>
      <sheetName val="TBOCT03"/>
      <sheetName val="TBDEC02"/>
      <sheetName val="AP-PLANNING"/>
      <sheetName val="Related Party Transaction"/>
      <sheetName val="Penj ~ bpp "/>
      <sheetName val="TB SAMP"/>
      <sheetName val="TB Consol"/>
      <sheetName val="Lap Keu"/>
      <sheetName val="Details per area"/>
      <sheetName val="Saldo Persd "/>
      <sheetName val="Detail tambahan"/>
      <sheetName val="Aktiva Tetap"/>
      <sheetName val="Depresiasi"/>
      <sheetName val="Transaksi Hubungan Istimewa"/>
      <sheetName val="rokok promosi"/>
      <sheetName val="rokok rusak"/>
      <sheetName val="coa(input saldo awal)"/>
      <sheetName val="input jurnal"/>
      <sheetName val="cek akun"/>
      <sheetName val="Rekonsel"/>
      <sheetName val="TB SPRP"/>
      <sheetName val="FIXED FLOAT"/>
      <sheetName val="11493-FIX"/>
      <sheetName val="11499"/>
      <sheetName val="TRAV ADV"/>
      <sheetName val="OTHER ADV"/>
      <sheetName val="PREPAID EXP"/>
      <sheetName val="INSC EXP"/>
      <sheetName val="ACCRUED EXP"/>
      <sheetName val="CURRENT LIAB"/>
      <sheetName val="C - Cash on hand and in banks"/>
      <sheetName val="C.1 - CIB"/>
      <sheetName val="C.2 - Unusual Bank"/>
      <sheetName val="D - Short-term investment"/>
      <sheetName val="D.1 - STI"/>
      <sheetName val="E.1 - Trade receivable"/>
      <sheetName val="E.1.1 - Accounts receivable"/>
      <sheetName val="E.2 -Other receivable (payable)"/>
      <sheetName val="E.2.2 - Rekap NR"/>
      <sheetName val="E.2.2.1 - NR-ISM"/>
      <sheetName val="E.2.1 - Recap SKP Objection"/>
      <sheetName val="F - Inventories"/>
      <sheetName val="F.3 - Deadstock"/>
      <sheetName val="F.4 - GLVsMaster"/>
      <sheetName val="F6.2PKS Prod"/>
      <sheetName val="F.8.1 - Inventory"/>
      <sheetName val="F.8.2. - COMWIL"/>
      <sheetName val="G -Prepaid exp, tax and advance"/>
      <sheetName val="G.1-Prepai PPh23"/>
      <sheetName val="K - Fixed Assets"/>
      <sheetName val="K.1.2 - Costha"/>
      <sheetName val="K.1.2.1 - Cost pemutihan"/>
      <sheetName val="K.1.2.2 - Accum Pemutihan"/>
      <sheetName val="K.1.2.3 - Ha Putih"/>
      <sheetName val="K.1.2.4 - Rekap SPK LC"/>
      <sheetName val="J - Other Assets"/>
      <sheetName val="J.2 - Def Landright"/>
      <sheetName val="J.1 - Nusrsery"/>
      <sheetName val="J.5.1 - Pension"/>
      <sheetName val="M - Notes Payable"/>
      <sheetName val="M.1 - Rekap NP&amp;bunga"/>
      <sheetName val="M1.2 - NP SP"/>
      <sheetName val="M.1.1 - NP ISM"/>
      <sheetName val="M.1 3 - NP IP"/>
      <sheetName val="N - AP trade"/>
      <sheetName val="O - Taxes payable"/>
      <sheetName val="O.1 - Vat"/>
      <sheetName val="P.1 - Accrued expense"/>
      <sheetName val="P.2 - Advance from customer"/>
      <sheetName val="Q - Pension Fund"/>
      <sheetName val="R - Deferred tax liabilities"/>
      <sheetName val="T.1 - Unrealized Gain on MF"/>
      <sheetName val="U.1 - Sales"/>
      <sheetName val="U.1.3 - Sales Analytical"/>
      <sheetName val="FFB-PKE Prod"/>
      <sheetName val="FFB Production"/>
      <sheetName val="U.2.1 - cogs"/>
      <sheetName val="U.2.1.1.1 - DC-Analytical"/>
      <sheetName val="U.2.1.1.1.1 - Harvesting"/>
      <sheetName val="U.2.1.1.1.2 - Upkeeping"/>
      <sheetName val="SPK"/>
      <sheetName val="U.2.1.1.1.3 - Manuring"/>
      <sheetName val="Fert Price"/>
      <sheetName val="Alokasi FOH"/>
      <sheetName val="Source MJ"/>
      <sheetName val="U.2.2.4 - Pre-Selling"/>
      <sheetName val="U.2.3.2 - Rent&amp;Elect"/>
      <sheetName val="U.2.4 - Other charges (income)"/>
      <sheetName val="U.2.5 - Dividen"/>
      <sheetName val="TOD"/>
      <sheetName val="Sales Cutoff"/>
      <sheetName val="Credit Note Cutoff"/>
      <sheetName val="FS - US$"/>
      <sheetName val="Exch sheet"/>
      <sheetName val="BS Ayu 2005"/>
      <sheetName val="Assets Ayu 2005"/>
      <sheetName val="Liabilities+SHE Ayu 2005"/>
      <sheetName val="Profit Loss Ayu 2005"/>
      <sheetName val="RentalIncome&amp;TaxPayable-2005"/>
      <sheetName val="Land"/>
      <sheetName val="Road"/>
      <sheetName val="Housing"/>
      <sheetName val="Power Supply"/>
      <sheetName val="Vehicle"/>
      <sheetName val="Receivable"/>
      <sheetName val="Liabilities"/>
      <sheetName val="GroupCo"/>
      <sheetName val="Acct"/>
      <sheetName val="Activity"/>
      <sheetName val="Batam1apr00"/>
      <sheetName val="Batam"/>
      <sheetName val="AcrApr"/>
      <sheetName val="0001"/>
      <sheetName val="9912"/>
      <sheetName val="9911"/>
      <sheetName val="9910"/>
      <sheetName val="9909"/>
      <sheetName val="9908"/>
      <sheetName val="BatamFcst"/>
      <sheetName val="AcrMay"/>
      <sheetName val="Offset Afiliasi &amp; Write-Off"/>
      <sheetName val="Affiliation Reconcile"/>
      <sheetName val="TYT"/>
      <sheetName val="BSU"/>
      <sheetName val="Limpra"/>
      <sheetName val="Ures"/>
      <sheetName val="Muruf"/>
      <sheetName val="HTI Murni"/>
      <sheetName val="Unit IV"/>
      <sheetName val="TYSP"/>
      <sheetName val="reklas(offset)for reporting"/>
      <sheetName val="PSAK 24 TYSP"/>
      <sheetName val="Segmen"/>
      <sheetName val="Sales Geografis"/>
      <sheetName val="Anal Review"/>
      <sheetName val="List of PAJE (to client)"/>
      <sheetName val="mutasi investasi"/>
      <sheetName val="Fin-highlights"/>
      <sheetName val="fiscal rekon"/>
      <sheetName val="Control Risk Aspects"/>
      <sheetName val="Customize Work Program"/>
      <sheetName val="Sensitivity-Analysis"/>
      <sheetName val="DES'03"/>
      <sheetName val="PL-FARM-MON"/>
      <sheetName val="PL-FARM-VAN"/>
      <sheetName val="PL-FARM-MON (NIAGA)"/>
      <sheetName val="PL-FARM-VAN (NIAGA)"/>
      <sheetName val="PL-CSD"/>
      <sheetName val="Profit-Loss-xx1"/>
      <sheetName val="PL-CSD-JAN-DEC"/>
      <sheetName val="CAPEX-1"/>
      <sheetName val="Intrst+Man Fee-xx1"/>
      <sheetName val="Cash Flow-xx1"/>
      <sheetName val="TR_Coll-xx1"/>
      <sheetName val="TP-xx1"/>
      <sheetName val="Sales-xx1"/>
      <sheetName val="Cost-Rm-Csd-CONV"/>
      <sheetName val="Cost-xx1"/>
      <sheetName val="JURNAL-xx1"/>
      <sheetName val="BS-xx1"/>
      <sheetName val="&lt;&lt;&gt;&gt;"/>
      <sheetName val="  Analisa_Ratio"/>
      <sheetName val="DEPOSITO-ALOC"/>
      <sheetName val="Gain-(Loss)-Forex"/>
      <sheetName val="Forex-Journal-xx1"/>
      <sheetName val="Sch.CB-Niaga"/>
      <sheetName val="TR A (36Jt)"/>
      <sheetName val="Sch.CB-Prima"/>
      <sheetName val="Loan Payment-2003"/>
      <sheetName val="Loan Payment-2004"/>
      <sheetName val="Non Cash Exp"/>
      <sheetName val="Total-Pond-Mon-Van"/>
      <sheetName val="Farmer-Pond-Monodon"/>
      <sheetName val="Farmer-Pond-Vannamei"/>
      <sheetName val="Company-Pond-Monodon"/>
      <sheetName val="Company-Pond-Vannamei"/>
      <sheetName val="Sum Jan - Aug (New)"/>
      <sheetName val="Projected Gross Profit Vanemei "/>
      <sheetName val="Sum Jan - Aug (Old)"/>
      <sheetName val="Individual Gross Profit J - Aug"/>
      <sheetName val="PROFIT-LOSS"/>
      <sheetName val="COMP.ASSUMPTION"/>
      <sheetName val="Summ-Jan - Jun 2005"/>
      <sheetName val="Summ-GP"/>
      <sheetName val="Historical Vanamei Cost"/>
      <sheetName val="Nt"/>
      <sheetName val="FIXED asset updated"/>
      <sheetName val="fa FEb 06"/>
      <sheetName val="REkap PAjak"/>
      <sheetName val="HEADER-NEW"/>
      <sheetName val="HEADER"/>
      <sheetName val="IndJan-Mar"/>
      <sheetName val="IndApr-Juni (2)"/>
      <sheetName val="IndJuly-Des"/>
      <sheetName val="Pemb Induk"/>
      <sheetName val="Cop"/>
      <sheetName val="CONT-ALL"/>
      <sheetName val="CONT-OPR"/>
      <sheetName val="COMB. BO-NP"/>
      <sheetName val="PAR-BO"/>
      <sheetName val="COMP. PAR-BO"/>
      <sheetName val="PAR-BO in PCS"/>
      <sheetName val="BGTPL98 (BO)"/>
      <sheetName val="PAR-NP"/>
      <sheetName val="BGTPL98 (NP)"/>
      <sheetName val="COMP. PAR-NP"/>
      <sheetName val="COMP. NS&amp;GP"/>
      <sheetName val="DETAIL SALES FARMER - BO"/>
      <sheetName val="DETAIL SALES FARMER - NP"/>
      <sheetName val="DETAIL SALES FM-MONODON"/>
      <sheetName val="DETAIL SALES FM-VANNAMEI"/>
      <sheetName val="COM-DETAIL-COGS-MONODON"/>
      <sheetName val="DetailCOGSNP"/>
      <sheetName val="RM-MNPD-MONODON"/>
      <sheetName val="RM-FPD-MONODON"/>
      <sheetName val="DETAIL-COGS-VANNAMEI"/>
      <sheetName val="RM-MNPD-VANNAMEI"/>
      <sheetName val="RM-FPD-VANNAMEI"/>
      <sheetName val="OVERHEAD-MONODON"/>
      <sheetName val="OVERHEAD-VANNAMEI"/>
      <sheetName val="SUM-SECHE-WIPNAUP-MONODON"/>
      <sheetName val="SUM-SECH-WIPFRY-MONODON"/>
      <sheetName val="SUM-SECHE-WIP-VANNAMEI"/>
      <sheetName val="EXPENDITURE-MONODON"/>
      <sheetName val="EXPENDITURE-VANNAMEI"/>
      <sheetName val="SELLEXP"/>
      <sheetName val="8 ADM"/>
      <sheetName val="2 NS&amp;GP(NP)"/>
      <sheetName val="GEN. &amp; ADM. EXP."/>
      <sheetName val="PROD.NAUPLII-MONODON"/>
      <sheetName val="NAUPLII PER UNIT-MONODON"/>
      <sheetName val="NAUPLII-COST-AMOUNT-MONODON"/>
      <sheetName val="PROD.FRY-MONODON"/>
      <sheetName val="COGS PER FRY-MONODON"/>
      <sheetName val="PROD.NAUPLII-VANNAMEI"/>
      <sheetName val="NAUPLII PER UNIT-VANNAMEI"/>
      <sheetName val="NAUPLII-COST-AMOUNT-VANNAMEI"/>
      <sheetName val="PROD.FRY-VANNAMEI"/>
      <sheetName val="COGS PER FRY-VANNAMEI"/>
      <sheetName val="Flushing Jan02"/>
      <sheetName val="Flushing Sep-Des "/>
      <sheetName val="Flushing Feb02"/>
      <sheetName val="Flushing Mar02"/>
      <sheetName val="10 FA"/>
      <sheetName val="11 CIP"/>
      <sheetName val="12 JAPG"/>
      <sheetName val="13 BRDSTK"/>
      <sheetName val="Boxes-Monodon"/>
      <sheetName val="Boxes-Vannamei"/>
      <sheetName val="HARVEST02_Vennamei"/>
      <sheetName val="HARVEST02"/>
      <sheetName val="h-2"/>
      <sheetName val="CYCLUS"/>
      <sheetName val="P_WEEK"/>
      <sheetName val="AREA_LIST"/>
      <sheetName val="HIII"/>
      <sheetName val="Data Per 19 Mei 2005"/>
      <sheetName val="prop_price_van (2)"/>
      <sheetName val="Locas"/>
      <sheetName val="0000000"/>
      <sheetName val="1000000"/>
      <sheetName val="WBS1dec 04@"/>
      <sheetName val="WBS 2dec 04@"/>
      <sheetName val="WPLdec 04@"/>
      <sheetName val="detailwpl dec 04"/>
      <sheetName val="T-ACC-04"/>
      <sheetName val="PM &amp; TE dec 04@"/>
      <sheetName val="Cashflow old"/>
      <sheetName val="cash flows- indirect"/>
      <sheetName val="detail cash flows (2)"/>
      <sheetName val="FA_FISCAL2004"/>
      <sheetName val="Fiscal computation"/>
      <sheetName val="nde "/>
      <sheetName val="C-2.1"/>
      <sheetName val="E-1.2"/>
      <sheetName val="E-2.1"/>
      <sheetName val="Raw"/>
      <sheetName val="FG &amp; WIP"/>
      <sheetName val="PPH22"/>
      <sheetName val="rekap PPH 25"/>
      <sheetName val="I-1.2"/>
      <sheetName val="Mutasi Fixed assets 2004"/>
      <sheetName val="RekapFA"/>
      <sheetName val="RincianFA"/>
      <sheetName val="rekap pph 21"/>
      <sheetName val="perhit PPH21"/>
      <sheetName val="PPh 23,26"/>
      <sheetName val="rekap PPN"/>
      <sheetName val="accrued UU No.13"/>
      <sheetName val="Home Statement awal"/>
      <sheetName val="Home Statement - Dec '04"/>
      <sheetName val="TB Client Dec 31 '04"/>
      <sheetName val="An. Rev WBS1"/>
      <sheetName val="AN REV WBS 2"/>
      <sheetName val="AN REV WPL"/>
      <sheetName val="Analisa GP"/>
      <sheetName val="Cost Analysis 2003"/>
      <sheetName val="SRM AUDIT 04VS 03"/>
      <sheetName val="FS per month use"/>
      <sheetName val="BI Middle Rate Translation'04"/>
      <sheetName val="Confirmation control"/>
      <sheetName val="E-1 Nov"/>
      <sheetName val="U1-2"/>
      <sheetName val="U1-2-1"/>
      <sheetName val="1721"/>
      <sheetName val="1721-A"/>
      <sheetName val="1721-A1"/>
      <sheetName val="1721-A1 (2)"/>
      <sheetName val="1721-A2"/>
      <sheetName val="1721-B"/>
      <sheetName val="1721-C"/>
      <sheetName val="PA Result"/>
      <sheetName val="LIST EE"/>
      <sheetName val="Lumpsum Payment"/>
      <sheetName val="Lumpsum Payment (Rev)"/>
      <sheetName val="Lumpsum Finance"/>
      <sheetName val="Lumpsum Hatch"/>
      <sheetName val="Lumps farm"/>
      <sheetName val="Lumps Mkt"/>
      <sheetName val="Control 2"/>
      <sheetName val="HUTANG SGU"/>
      <sheetName val="Sun_Xenia_4"/>
      <sheetName val="Sun_Mits_6"/>
      <sheetName val="Sri_Mits_3"/>
      <sheetName val="Sri_Mits_4"/>
      <sheetName val="Sun_Mits_7"/>
      <sheetName val="Sun_Mits_2"/>
      <sheetName val="Sun_Mits_3"/>
      <sheetName val="Sun_Mits_4"/>
      <sheetName val="Bra_Mits_23ho"/>
      <sheetName val="Bra_Mits_23rkho"/>
      <sheetName val="Bra_Mits_23ho cls"/>
      <sheetName val="BRA_2rkho"/>
      <sheetName val="BRA_1rkho"/>
      <sheetName val="Sun_Mits_2rkcls"/>
      <sheetName val="BUANA_Carry_13"/>
      <sheetName val="Honda city_3"/>
      <sheetName val="mits FE"/>
      <sheetName val="CARRY_2U"/>
      <sheetName val="XENIA_1U"/>
      <sheetName val="B9461_Bks"/>
      <sheetName val="PE_TO"/>
      <sheetName val="Projected_P&amp;L"/>
      <sheetName val="PPN"/>
      <sheetName val="Historical_P&amp;L"/>
      <sheetName val="Historical Opex"/>
      <sheetName val="E055"/>
      <sheetName val="PREPAID RENT"/>
      <sheetName val="MJ"/>
      <sheetName val="MJ (2)"/>
      <sheetName val="CFLS"/>
      <sheetName val="CMLS"/>
      <sheetName val="parent farm"/>
      <sheetName val="Memo on Walkthrough"/>
      <sheetName val="Pending Document (3)"/>
      <sheetName val="Sampling Vouched FA Addition"/>
      <sheetName val="Pending Document-JKT"/>
      <sheetName val="Pending Document"/>
      <sheetName val="Pending Document (2)"/>
      <sheetName val="Summary FA Addition-2005"/>
      <sheetName val="Candra"/>
      <sheetName val="utk auditor"/>
      <sheetName val="BSFeb"/>
      <sheetName val="PLFeb"/>
      <sheetName val="BSMarch"/>
      <sheetName val="TB March 07"/>
      <sheetName val="BS for SRM"/>
      <sheetName val="PL for SRM"/>
      <sheetName val="CF Combine"/>
      <sheetName val="CF-indirect"/>
      <sheetName val="CF Direct"/>
      <sheetName val="PM_TE"/>
      <sheetName val="Test Reval Feb"/>
      <sheetName val="WBS 1"/>
      <sheetName val="WBS 2"/>
      <sheetName val="PAJE PRJE March"/>
      <sheetName val="PAJE PRJE Feb'07"/>
      <sheetName val="Test Reval March "/>
      <sheetName val="FiscComp"/>
      <sheetName val="Fiscal"/>
      <sheetName val="C.1"/>
      <sheetName val="E.1"/>
      <sheetName val="E.2"/>
      <sheetName val="F.1"/>
      <sheetName val="F.2"/>
      <sheetName val="F.2.1"/>
      <sheetName val="F2-2"/>
      <sheetName val="F.3"/>
      <sheetName val="G.1"/>
      <sheetName val="L.1"/>
      <sheetName val="L.2"/>
      <sheetName val="O.1 "/>
      <sheetName val="O.2"/>
      <sheetName val="N.1"/>
      <sheetName val="N.2"/>
      <sheetName val="TT"/>
      <sheetName val="U1-3"/>
      <sheetName val="U2-2"/>
      <sheetName val="U-3-1"/>
      <sheetName val="U-3-1-1"/>
      <sheetName val="U-3-2"/>
      <sheetName val="U-3-2-1"/>
      <sheetName val="PSAK 24"/>
      <sheetName val="Cut Off Parts"/>
      <sheetName val="Cut Off Sales"/>
      <sheetName val="Cut Off Purch"/>
      <sheetName val="Question to Ibu Mory"/>
      <sheetName val="F.Inventory"/>
      <sheetName val="F.1feb 08"/>
      <sheetName val="F5.1"/>
      <sheetName val="K.Lead.March"/>
      <sheetName val="K1.Leasehold Improvement.March"/>
      <sheetName val="K2.Furniture and Fixtures.March"/>
      <sheetName val="K3.Office Equipment.March"/>
      <sheetName val="U1.Sales"/>
      <sheetName val="U1.1.sales comm"/>
      <sheetName val="U1.2.instal comm"/>
      <sheetName val="U1.3.Feb"/>
      <sheetName val="U2.Cost of Sales"/>
      <sheetName val="U2.1"/>
      <sheetName val="U.3.1"/>
      <sheetName val="U3.1.1"/>
      <sheetName val="Sheet permintaan vouching"/>
      <sheetName val="140801"/>
      <sheetName val="SAT_STAFF_ACC4_DC4"/>
      <sheetName val="E-1-1 subs AR-conf. only"/>
      <sheetName val="subs. AP"/>
      <sheetName val="conf. control"/>
      <sheetName val="vat&amp;pph21"/>
      <sheetName val="RWP 0"/>
      <sheetName val="RWP 1"/>
      <sheetName val="RWP2-1"/>
      <sheetName val="RWP3"/>
      <sheetName val="RWP 20"/>
      <sheetName val="RWP 22"/>
      <sheetName val="RWP 33"/>
      <sheetName val="42CAF"/>
      <sheetName val="42CAI"/>
      <sheetName val="RWP43"/>
      <sheetName val="RWP55"/>
      <sheetName val="RWP75"/>
      <sheetName val="Ch_OS_Pro"/>
      <sheetName val="Rep_OS_Pro"/>
      <sheetName val="Ch_OS_Com"/>
      <sheetName val="Rep_OS_Com"/>
      <sheetName val="Ch_OS_Con"/>
      <sheetName val="Rep_OS_Con"/>
      <sheetName val="Rep_OS_Con_MD"/>
      <sheetName val="Ch_OS_Sit"/>
      <sheetName val="Rep_OS_Sit"/>
      <sheetName val="Rep_OS_Details"/>
      <sheetName val="Ch_IS_Pro"/>
      <sheetName val="Rep_IS_Pro"/>
      <sheetName val="Ch_IS_Com"/>
      <sheetName val="Rep_IS_Com"/>
      <sheetName val="Ch_IS_Con"/>
      <sheetName val="Rep_IS_Con"/>
      <sheetName val="PaRS_Data"/>
      <sheetName val="Contracts_Data"/>
      <sheetName val="SKU_PPP_Data"/>
      <sheetName val="IS_Data"/>
      <sheetName val="IS_Customer"/>
      <sheetName val="Piv_OS_Pro"/>
      <sheetName val="Piv_OS_Com"/>
      <sheetName val="Piv_OS_Con"/>
      <sheetName val="Piv_OS_Sit"/>
      <sheetName val="Piv_IS_Pro"/>
      <sheetName val="Piv_IS_Com"/>
      <sheetName val="Piv_IS_Con"/>
      <sheetName val="IS_Site"/>
      <sheetName val="PaRS_Import"/>
      <sheetName val="PaRs_Import_Corr"/>
      <sheetName val="ABBR"/>
      <sheetName val="Company"/>
      <sheetName val="Country"/>
      <sheetName val="All Sites"/>
      <sheetName val="Core Sites"/>
      <sheetName val="KPI All Sites"/>
      <sheetName val="KPI Dev All Sites"/>
      <sheetName val="KPI Dev Core Sites"/>
      <sheetName val="Site"/>
      <sheetName val="Site Details"/>
      <sheetName val="SiteBench"/>
      <sheetName val="BI Global"/>
      <sheetName val="Tabelle1"/>
      <sheetName val="MasterData"/>
      <sheetName val="Global"/>
      <sheetName val="Auxiliary"/>
      <sheetName val="CAPEXV"/>
      <sheetName val="SUMMARY-VREVIEW"/>
      <sheetName val="SUMMARY-CAT B2"/>
      <sheetName val="CAPEX IT 2002 - 2006"/>
      <sheetName val="CAPEX BOGOR FACTORY"/>
      <sheetName val="Fwrd Ctr MM"/>
      <sheetName val="132006 Mkt Rights"/>
      <sheetName val="Loan Dec"/>
      <sheetName val="133004"/>
      <sheetName val="Refund Deposit"/>
      <sheetName val="TMF Aventis"/>
      <sheetName val="Sales N"/>
      <sheetName val="133005"/>
      <sheetName val="133001"/>
      <sheetName val="131002 Oth AR"/>
      <sheetName val="132001 Prepaid Rent"/>
      <sheetName val="132003 Prepaid Oth"/>
      <sheetName val="133002 Adv Empl"/>
      <sheetName val="132004 Prepaid Import"/>
      <sheetName val="235003 Accr Mkt Exp"/>
      <sheetName val="Prepaid Hrd &amp; Loan"/>
      <sheetName val="Acc Liab Inv"/>
      <sheetName val="126001-AR DVL"/>
      <sheetName val="Payroll Recon"/>
      <sheetName val="CIP FA 1"/>
      <sheetName val="Emma recon"/>
      <sheetName val="Disc Nov02"/>
      <sheetName val="Audit Aje#5"/>
      <sheetName val="Audit Aje"/>
      <sheetName val="Client Aje1"/>
      <sheetName val="Client Aje"/>
      <sheetName val="Ex_Rate"/>
      <sheetName val="W-RATE"/>
      <sheetName val="BS-Rupiah"/>
      <sheetName val="PL-IDR"/>
      <sheetName val="PL-USD"/>
      <sheetName val="Cash &amp; cash equivalent"/>
      <sheetName val="Trade Receivable"/>
      <sheetName val="Other Receivable non related"/>
      <sheetName val="Other Receivable"/>
      <sheetName val="Inventories"/>
      <sheetName val="Inventories1"/>
      <sheetName val="Tax Recoverable"/>
      <sheetName val="Deffered Expenditure"/>
      <sheetName val="Plasma Investment"/>
      <sheetName val="Developmen Cost of Plt."/>
      <sheetName val="Fixed Asset"/>
      <sheetName val="add fa"/>
      <sheetName val="Construction in Progress"/>
      <sheetName val="Acrual "/>
      <sheetName val="Advances from customers"/>
      <sheetName val="Borrowing"/>
      <sheetName val="Tax Payable"/>
      <sheetName val="Bank Loan &amp; Other Loan"/>
      <sheetName val="Other Forex"/>
      <sheetName val="Forex 1"/>
      <sheetName val="Finance exp."/>
      <sheetName val="Interest yg akan dikoreksi"/>
      <sheetName val="loan wilmar 1"/>
      <sheetName val="loan wilmar 2"/>
      <sheetName val="loan wilmar 3"/>
      <sheetName val="loan u sap 1"/>
      <sheetName val="loan u sap 2"/>
      <sheetName val="loan sap 3"/>
      <sheetName val="loan wilmar"/>
      <sheetName val="loan u sap"/>
      <sheetName val="loan sap 4"/>
      <sheetName val="loan BPK"/>
      <sheetName val="loan JJP"/>
      <sheetName val="loan PMJ"/>
      <sheetName val="Idr Todate"/>
      <sheetName val="Idr This Month"/>
      <sheetName val="ITEM-BALANCE"/>
      <sheetName val="NMI-Tax Recoverable &amp; Payable"/>
      <sheetName val="NMI-Acrual"/>
      <sheetName val="Detail-A"/>
      <sheetName val="summary-1"/>
      <sheetName val="summary-2"/>
      <sheetName val="summary-3"/>
      <sheetName val="summary-4"/>
      <sheetName val="summary-5"/>
      <sheetName val="summary-6"/>
      <sheetName val="nov01"/>
      <sheetName val="jan 2001"/>
      <sheetName val="Detail-B"/>
      <sheetName val="ANALYZE"/>
      <sheetName val="car"/>
      <sheetName val="def_tax cig"/>
      <sheetName val="def_tax kareb"/>
      <sheetName val="def_tax cons"/>
      <sheetName val="NEWMAP"/>
      <sheetName val="HYPERION"/>
      <sheetName val="OLDMAP"/>
      <sheetName val="1771"/>
      <sheetName val="1771.2"/>
      <sheetName val="1771(E)"/>
      <sheetName val="1771.2(E)"/>
      <sheetName val="1771-I(E)"/>
      <sheetName val="1771-II(E)"/>
      <sheetName val="1771-III(E)"/>
      <sheetName val="1771-IV(E)"/>
      <sheetName val="1771-V(E)"/>
      <sheetName val="1771-VI(E)"/>
      <sheetName val="Rugi Laba"/>
      <sheetName val="Income Statm"/>
      <sheetName val="Rek Fiskal"/>
      <sheetName val="Fiscal Rec"/>
      <sheetName val="Rek Fiskal-detail"/>
      <sheetName val="PPh 25"/>
      <sheetName val="Art.25"/>
      <sheetName val="PPh 22"/>
      <sheetName val="Art 22"/>
      <sheetName val="PPh 25 calc."/>
      <sheetName val="Art 25 calc"/>
      <sheetName val="Daftar Pengurus"/>
      <sheetName val="Comm. List"/>
      <sheetName val="Daftar Pemegang Saham"/>
      <sheetName val="Shareholder List"/>
      <sheetName val="Fiskal"/>
      <sheetName val="Entertainment"/>
      <sheetName val="Txp"/>
      <sheetName val="biaya lain"/>
      <sheetName val="Congress"/>
      <sheetName val="Rent&amp;Taxes"/>
      <sheetName val="Leasing"/>
      <sheetName val="assets disposal"/>
      <sheetName val="BIKs"/>
      <sheetName val="GL to Audited"/>
      <sheetName val="Other corrections"/>
      <sheetName val=" art.21 recons"/>
      <sheetName val="Withholdings Recons"/>
      <sheetName val="Tax Credits"/>
      <sheetName val="Depr(E)"/>
      <sheetName val="Add(E)"/>
      <sheetName val="Provisi -tax"/>
      <sheetName val="Prov(E)"/>
      <sheetName val="Write-off"/>
      <sheetName val="WO(E)"/>
      <sheetName val="List of NPL"/>
      <sheetName val="NPL(E)"/>
      <sheetName val="Grey"/>
      <sheetName val="BSPL,etc"/>
      <sheetName val="bspl(E)"/>
      <sheetName val="Fiscal Adjustments"/>
      <sheetName val="Daftar lampiran"/>
      <sheetName val="List Att"/>
      <sheetName val="Rules"/>
      <sheetName val="Template"/>
      <sheetName val="SummWk"/>
      <sheetName val="SummMo"/>
      <sheetName val="Newmont #4"/>
      <sheetName val="Freeport McMoran"/>
      <sheetName val="SSP (5)"/>
      <sheetName val="SPM (1195.2)"/>
      <sheetName val="SPM (1195.1)"/>
      <sheetName val="INDUK (BELI)"/>
      <sheetName val="INDUK"/>
      <sheetName val="BIODATA"/>
      <sheetName val="DEPAN"/>
      <sheetName val="LAMP. A3"/>
      <sheetName val="REKAP B2, B4"/>
      <sheetName val="BSPL"/>
      <sheetName val="3100"/>
      <sheetName val="3200"/>
      <sheetName val="3300"/>
      <sheetName val="3400"/>
      <sheetName val="3500"/>
      <sheetName val="3550"/>
      <sheetName val="3800"/>
      <sheetName val="4100"/>
      <sheetName val="4500"/>
      <sheetName val="4600"/>
      <sheetName val="4700"/>
      <sheetName val="4800"/>
      <sheetName val="5000"/>
      <sheetName val="6000"/>
      <sheetName val="6100"/>
      <sheetName val="6200"/>
      <sheetName val="2nd of 2000"/>
      <sheetName val="Attach-2"/>
      <sheetName val="Attch-3"/>
      <sheetName val="1999-FA"/>
      <sheetName val="@GeneralInfo"/>
      <sheetName val="@Marshal"/>
      <sheetName val="Fiscal Adj"/>
      <sheetName val="@biaya lain-lain"/>
      <sheetName val="@profit - loss"/>
      <sheetName val="@profit - loss (2)"/>
      <sheetName val="@neraca"/>
      <sheetName val="@REC-FISCAL"/>
      <sheetName val="@depr-fisc(1)"/>
      <sheetName val="FA-DEPR"/>
      <sheetName val="VAT-RECON"/>
      <sheetName val="@PPh ps 22"/>
      <sheetName val="@Exit fiscal"/>
      <sheetName val="@PPh 25"/>
      <sheetName val="@Art 23(prepaid)"/>
      <sheetName val="@Pengurus"/>
      <sheetName val="@dftlamp"/>
      <sheetName val="Art21-recon"/>
      <sheetName val="Honorer"/>
      <sheetName val="@final,23,26recon"/>
      <sheetName val="@Art25 calc"/>
      <sheetName val="A-English"/>
      <sheetName val="B-English"/>
      <sheetName val="IDENTITAS"/>
      <sheetName val="FI-1771-I (2)"/>
      <sheetName val="FE-1771-I (2)"/>
      <sheetName val="FI-1771-II (2)"/>
      <sheetName val="FE-1771-II (2)"/>
      <sheetName val="FI-1771-III (2)"/>
      <sheetName val="FE-1771-III (2)"/>
      <sheetName val="FI-1771-IV (2)"/>
      <sheetName val="FE-1771-IV (2)"/>
      <sheetName val="FI-1771-V (2)"/>
      <sheetName val="FE-1771-V (2)"/>
      <sheetName val="FI-1771-VI (2)"/>
      <sheetName val="FE-1771-VI (2)"/>
      <sheetName val="DAFTARL"/>
      <sheetName val="LR"/>
      <sheetName val="Iktisar koreksi"/>
      <sheetName val="Iktisar koreksi -E"/>
      <sheetName val="DEPRECIATION (E)"/>
      <sheetName val="PPh25"/>
      <sheetName val="PPh 23"/>
      <sheetName val="EXPENSELIST"/>
      <sheetName val="Art.25 Inst."/>
      <sheetName val="Art.25 Inst. (E)"/>
      <sheetName val="Reconcile23"/>
      <sheetName val="Balancesheets-I"/>
      <sheetName val="Balancesheet-E"/>
      <sheetName val="TB1197"/>
      <sheetName val="list FA"/>
      <sheetName val="penyusutan (E)"/>
      <sheetName val="penyusutan(I)"/>
      <sheetName val="Summary fiscal depr(E)"/>
      <sheetName val="FI-1771-P1"/>
      <sheetName val="FI-1771-P2"/>
      <sheetName val="Summary fiscal depr(I)"/>
      <sheetName val="data (2)"/>
      <sheetName val="JANUARI"/>
      <sheetName val="FEBRUARI"/>
      <sheetName val="MARET"/>
      <sheetName val="JULI"/>
      <sheetName val="AGUSTUS"/>
      <sheetName val="SEPTEMBER"/>
      <sheetName val="OKTOBER"/>
      <sheetName val="NOPEMBER"/>
      <sheetName val="DESEMBER"/>
      <sheetName val="SPT MASA"/>
      <sheetName val="REKAP BULANAN"/>
      <sheetName val="EVALUASI"/>
      <sheetName val="21-A"/>
      <sheetName val="data-21-A"/>
      <sheetName val="21-A12"/>
      <sheetName val="Depr 2001"/>
      <sheetName val="1771 (E)"/>
      <sheetName val="1771.2 (E)"/>
      <sheetName val="1771-I (E)"/>
      <sheetName val="1771-II (E)"/>
      <sheetName val="1771-III (E)"/>
      <sheetName val="1771-IV (E)"/>
      <sheetName val="1771-V (E)"/>
      <sheetName val="1771-VI (E)"/>
      <sheetName val="1771-Y"/>
      <sheetName val="Komisaris"/>
      <sheetName val="FB"/>
      <sheetName val="other expense"/>
      <sheetName val="disp calc"/>
      <sheetName val="FA List"/>
      <sheetName val="Depreciation RBW"/>
      <sheetName val="Interface"/>
      <sheetName val="s_annual_fsjun03"/>
      <sheetName val="s_annual_1"/>
      <sheetName val="s_annual_2"/>
      <sheetName val="s_annual_3"/>
      <sheetName val="commissioners"/>
      <sheetName val="d_com"/>
      <sheetName val="expo"/>
      <sheetName val="Avg spread"/>
      <sheetName val="NII"/>
      <sheetName val="exp_deducted"/>
      <sheetName val="roe"/>
      <sheetName val="pfm"/>
      <sheetName val="App 2"/>
      <sheetName val="App 3"/>
      <sheetName val="avg_rate"/>
      <sheetName val="Form A-Input-Current"/>
      <sheetName val="Marshal 2"/>
      <sheetName val="Lampiran "/>
      <sheetName val="F!771-V"/>
      <sheetName val="SChDepr"/>
      <sheetName val="rINGKASANdEPRESIASI"/>
      <sheetName val="WTB"/>
      <sheetName val="Interdata"/>
      <sheetName val="OPERATING EXP"/>
      <sheetName val="COGSan"/>
      <sheetName val="COGS &amp; SELLING"/>
      <sheetName val="PPE (2)"/>
      <sheetName val="PREPAID TAX"/>
      <sheetName val="AR 2"/>
      <sheetName val="Loan"/>
      <sheetName val="XREF"/>
      <sheetName val="kartu"/>
      <sheetName val="PREMI"/>
      <sheetName val="E15"/>
      <sheetName val="E12"/>
      <sheetName val="E11"/>
      <sheetName val="E10"/>
      <sheetName val="E09"/>
      <sheetName val="E08"/>
      <sheetName val="E07"/>
      <sheetName val="E06"/>
      <sheetName val="E05"/>
      <sheetName val="E04"/>
      <sheetName val="E03"/>
      <sheetName val="E02"/>
      <sheetName val="E01"/>
      <sheetName val="BS-Lampiran 1"/>
      <sheetName val="Summary of Fiscal Depreciations"/>
      <sheetName val="Penyusutan - E"/>
      <sheetName val="MArshall-E"/>
      <sheetName val="Lampiran2000"/>
      <sheetName val="Attachment2000"/>
      <sheetName val="PPH 17"/>
      <sheetName val="exposure"/>
      <sheetName val="Sales Recon"/>
      <sheetName val="salaryrecon"/>
      <sheetName val="Lead (2)"/>
      <sheetName val="PL indo"/>
      <sheetName val="PPh 25 indo"/>
      <sheetName val="COGS-02"/>
      <sheetName val="net allocation out"/>
      <sheetName val="10000000"/>
      <sheetName val="20000000"/>
      <sheetName val="TP business FC-5%"/>
      <sheetName val="TP by Business"/>
      <sheetName val="TRADING PROFIT"/>
      <sheetName val="2004 htm"/>
      <sheetName val="Balance end 2002"/>
      <sheetName val="Balance 30-06-03"/>
      <sheetName val="Ecr"/>
      <sheetName val="Selisih"/>
      <sheetName val="Grafik mesin"/>
      <sheetName val="Dapur"/>
      <sheetName val="Tiris"/>
      <sheetName val="Molen"/>
      <sheetName val="Packing"/>
      <sheetName val="mixer kanji"/>
      <sheetName val="Oven"/>
      <sheetName val="Juice bawang"/>
      <sheetName val="Bucket"/>
      <sheetName val="Roasting"/>
      <sheetName val="Mesin Ayak"/>
      <sheetName val="Lainnya"/>
      <sheetName val="Colloid mill"/>
      <sheetName val="Gotrok"/>
      <sheetName val="Grafik"/>
      <sheetName val="harga"/>
      <sheetName val="Pack"/>
      <sheetName val="Roaster"/>
      <sheetName val="F.Drying"/>
      <sheetName val="hitung"/>
      <sheetName val="AA.6 Star Eastern"/>
      <sheetName val="AA.5.1"/>
      <sheetName val="AA.5 Artha Graha"/>
      <sheetName val="bunga Inv"/>
      <sheetName val="Bunga BKP (2)"/>
      <sheetName val="Bunga BKP"/>
      <sheetName val="AA.4.1 Bukopin"/>
      <sheetName val="AA.4 Bukopin"/>
      <sheetName val="bunga kmk"/>
      <sheetName val="AA.3.1.1"/>
      <sheetName val="AA.3.1"/>
      <sheetName val="AA.3 Bumiputera"/>
      <sheetName val="AA.2.1 Bukopin"/>
      <sheetName val="AA.2 Bukopin"/>
      <sheetName val="AA.1.1.1 BNI"/>
      <sheetName val="AA.1.1 BNI"/>
      <sheetName val="AA.1 BNI"/>
      <sheetName val="AA_1_1 BNI"/>
      <sheetName val="Exchange Rate"/>
      <sheetName val="Compta X - 2"/>
      <sheetName val="sept"/>
      <sheetName val="okt"/>
      <sheetName val="8500"/>
      <sheetName val="8500.1"/>
      <sheetName val="HPP"/>
      <sheetName val="8500.1.2"/>
      <sheetName val="BIO DIESEL"/>
      <sheetName val="8500.2"/>
      <sheetName val="8500.3"/>
      <sheetName val="8500.2.1 TOD"/>
      <sheetName val=" ARA"/>
      <sheetName val="Perincian HPP"/>
      <sheetName val="8500.1.3 JURNAL"/>
      <sheetName val="C2.1"/>
      <sheetName val="C2.2"/>
      <sheetName val="C2.3"/>
      <sheetName val="C5.1"/>
      <sheetName val="C.tod"/>
      <sheetName val="C.ARA"/>
      <sheetName val="HARGA_BKS"/>
      <sheetName val="AKHIR BKS"/>
      <sheetName val="HPP_JULI"/>
      <sheetName val="STOCK_AWAL"/>
      <sheetName val="BELI AGST"/>
      <sheetName val="HPP_NON_OPEN"/>
      <sheetName val="HPP_CPN"/>
      <sheetName val="HPP_SRG"/>
      <sheetName val="HPP_TGR_NEW"/>
      <sheetName val="HPP_BKS_NEW"/>
      <sheetName val="REFRES"/>
      <sheetName val="HPP_0803"/>
      <sheetName val="non"/>
      <sheetName val="cpn"/>
      <sheetName val="srg"/>
      <sheetName val="HPP_JUNI"/>
      <sheetName val="BELI JULI"/>
      <sheetName val="HAP"/>
      <sheetName val="Qunion_Penjualan_PerBULAN_JULI"/>
      <sheetName val="HPP PER UNIT"/>
      <sheetName val="Stock Akhir"/>
      <sheetName val="Jual per unit"/>
      <sheetName val="Beli &amp; Retur"/>
      <sheetName val="HPP PER UNIT CPN"/>
      <sheetName val="Stock Akhir CIPINANG"/>
      <sheetName val="Beli &amp; Retur CPN"/>
      <sheetName val="HPP_0503"/>
      <sheetName val="HPP_0503 CPN"/>
      <sheetName val="M_BARANG"/>
      <sheetName val="SALGO GS"/>
      <sheetName val="SALDO_GS_CPN"/>
      <sheetName val="BELI0503"/>
      <sheetName val="SLD AWAL"/>
      <sheetName val="KD_BELI WITH NPN"/>
      <sheetName val="HG_BEL"/>
      <sheetName val="Print"/>
      <sheetName val="DATAIL"/>
      <sheetName val="HPP_AGUSTUS"/>
      <sheetName val="BELI _SEPTEMBER"/>
      <sheetName val="COPY"/>
      <sheetName val="Qunion_penjualan"/>
      <sheetName val="PIVOT"/>
      <sheetName val="JL_BEL"/>
      <sheetName val="DATA_JUALAN"/>
      <sheetName val="HPPNON"/>
      <sheetName val="HPPCPN"/>
      <sheetName val="HPPSRG"/>
      <sheetName val="HPPTGR"/>
      <sheetName val="HPPBKS"/>
      <sheetName val="REKAP_JUALAN"/>
      <sheetName val="PIVOT'TE"/>
      <sheetName val="HPP_0703"/>
      <sheetName val="DATA2"/>
      <sheetName val="JUALLAN"/>
      <sheetName val="MAS"/>
      <sheetName val="BALI"/>
      <sheetName val="JBR"/>
      <sheetName val="KDR"/>
      <sheetName val="MDR"/>
      <sheetName val="MLG"/>
      <sheetName val="PRB"/>
      <sheetName val="NGELOM"/>
      <sheetName val="LK"/>
      <sheetName val="S_AWAL-hpp"/>
      <sheetName val="S_AKHIR"/>
      <sheetName val="JUAL@RETUR"/>
      <sheetName val="DATA AWAL"/>
      <sheetName val="PABRIK"/>
      <sheetName val="SAMPEL"/>
      <sheetName val="BAD STOCK"/>
      <sheetName val="OPNAME GOOD STOCK"/>
      <sheetName val="OPNAME SALES"/>
      <sheetName val="OPNAME BAD STOCK"/>
      <sheetName val="SALDO GOOD STOCK"/>
      <sheetName val="SALDO BAD STOCK"/>
      <sheetName val="SheetGMP"/>
      <sheetName val="SheetGMT"/>
      <sheetName val="KKP13 50 Deb tentiv"/>
      <sheetName val="TCM"/>
      <sheetName val="Ranges"/>
      <sheetName val="Lamp 11"/>
      <sheetName val="Lamp-II.2.2.3"/>
      <sheetName val="KKP-II.2.2.1.2"/>
      <sheetName val="KKP-II.2.2.2.1"/>
      <sheetName val="KKP-II.2.2.2.2"/>
      <sheetName val="KKP-II.2.2.2.3"/>
      <sheetName val="KKP-II.2.2.2.4"/>
      <sheetName val="KKP-II.2.2.2.5"/>
      <sheetName val="KKP-II.2.2.4.1"/>
      <sheetName val="KKP-II.2.2.3.1"/>
      <sheetName val="KKP-II.2.2.5.1"/>
      <sheetName val="KKP-II.2.2.6.1"/>
      <sheetName val="KKP-II.2.2.7.1"/>
      <sheetName val="KKP-II.2.2.8.1"/>
      <sheetName val="KKP-II.2.2.9.1"/>
      <sheetName val="KKP-II.2.2.10.1"/>
      <sheetName val="KKP-II.2.2.11.1"/>
      <sheetName val="Lamp 13"/>
      <sheetName val="Tabel-LHP"/>
      <sheetName val="CRJ-01"/>
      <sheetName val="HP Bangunan"/>
      <sheetName val="HP Inventaris"/>
      <sheetName val="HP Kendaraan"/>
      <sheetName val="Ak. Peny. Bangunan"/>
      <sheetName val="Ak. Peny. Inventaris"/>
      <sheetName val="Ak. Peny. Kendaraan"/>
      <sheetName val="Analytical"/>
      <sheetName val="RENTABILITAS"/>
      <sheetName val="CashFL"/>
      <sheetName val="PPAP"/>
      <sheetName val="KAP 4 Report"/>
      <sheetName val="Maturity ++"/>
      <sheetName val="BMPK"/>
      <sheetName val="Konsen-1"/>
      <sheetName val="Konsentrasi"/>
      <sheetName val="PDN ++"/>
      <sheetName val="PDN"/>
      <sheetName val="CAR Versi BI"/>
      <sheetName val="EQ"/>
      <sheetName val="DEFFERED TAX"/>
      <sheetName val="AYD"/>
      <sheetName val="KYD Terkait"/>
      <sheetName val="CCJE"/>
      <sheetName val="Ratio PPAP Audited"/>
      <sheetName val="Trading Bonds (Rp) 2003"/>
      <sheetName val="Trading Bonds (USD) 2003"/>
      <sheetName val="Held to Maturity Bonds(Rp) 2003"/>
      <sheetName val="REPORT and DISCLOSURES"/>
      <sheetName val="2003"/>
      <sheetName val="Awalna"/>
      <sheetName val="Format Ngitung  "/>
      <sheetName val="Rul,m"/>
      <sheetName val="Rul,s"/>
      <sheetName val="NOTA"/>
      <sheetName val="INPUT "/>
      <sheetName val="ANAK HAYAM"/>
      <sheetName val="Parab Hayam 2003"/>
      <sheetName val="H.KONTRAK"/>
      <sheetName val="DOC"/>
      <sheetName val="FARM "/>
      <sheetName val="SUPPLIER"/>
      <sheetName val="OM"/>
      <sheetName val="T5"/>
      <sheetName val="T4"/>
      <sheetName val="VROON"/>
      <sheetName val="L107"/>
      <sheetName val="ISMY"/>
      <sheetName val="TO"/>
      <sheetName val="OD"/>
      <sheetName val="AKUM-TB (2)"/>
      <sheetName val="AKUM-TB"/>
      <sheetName val="Schedule Loan"/>
      <sheetName val="5200.15 Loan"/>
      <sheetName val="NSP-ANP"/>
      <sheetName val="Report Tax"/>
      <sheetName val="TPSF"/>
      <sheetName val="RJE TPSF"/>
      <sheetName val="PAJE TPSF "/>
      <sheetName val="WS2005"/>
      <sheetName val="TB 1205&amp;1206"/>
      <sheetName val="Investasi"/>
      <sheetName val="WS Konsolidasi"/>
      <sheetName val="TPS"/>
      <sheetName val="Tax-TPS Solo"/>
      <sheetName val="CAJE TPS"/>
      <sheetName val="PAJE TPS"/>
      <sheetName val="RJE TPS"/>
      <sheetName val="5300.85 Foreign. AP"/>
      <sheetName val="WS2006 PBC"/>
      <sheetName val="LC"/>
      <sheetName val="MTN "/>
      <sheetName val="Reclass "/>
      <sheetName val="Cash Flow."/>
      <sheetName val="SKP-STP"/>
      <sheetName val="Mata Uang Asing."/>
      <sheetName val="Segment."/>
      <sheetName val="Struktur Perusahaan Anak"/>
      <sheetName val="LPE"/>
      <sheetName val="Kas&amp;Bank"/>
      <sheetName val="Inv JP"/>
      <sheetName val="Piutang Usaha"/>
      <sheetName val="Persediaan"/>
      <sheetName val="Perikatan"/>
      <sheetName val="HutangBank"/>
      <sheetName val="Hut Obligasi"/>
      <sheetName val="Hut Usaha"/>
      <sheetName val="Pajak"/>
      <sheetName val="BMHD"/>
      <sheetName val="HSGU"/>
      <sheetName val="Pinj Jk Panjang"/>
      <sheetName val="Modal Saham"/>
      <sheetName val="Beban Usaha"/>
      <sheetName val="Penjualan Bersih"/>
      <sheetName val="Pokok Penjualan"/>
      <sheetName val="Imbalan KErja"/>
      <sheetName val="BebabBunga"/>
      <sheetName val="Entitas Sepengendali"/>
      <sheetName val="Rel PArties"/>
      <sheetName val="5100.00 Lead"/>
      <sheetName val="Konfirm leasing"/>
      <sheetName val="Cek Pembayaran Poko"/>
      <sheetName val="Lead 2"/>
      <sheetName val="SEP02"/>
      <sheetName val="AUG02"/>
      <sheetName val="Current"/>
      <sheetName val="NOV03"/>
      <sheetName val="OCT03"/>
      <sheetName val="SEP03"/>
      <sheetName val="AUG03"/>
      <sheetName val="MAR03"/>
      <sheetName val="DEC02"/>
      <sheetName val="NOV02"/>
      <sheetName val="OCT02"/>
      <sheetName val="Laba Rugi"/>
      <sheetName val="ark"/>
      <sheetName val="Lamp tax calc"/>
      <sheetName val="Lamp tax calc 08"/>
      <sheetName val="Mata uang Asing"/>
      <sheetName val="Kas dan Setara"/>
      <sheetName val="Piutang Lain-lain"/>
      <sheetName val="Hutang Lain-lain"/>
      <sheetName val="CRJE"/>
      <sheetName val="Uang M dan Biaya Dibayar dimuka"/>
      <sheetName val="Aset Tetap"/>
      <sheetName val="Beban Ditangguhkan"/>
      <sheetName val="Beban yg Masih H. Dibayar"/>
      <sheetName val="Hutang Usaha"/>
      <sheetName val="Pen. Ditangguhkan"/>
      <sheetName val="Uang Jaminan Penyewa"/>
      <sheetName val="Hutang Bank"/>
      <sheetName val="Hutang kpd P. Saham"/>
      <sheetName val="Pendapatan Sewa"/>
      <sheetName val="Pen. Jasa Pelayanan"/>
      <sheetName val="Pen. Usaha Lain-lain"/>
      <sheetName val="Pend. Beban Lain-lain"/>
      <sheetName val="Imbal Kerja"/>
      <sheetName val="Reklasifikasi"/>
      <sheetName val="Ged"/>
      <sheetName val="Mesin"/>
      <sheetName val="Partisi"/>
      <sheetName val="Tehnik"/>
      <sheetName val="Keamanan"/>
      <sheetName val="Furniture"/>
      <sheetName val="Kantor"/>
      <sheetName val="Kend"/>
      <sheetName val="Rekonsiliasi"/>
      <sheetName val="Pembelian"/>
      <sheetName val="HGB"/>
      <sheetName val="Properti Inv"/>
      <sheetName val="Per PT SD JULI "/>
      <sheetName val="PPh ps.4(2)"/>
      <sheetName val="2800.ARP"/>
      <sheetName val="2800"/>
      <sheetName val="2800.20"/>
      <sheetName val="2800.30"/>
      <sheetName val="2800.30.1"/>
      <sheetName val="2800.30.2"/>
      <sheetName val="2800.40"/>
      <sheetName val="2800.50"/>
      <sheetName val="2800.50.1"/>
      <sheetName val="Symbol"/>
      <sheetName val="BANGUNAN"/>
      <sheetName val="NONBANGUNAN"/>
      <sheetName val="1771-II_1"/>
      <sheetName val="1771-II_2"/>
      <sheetName val="1771-II_3"/>
      <sheetName val="1771-V Bag A"/>
      <sheetName val="1771-V Bag B"/>
      <sheetName val="Daftar Kompensasi"/>
      <sheetName val="Attc 20"/>
      <sheetName val="Lap_cashflow"/>
      <sheetName val="Detial LapCashflow"/>
      <sheetName val="CF 2010"/>
      <sheetName val="PROYEKSI 2010"/>
      <sheetName val="CF 2010 Budget"/>
      <sheetName val="Detail CF 2010 Budget "/>
      <sheetName val="WIM1"/>
      <sheetName val="WIM2"/>
      <sheetName val="BIC"/>
      <sheetName val="JL INTAN"/>
      <sheetName val="KKP_II_2_2_1_2"/>
      <sheetName val="GLRCTB10"/>
      <sheetName val="ark 09"/>
      <sheetName val="ark 09New"/>
      <sheetName val="Lamp tax Calc09 280210"/>
      <sheetName val="Rekon fiscal"/>
      <sheetName val="summary DTA"/>
      <sheetName val="Prop Inv"/>
      <sheetName val="Aktiva Tetap old"/>
      <sheetName val="Pendptn Sewa + Rev Client"/>
      <sheetName val="Pdpt Sewa fr client"/>
      <sheetName val="Lamp tax calc 250209 Revs"/>
      <sheetName val="Lamp tax calc 250209"/>
      <sheetName val="lamp tax calc Old 150210"/>
      <sheetName val="COVER DRAFT "/>
      <sheetName val="BULAN PERIODE"/>
      <sheetName val="DI"/>
      <sheetName val="A.RATIO(1)"/>
      <sheetName val="NERACA(2)"/>
      <sheetName val="RL(3)"/>
      <sheetName val="ARUSKAS bulanan(4)"/>
      <sheetName val="ARUSKAS12BLN(5)"/>
      <sheetName val="PENJ.NRC(6-7)"/>
      <sheetName val="Pers Bahan Penunjang(8)"/>
      <sheetName val="AKT-TETAP(9)"/>
      <sheetName val="Lamp.UM Kernel(10)"/>
      <sheetName val="DP SUPPLIER(11)"/>
      <sheetName val="Lamp. Hut. Dagang kernel(12-13)"/>
      <sheetName val="Lamp. Hut Suplier(14-15)"/>
      <sheetName val="LAP PENJ REVISI(17)"/>
      <sheetName val="Rincian HPP(18)"/>
      <sheetName val="Laporan Laba Rugi(16)"/>
      <sheetName val="HPP(19)"/>
      <sheetName val="HPPENJ(20)"/>
      <sheetName val="STOCK(21)"/>
      <sheetName val="MP HPP"/>
      <sheetName val="KARTU PIUTANG "/>
      <sheetName val="Hutang Supplier Dll"/>
      <sheetName val="TBPEB05"/>
      <sheetName val="TB BIAYA2 LINK KE LAP LABA RUGI"/>
      <sheetName val="TB BPL &amp; BPTL LINK KE RINCI HPP"/>
      <sheetName val="Afiliasi"/>
      <sheetName val="ACCRUE ONGKOS ANGKUT PKO &amp; PKE"/>
      <sheetName val="FA Mar 05"/>
      <sheetName val="PEMBATAS"/>
      <sheetName val="DATA AP"/>
      <sheetName val="NERACA(TAHUNAN 2)"/>
      <sheetName val="RL(Tahunan 3)"/>
      <sheetName val="HPP KOMPARATIF"/>
      <sheetName val="REKON PPN KELUARAN"/>
      <sheetName val="PERTAMINA"/>
      <sheetName val="MP REV PENJ INV 069"/>
      <sheetName val="PERSEDIAAN BAHAN PENUNJANG"/>
      <sheetName val="HPP_19_"/>
      <sheetName val="AA.5-Atc"/>
      <sheetName val="AA.5.1-PBC"/>
      <sheetName val="Atch AA.4 "/>
      <sheetName val="Data Bunga BKP"/>
      <sheetName val="Atch AA.3 "/>
      <sheetName val="Atch. AA.2"/>
      <sheetName val="AA.2.1"/>
      <sheetName val="Atch. AA.1"/>
      <sheetName val="AA.1.1(2) BNI"/>
      <sheetName val="SHM-DES-2005"/>
      <sheetName val="DPS-KSEI-DES 05"/>
      <sheetName val="SHM1205"/>
      <sheetName val="AR (2)"/>
      <sheetName val="Claim"/>
      <sheetName val="UM"/>
      <sheetName val="G-1 AdvP"/>
      <sheetName val="BDM"/>
      <sheetName val="G-2.1 Prep"/>
      <sheetName val="AT-Software"/>
      <sheetName val="AT-tdk terpakai"/>
      <sheetName val="AT-tdk terpakai (2)"/>
      <sheetName val="BYMHD"/>
      <sheetName val="UMD"/>
      <sheetName val="617900000"/>
      <sheetName val="825100000"/>
      <sheetName val="Interest ok"/>
      <sheetName val="July 31, 2005 - WBS1"/>
      <sheetName val="July 31, 2005 - WBS2"/>
      <sheetName val="July 31, 2005 - WPL"/>
      <sheetName val="Rate"/>
      <sheetName val="VAT"/>
      <sheetName val="PM TE"/>
      <sheetName val="WBS I"/>
      <sheetName val="WBS II"/>
      <sheetName val="C-Memo"/>
      <sheetName val="E-1.1"/>
      <sheetName val="E-1.atch"/>
      <sheetName val="E-1.Subqnt"/>
      <sheetName val="Test Pricing"/>
      <sheetName val="G-atc"/>
      <sheetName val="G-2"/>
      <sheetName val="N-atch"/>
      <sheetName val="U-3.1"/>
      <sheetName val="U-3.2"/>
      <sheetName val="U-3.3"/>
      <sheetName val="U-3.4"/>
      <sheetName val="U-3.5"/>
      <sheetName val="U-3.5.1"/>
      <sheetName val="TOC Purc"/>
      <sheetName val="TOC Sales"/>
      <sheetName val="TotEx"/>
      <sheetName val="C(Cash&amp;bank)"/>
      <sheetName val="Contracts_ Parts _ Tech"/>
      <sheetName val="K 2_1"/>
      <sheetName val="judul"/>
      <sheetName val="Incst"/>
      <sheetName val="BS (2)"/>
      <sheetName val="Ekuitas"/>
      <sheetName val="Dtlbs"/>
      <sheetName val="share"/>
      <sheetName val="fxrlzd"/>
      <sheetName val="Kassetara"/>
      <sheetName val="sales affiliasi"/>
      <sheetName val="sumfxass"/>
      <sheetName val="fxasuicv"/>
      <sheetName val="fxass"/>
      <sheetName val="inf.segmen"/>
      <sheetName val="kwjbn moneter"/>
      <sheetName val="description"/>
      <sheetName val="PL-lamp1771"/>
      <sheetName val="Notes_TA"/>
      <sheetName val="Notes-provision"/>
      <sheetName val="Notes-salary"/>
      <sheetName val="nde-jkt"/>
      <sheetName val="nde-bdg"/>
      <sheetName val="nde-sby"/>
      <sheetName val="E. Lead Schedule"/>
      <sheetName val="E.1 AR-Trade"/>
      <sheetName val="E.2 CRAM"/>
      <sheetName val="E.2 Sub'q. Coll."/>
      <sheetName val="G. Lead Schedule (2)"/>
      <sheetName val="G. Lead Schedule"/>
      <sheetName val="G.1 Deposit"/>
      <sheetName val="G.2 Dep. to MQD"/>
      <sheetName val="G.3 Prepaid Rent-Nov."/>
      <sheetName val="G.3.1 Prepaid Rent - Dec."/>
      <sheetName val="Prepaid Rent-Dec."/>
      <sheetName val="G.4 Adv. to Suppliers"/>
      <sheetName val="Adv. to Supp.-Dec."/>
      <sheetName val="G.6 Prepaid Expenses-Nov"/>
      <sheetName val="G.6.1 Prepaid Exp. Dec."/>
      <sheetName val="G.6.1 Prepaid-Exp.-Dec."/>
      <sheetName val="G.7 Prepaid Tax"/>
      <sheetName val="Pretax-Dec."/>
      <sheetName val="Dep. to MQD-Dec."/>
      <sheetName val="Deposit - Dec."/>
      <sheetName val="E1. AR-Trade"/>
      <sheetName val="Debtors_Rollforward_Details"/>
      <sheetName val="E1. AR-Trade (2)"/>
      <sheetName val="E1. AR-Trade (3)"/>
      <sheetName val="E2. Export Sub'qt"/>
      <sheetName val="E3. Local Sub'qt"/>
      <sheetName val="E4. Export Samples"/>
      <sheetName val="E5. Local Samples"/>
      <sheetName val="E.6 Polyester"/>
      <sheetName val="E.7  OPM"/>
      <sheetName val="E.7  OPM (2)"/>
      <sheetName val="E.6 Polyester (3)"/>
      <sheetName val="E.8 Net Sales (Amount)"/>
      <sheetName val="Export"/>
      <sheetName val="Local"/>
      <sheetName val="E.9 Sales (Quantity)"/>
      <sheetName val="STOCKHAM TAX DATA_RAW"/>
      <sheetName val="AJE-CAJE"/>
      <sheetName val="Employee Loan"/>
      <sheetName val="Deferred charges"/>
      <sheetName val="Other Payable"/>
      <sheetName val="Accrued"/>
      <sheetName val="Employee Benefit"/>
      <sheetName val="Non Opex"/>
      <sheetName val="Mapping COGS opex"/>
      <sheetName val="RE  Recon"/>
      <sheetName val="TB_31Dec09"/>
      <sheetName val="TB_31Oct09"/>
      <sheetName val="TB_31Aug09"/>
      <sheetName val="TB_SAP07"/>
      <sheetName val="TB_31Dec06"/>
      <sheetName val="Detail FOH 06"/>
      <sheetName val="Mapping Opex 06"/>
      <sheetName val="4.1 Placement w.o.b"/>
      <sheetName val="4.2 Plc w.o.b Provision Movemnt"/>
      <sheetName val="5.2 Securities (commercial)"/>
      <sheetName val="5.2.1 List of Sale"/>
      <sheetName val="5.3 Bonds"/>
      <sheetName val="5.3.1 List of Sale"/>
      <sheetName val="16.1 Details of Sec Issued-GL"/>
      <sheetName val="16.2 FRN Issued"/>
      <sheetName val="16.3 Comm Papers Issued"/>
      <sheetName val="16.4 Bonds Issued"/>
      <sheetName val="17.1 Details of Fund Borrowing"/>
      <sheetName val="17.2 Call Money"/>
      <sheetName val="17.3 Time Deposit"/>
      <sheetName val="17.5 Exchange Offer"/>
      <sheetName val="17.7 Direct Offshore Loan"/>
      <sheetName val="17.9 Others"/>
      <sheetName val="22.1 Commitment Liabilities"/>
      <sheetName val="22.2 Contingencies Liabilities"/>
      <sheetName val="Rates"/>
      <sheetName val="D.1.8 Unrealized Gain-Equity"/>
      <sheetName val="D.1.8.1 Test of Unrealized Gain"/>
      <sheetName val="D.1.9 Real-Unreal Gain-P&amp;L"/>
      <sheetName val="D.1.9.1 test unreal MS-tra"/>
      <sheetName val="D.1.9.2 test unreal GB-tra"/>
      <sheetName val="D.1.9.3 PBC Unrealized"/>
      <sheetName val="D.1.9.4 Realized Gain MS"/>
      <sheetName val="D.1.9.3List SaleAFS &amp; MatureHTM"/>
      <sheetName val="D.19.4 List of Sale-SBI"/>
      <sheetName val="D.1.9.5 List of Sale-Trading"/>
      <sheetName val="D.1.9.6 List of Sale-Overseas"/>
      <sheetName val="D.1.9.5List SaleAFS &amp; MatureHTM"/>
      <sheetName val="D.1.9.6 List of Sale-SBI"/>
      <sheetName val="D.1.9.7 List of Sale-Trading"/>
      <sheetName val="D.1.9.8 List of Sale-Overseas"/>
      <sheetName val="D.1.9.4 List Sale-Pak Cecep"/>
      <sheetName val="D.1.9.5 List of Sale SBI"/>
      <sheetName val="D.1.9.6 List of Sale CIB"/>
      <sheetName val="Cover Reporting Package"/>
      <sheetName val="Exch.rate"/>
      <sheetName val="1-Cash"/>
      <sheetName val="2-Nostro"/>
      <sheetName val="2.1 Nostro Reconciliation"/>
      <sheetName val="3-Placement"/>
      <sheetName val="4-Marketable securities"/>
      <sheetName val="4.1 List of Sale - MS"/>
      <sheetName val="4.1-MS-maturity date"/>
      <sheetName val="5-Trade Document"/>
      <sheetName val="6-Reverse repo"/>
      <sheetName val="7-derivatives"/>
      <sheetName val="7.1 Additional Info"/>
      <sheetName val="8-Loan"/>
      <sheetName val="8.1-loan detail"/>
      <sheetName val="9-acceptance receivable"/>
      <sheetName val="10-Shares investment"/>
      <sheetName val="11-Fixed assets"/>
      <sheetName val="12-Other assets"/>
      <sheetName val="12.1-Deferred tax"/>
      <sheetName val="12.2-Corp.inc.tax rec.-payable"/>
      <sheetName val="13-Deposit"/>
      <sheetName val="14-Placement &amp; fund borrowing"/>
      <sheetName val="15-Securities issued"/>
      <sheetName val="16-Repo"/>
      <sheetName val="17-acceptance liability"/>
      <sheetName val="18-Accrued exp"/>
      <sheetName val="19-Other liabilities"/>
      <sheetName val="20-Commitments"/>
      <sheetName val="21-Subord.loan"/>
      <sheetName val="22-Loan capital"/>
      <sheetName val="IS_Support"/>
      <sheetName val="SoC in Equity"/>
      <sheetName val="Addiional Info - Avg i rate"/>
      <sheetName val="Additional_info"/>
      <sheetName val="NCL"/>
      <sheetName val="SECURITIES"/>
      <sheetName val="PPAP CALC"/>
      <sheetName val="TOC"/>
      <sheetName val="RN"/>
      <sheetName val="Tickmark"/>
      <sheetName val="D1 memo"/>
      <sheetName val="D1 a Lead Consol"/>
      <sheetName val="D1 b Portfolio Consol"/>
      <sheetName val="D1 b.1 Summary Portfolio"/>
      <sheetName val="D1 c Elimination"/>
      <sheetName val="D1 c.1 BMEL MS"/>
      <sheetName val="D1 c.2 Mandsek MS"/>
      <sheetName val="D1 c.3 BSM MS"/>
      <sheetName val="D1 c.4 PIM MS"/>
      <sheetName val="D1 c.5 UGBDN MS"/>
      <sheetName val="D1 d Lead Bank only"/>
      <sheetName val="D1 d.1-GL corr"/>
      <sheetName val="D1.0 ARPs Unaudited"/>
      <sheetName val="D1.0 ARPs Audited"/>
      <sheetName val="D1.1 Portfolio Bank Only"/>
      <sheetName val="D1.2 SBI portfolio"/>
      <sheetName val="D1.2.1 SBI S4"/>
      <sheetName val="D1.3 MS HO"/>
      <sheetName val="D1.4.1 MS HK"/>
      <sheetName val="D1.4.2 MS S'pore"/>
      <sheetName val="D1.4.3 MS CIB"/>
      <sheetName val="D1.5.1 HTM Movt-HO"/>
      <sheetName val="D1.5.2 HTM Movt-CIB"/>
      <sheetName val="D1.5.3 HTM Movt-Spore"/>
      <sheetName val="D.1.5.4 HTM Movt-HK"/>
      <sheetName val="D.1.5.5 HTM Movt-BMEL"/>
      <sheetName val="D1.6 Memo on PPAP"/>
      <sheetName val="D1.6a Lead PPAP"/>
      <sheetName val="D1.6b GL Cor PPAP"/>
      <sheetName val="D1.6.1 PPAP analysis scen1"/>
      <sheetName val="D1.6.1 PPAP analysis scen2"/>
      <sheetName val="PPAP Subs"/>
      <sheetName val="D1.6.7 Memo on Reksadana"/>
      <sheetName val="D1.6.8 PPAP Movt CONSOL"/>
      <sheetName val="D1.6.1 PPAP analysis"/>
      <sheetName val="D1 Report form 2005"/>
      <sheetName val="D1 Report form 2004"/>
      <sheetName val="D1 c.1-GL corr"/>
      <sheetName val="D1.6.1.1 PPAP Subs"/>
      <sheetName val="D1.6.8 Movement PPAP"/>
      <sheetName val="D1 c.4 PIM MS ok"/>
      <sheetName val="R11"/>
      <sheetName val="jv19"/>
      <sheetName val="jv18"/>
      <sheetName val="jv17"/>
      <sheetName val="jv1 -1"/>
      <sheetName val="R2-1"/>
      <sheetName val="R6-1"/>
      <sheetName val="R11-1"/>
      <sheetName val="jv18-1"/>
      <sheetName val="jv17-1"/>
      <sheetName val="jv16-1"/>
      <sheetName val="jv20-1"/>
      <sheetName val="JV23-1208"/>
      <sheetName val="jv16-1208"/>
      <sheetName val="JV27-1208"/>
      <sheetName val="JV11-0208"/>
      <sheetName val="pv"/>
      <sheetName val="JV17-1208"/>
      <sheetName val="pv data"/>
      <sheetName val="FINAL"/>
      <sheetName val="JV16 Mar"/>
      <sheetName val="JV16 Feb"/>
      <sheetName val="jv02"/>
      <sheetName val="jv20"/>
      <sheetName val="PREPAID EXP 2"/>
      <sheetName val="GL Prepaid Exp feb09-2"/>
      <sheetName val="GL Prepaid Exp feb09-final"/>
      <sheetName val="EMP LIST"/>
      <sheetName val="PSI MEDICAL 2008"/>
      <sheetName val="EXP"/>
      <sheetName val="GL 117010 Jan09"/>
      <sheetName val="GL Office Jan09"/>
      <sheetName val="GL Housing Feb09"/>
      <sheetName val="GL Office Feb09"/>
      <sheetName val="GL Housing 0309"/>
      <sheetName val="GL Office 0309"/>
      <sheetName val="HOUSING 2010"/>
      <sheetName val="JV1 HOUSING"/>
      <sheetName val="square m"/>
      <sheetName val="JV1OFFICE"/>
      <sheetName val="OFFICE 2010"/>
      <sheetName val="JV1 PREPAID EXP 2"/>
      <sheetName val="JV1 PREPAID EXP 3"/>
      <sheetName val="DPKK"/>
      <sheetName val="JV-Goodwill"/>
      <sheetName val="COA NEW"/>
      <sheetName val="JV1PREPAID EXP 2010"/>
      <sheetName val="revisionLB"/>
      <sheetName val="January 2010"/>
      <sheetName val="January 2010a"/>
      <sheetName val="PV PREPAID UTK BCC"/>
      <sheetName val="DATA UTK DIV"/>
      <sheetName val="CIT2009"/>
      <sheetName val="Elimination"/>
      <sheetName val="BS-Consol"/>
      <sheetName val="PL-Consol"/>
      <sheetName val="TBMetroSep06"/>
      <sheetName val="TBPMOct07"/>
      <sheetName val="SAD PM"/>
      <sheetName val="SAD IME"/>
      <sheetName val="BS-PM"/>
      <sheetName val="PL-PM"/>
      <sheetName val="Corp Tax Publicis"/>
      <sheetName val="AJE-PM"/>
      <sheetName val="TBIMEOct07"/>
      <sheetName val="TBPM09"/>
      <sheetName val="BS-OP"/>
      <sheetName val="PL-OP"/>
      <sheetName val="Corp Tax OPTI"/>
      <sheetName val="AJE-OPT"/>
      <sheetName val="TB Opti Sep"/>
      <sheetName val="TBSeptDialog06"/>
      <sheetName val="TBIME09"/>
      <sheetName val="BS-PD"/>
      <sheetName val="PL-PD"/>
      <sheetName val="Corp Tax Dialog"/>
      <sheetName val="AJE-PD"/>
      <sheetName val="Front"/>
      <sheetName val="Check Sheet"/>
      <sheetName val="BSHO Report"/>
      <sheetName val="PLHO Report"/>
      <sheetName val="PLHOENG"/>
      <sheetName val="Prod Orig."/>
      <sheetName val="HF Orig."/>
      <sheetName val="Location_Details"/>
      <sheetName val="BOM"/>
      <sheetName val="Account_Sets"/>
      <sheetName val="B9 Margin"/>
      <sheetName val="COGS1"/>
      <sheetName val="COGS2"/>
      <sheetName val="COGS3"/>
      <sheetName val="Std"/>
      <sheetName val="Rounding"/>
      <sheetName val="MAT USD"/>
      <sheetName val="Report New"/>
      <sheetName val="Combined FS053 &amp; FS156"/>
      <sheetName val="FS053"/>
      <sheetName val="FS156"/>
      <sheetName val="For LLD"/>
      <sheetName val="Des"/>
      <sheetName val="Orig. Yulius"/>
      <sheetName val="RM1"/>
      <sheetName val="RM2"/>
      <sheetName val="SM1"/>
      <sheetName val="SM2"/>
      <sheetName val="SM3"/>
      <sheetName val="Usage"/>
      <sheetName val="Subcon"/>
      <sheetName val="Others Out"/>
      <sheetName val="Accpac1"/>
      <sheetName val="SC"/>
      <sheetName val="Location_Details (2)"/>
      <sheetName val="Balance Sheets"/>
      <sheetName val="Profit &amp; Loss (3)"/>
      <sheetName val="BS-PL Indo 2006"/>
      <sheetName val="Royalty10"/>
      <sheetName val="JV Promo Comm10"/>
      <sheetName val="recon bca jkt"/>
      <sheetName val="By Adm BCA"/>
      <sheetName val="Temporary Receipt"/>
      <sheetName val="recl cc-FA"/>
      <sheetName val="sold rack steel"/>
      <sheetName val="settl PC-1459"/>
      <sheetName val="recl CC"/>
      <sheetName val="recl JV437"/>
      <sheetName val="L.MAR08"/>
      <sheetName val="L.JAN09"/>
      <sheetName val="L.FEB09"/>
      <sheetName val="L.Mar09"/>
      <sheetName val="PL 2008"/>
      <sheetName val="PL Movement"/>
      <sheetName val="PL RF"/>
      <sheetName val="PL accounts"/>
      <sheetName val="Memo POL"/>
      <sheetName val="Interest-FR"/>
      <sheetName val="POL-FR"/>
      <sheetName val="UC-POL"/>
      <sheetName val="UC1"/>
      <sheetName val="UC2"/>
      <sheetName val="UC3"/>
      <sheetName val="UC4"/>
      <sheetName val="UC5"/>
      <sheetName val="UC6"/>
      <sheetName val="UC7"/>
      <sheetName val="UC8"/>
      <sheetName val="UC8.1.1"/>
      <sheetName val="BOL-FR"/>
      <sheetName val="VE-BOL"/>
      <sheetName val="VE1"/>
      <sheetName val="VE2"/>
      <sheetName val="VE3"/>
      <sheetName val="VE4"/>
      <sheetName val="VE5"/>
      <sheetName val="VE6"/>
      <sheetName val="VE6.1"/>
      <sheetName val="VE7"/>
      <sheetName val="VE8"/>
      <sheetName val="VE9"/>
      <sheetName val="VE10"/>
      <sheetName val="VE11"/>
      <sheetName val="VE12"/>
      <sheetName val="VE13"/>
      <sheetName val="VE14"/>
      <sheetName val="VE15"/>
      <sheetName val="VE16"/>
      <sheetName val="VE17"/>
      <sheetName val="VE18"/>
      <sheetName val="VE19"/>
      <sheetName val="VE20"/>
      <sheetName val="VE21"/>
      <sheetName val="VE22"/>
      <sheetName val="914134"/>
      <sheetName val="912215"/>
      <sheetName val="914603"/>
      <sheetName val="FR-NOIE"/>
      <sheetName val="UE-NOIE"/>
      <sheetName val="UE1"/>
      <sheetName val="UE2"/>
      <sheetName val="UE4"/>
      <sheetName val="UE3"/>
      <sheetName val="UE5"/>
      <sheetName val="UE6"/>
      <sheetName val="UE7"/>
      <sheetName val="UE8"/>
      <sheetName val="CIT2007"/>
      <sheetName val="Cash flow Consol"/>
      <sheetName val="CorpPM"/>
      <sheetName val="TBPM07"/>
      <sheetName val="CorpOpti"/>
      <sheetName val="TBOP07"/>
      <sheetName val="AJE-OP"/>
      <sheetName val="Corp-PD"/>
      <sheetName val="TBPD07"/>
      <sheetName val="E.7.7.1 Memo"/>
      <sheetName val="E.7.7.1 Summary"/>
      <sheetName val="E.7.7.1"/>
      <sheetName val="1. Batik Danar Hadi"/>
      <sheetName val="2. Kusumahadi Santosa"/>
      <sheetName val="3. Kusumaputra Santosa"/>
      <sheetName val="4. Filamindo"/>
      <sheetName val="5.DuRen 6.MelTim 20.AbaGen "/>
      <sheetName val="7.a PII"/>
      <sheetName val="7.b PII"/>
      <sheetName val="7.c PII"/>
      <sheetName val="7.d PII"/>
      <sheetName val="8.b CAK (KI-1)"/>
      <sheetName val="8.c CAK (KI-3)"/>
      <sheetName val="8.d CAK (KI-1)"/>
      <sheetName val="8.e CAK (KI-IDC)"/>
      <sheetName val="8.f CAK (KMK)"/>
      <sheetName val="9. Manguni Garden Hotel"/>
      <sheetName val="10. Zeus"/>
      <sheetName val="11. RAPP and 12.RAK"/>
      <sheetName val="13. PIM"/>
      <sheetName val="13.PIM not update"/>
      <sheetName val="13.a PIM KMK not update"/>
      <sheetName val="14.d KDI-KI"/>
      <sheetName val="14.f KDI (KI-IDC)"/>
      <sheetName val="14.g KDI (KI-1)"/>
      <sheetName val="15. Indogas Raya Utama"/>
      <sheetName val="16.b Krakatau Wajatama (KI)"/>
      <sheetName val="16.c Krakatau Wajatama (KI IDC)"/>
      <sheetName val="17.a Bhineka Cipta Manunggal"/>
      <sheetName val="17.b Bhineka Cipta Manunggal"/>
      <sheetName val="17.c Bhineka Cipta Manunggal"/>
      <sheetName val="17.d Bhineka Cipta Manunggal"/>
      <sheetName val="17.e Bhineka Cipta Manunggal"/>
      <sheetName val="17.f Bhineka Cipta Manunggal"/>
      <sheetName val="18. a Gunatex-IDR"/>
      <sheetName val="18. b Gunatex - USD"/>
      <sheetName val="Pay"/>
      <sheetName val="DBF"/>
      <sheetName val="Slip"/>
      <sheetName val="Sum (2)"/>
      <sheetName val="Sum (3)"/>
      <sheetName val="P&amp;L(1)"/>
      <sheetName val="Aplication of collections"/>
      <sheetName val="Profit table"/>
      <sheetName val="P&amp;L-tax effect"/>
      <sheetName val="ratio (land sale)"/>
      <sheetName val="Group CF (2002)rpymt"/>
      <sheetName val="Group CF (2002)"/>
      <sheetName val="Consol CF (Proforma 2  -2002)"/>
      <sheetName val="Consol CF (Proforma 1 -2002)"/>
      <sheetName val="Longterm"/>
      <sheetName val="Group-BS-land sale effect"/>
      <sheetName val="Journal-land sale"/>
      <sheetName val="adjusted ratio"/>
      <sheetName val="Adjusted Group-BS"/>
      <sheetName val="Market value-SAP (2)"/>
      <sheetName val="Market value-SAP"/>
      <sheetName val="Market value-SAP (timing)"/>
      <sheetName val="Market value-BHD (2)"/>
      <sheetName val="Market value-BHD"/>
      <sheetName val="Market value-BHD (timing)"/>
      <sheetName val="CA-breakdown"/>
      <sheetName val="SML category"/>
      <sheetName val="SML-analysis"/>
      <sheetName val="Instalment sales"/>
      <sheetName val="2002 Div payout"/>
      <sheetName val="BHSB-working"/>
      <sheetName val="SAP-10yrs"/>
      <sheetName val="BHD -10yrs"/>
      <sheetName val="adjusted ratio (SAP)"/>
      <sheetName val="adjusted ratio (BH)"/>
      <sheetName val="CF-Dir"/>
      <sheetName val="CF-Ind"/>
      <sheetName val="1-5"/>
      <sheetName val="PPE-6"/>
      <sheetName val="Int-7"/>
      <sheetName val="8-28"/>
      <sheetName val="29-30"/>
      <sheetName val="31-36"/>
      <sheetName val="37"/>
      <sheetName val="37 iii"/>
      <sheetName val="37 iv"/>
      <sheetName val="37 v"/>
      <sheetName val="38-41.4"/>
      <sheetName val="41.5-44"/>
      <sheetName val="Suppliers"/>
      <sheetName val="TB 2017"/>
      <sheetName val="Master2"/>
      <sheetName val="TB 2016"/>
      <sheetName val="Gross Rev"/>
      <sheetName val="Fixed Asset Cash"/>
      <sheetName val="Fundamo Tax WDV"/>
      <sheetName val="Attach-A"/>
      <sheetName val="Attach-B"/>
      <sheetName val="Attach- C"/>
      <sheetName val="All"/>
      <sheetName val="CI-Def"/>
      <sheetName val="Notes 4 to 22"/>
      <sheetName val="Subscriptions"/>
      <sheetName val="Fin. Sett"/>
      <sheetName val="Tr. to outgoing"/>
      <sheetName val="Forfeiture"/>
      <sheetName val="Loan to members"/>
      <sheetName val="Loan to members(2)"/>
      <sheetName val="Loan to members(3)"/>
      <sheetName val="Loan to members(4)"/>
      <sheetName val="Int. rec"/>
      <sheetName val="Int. Rec(2)"/>
      <sheetName val="Int.Rec(3)"/>
      <sheetName val="Int. Rec(4)"/>
      <sheetName val="Bank Deposited"/>
      <sheetName val="BALANCE SHEET03-31-10U$S"/>
      <sheetName val="Income Statement03-31-10U$S"/>
      <sheetName val="BALANCE SHEET03-31-10$"/>
      <sheetName val="Income Statement03-31-10$"/>
      <sheetName val="Annex Balance income"/>
      <sheetName val="Account receivable"/>
      <sheetName val="To invoincing"/>
      <sheetName val="Invoices"/>
      <sheetName val="February-10 Bank"/>
      <sheetName val="Apr Energy LLC"/>
      <sheetName val="Wuxi Baifa Power LTD"/>
      <sheetName val="Trades payable"/>
      <sheetName val="Payrol"/>
      <sheetName val="Contingencies"/>
      <sheetName val="Income Tax"/>
      <sheetName val="Import temp"/>
      <sheetName val="APR03-31"/>
      <sheetName val="SYS"/>
      <sheetName val="BALANCE SHEET06-30-10U$S"/>
      <sheetName val="Income Statement06-30-10U$S"/>
      <sheetName val="BALANCE SHEET06-30-10$"/>
      <sheetName val="Income Statement06-30-10$"/>
      <sheetName val="Bank June-10"/>
      <sheetName val="Apr Energy LLC "/>
      <sheetName val="Trades payable "/>
      <sheetName val="Payrol "/>
      <sheetName val="APR06-30"/>
      <sheetName val="Payrol Definitivo"/>
      <sheetName val="APR05-31"/>
      <sheetName val=".xls].xls].xls].xls].xls].xls]."/>
      <sheetName val="BALANCE SHEET 11-30-12U$S"/>
      <sheetName val="Income Statement 11-30-12U$S"/>
      <sheetName val="BALANCE SHEET 11-30-12$"/>
      <sheetName val="Income Statement 11-30-12$"/>
      <sheetName val="BBVA SP NOV-12"/>
      <sheetName val="Income Tax "/>
      <sheetName val="262-BBVA FSA NOV-12 "/>
      <sheetName val="470-BBVA BA NOV-12"/>
      <sheetName val="262-BBVA PALMAR NOV-12"/>
      <sheetName val="476-BBVA SALTA NOV-12"/>
      <sheetName val="To invoincing  Tarifa"/>
      <sheetName val="To invoincing VAT"/>
      <sheetName val="Financial borrowing"/>
      <sheetName val="Trades Payables     "/>
      <sheetName val="Insurances"/>
      <sheetName val="BA - Magdalena Projet"/>
      <sheetName val="Contingencies "/>
      <sheetName val="IIBB Chaco Ints a 10312012"/>
      <sheetName val="Sellos a 10312012"/>
      <sheetName val="Contingencia RAC"/>
      <sheetName val="Trades Payables +1AÑO"/>
      <sheetName val="Partidas pendientes de banco"/>
      <sheetName val="Proveedores saldos antig ajusta"/>
      <sheetName val="APR 11-30-12"/>
      <sheetName val="APR 12-31-11 (3)"/>
      <sheetName val="APR 12-31-11 (2)"/>
      <sheetName val="BALANCE SHEET 12-31-11$"/>
      <sheetName val="Income Statement 12-31-11$"/>
      <sheetName val="BALANCE SHEET 12-31-11U$S"/>
      <sheetName val="Income Statement 12-31-11U$S"/>
      <sheetName val="AREA"/>
      <sheetName val="APR 12-31-11"/>
      <sheetName val="470-BBVA-Dec-11"/>
      <sheetName val="470-BBVA-Nov-11 "/>
      <sheetName val="BBVA SP DIC-11"/>
      <sheetName val="BBVA SP NOV-11"/>
      <sheetName val="262-BBVA FSA DIC-11"/>
      <sheetName val="262-BBVA FSA NOV-11 "/>
      <sheetName val="476-BBVA SALTA DIC-11 "/>
      <sheetName val="476-BBVA SALTA NOV-11"/>
      <sheetName val="262-BBVA PALMAR DIC-11"/>
      <sheetName val="262-BBVA PALMAR NOV-11"/>
      <sheetName val="To invoincing SP"/>
      <sheetName val="To invoincing SP Tarifa"/>
      <sheetName val="Vtas 2011 ctro de costo"/>
      <sheetName val="Trades payables"/>
      <sheetName val="Tesys_-_APR_ENERGY-_2011"/>
      <sheetName val="Salta Projet"/>
      <sheetName val="Projet Provision IG 12-11"/>
      <sheetName val="Deif"/>
      <sheetName val="DEPGTIA"/>
      <sheetName val="961-Alquiler eq"/>
      <sheetName val="947-Repuestos"/>
      <sheetName val="RETGCIA3"/>
      <sheetName val="RETIIBB"/>
      <sheetName val="IIBB Chaco Ints a 31122011"/>
      <sheetName val="Sellos a 31122011"/>
      <sheetName val="RETGCIA"/>
      <sheetName val="931-Asist"/>
      <sheetName val="Apr Energy LLC Asistencia "/>
      <sheetName val="ANTGCIA"/>
      <sheetName val="419-Eq"/>
      <sheetName val="Projet Provision IG 11-11"/>
      <sheetName val="Projet Provision IG 10-11"/>
      <sheetName val="Projet Provision IG 9-11"/>
      <sheetName val="Projet Provision IG 8-11"/>
      <sheetName val="Hoja1"/>
      <sheetName val="Hoja2"/>
      <sheetName val="Income Tax 01-31-14"/>
      <sheetName val="Income Statement 1-31-14U$S"/>
      <sheetName val="BALANCE SHEET 1-31-14U$S"/>
      <sheetName val="Income Statement 1-31-14$"/>
      <sheetName val="BALANCE SHEET 1-31-14$"/>
      <sheetName val="470-BBVA- BA ENE-14"/>
      <sheetName val="BBVA SP ENE-14"/>
      <sheetName val="262-BBVA FSA ENE-14"/>
      <sheetName val="262-BBVA PALMAR ENE-14"/>
      <sheetName val="476-BBVA SALTA ENE-14"/>
      <sheetName val="417-SANTANDER RIO ENE-14"/>
      <sheetName val="Account receivable (2)"/>
      <sheetName val="To invoincing "/>
      <sheetName val="Exchange dif Jun-11 AL Jan-13 "/>
      <sheetName val="IIBB al 31.12.2012"/>
      <sheetName val="IIBB Chaco Ints a 11302012"/>
      <sheetName val="Sellos al 31.12.2012"/>
      <sheetName val="Sellos a 11302012"/>
      <sheetName val="Contingencia RAC 5-13"/>
      <sheetName val="APR 1-31-14"/>
      <sheetName val="TCR diario y TCNPM "/>
      <sheetName val="As  31-3-08"/>
      <sheetName val="Aj Bs de uso AI"/>
      <sheetName val="Aj Bs de uso AI as automático"/>
      <sheetName val="Anotaciones"/>
      <sheetName val="Asiento grupo vs local 31-12-07"/>
      <sheetName val="As AI 31-12-07"/>
      <sheetName val="As AI 31-5-07"/>
      <sheetName val="Límite de materialidad"/>
      <sheetName val="Conciliación imp difer-07 ajus"/>
      <sheetName val="Conciliación impuesto difer- 07"/>
      <sheetName val="Conciliación impuesto difer-06"/>
      <sheetName val="Conciliación impuesto difer-05"/>
      <sheetName val="Asientos libro AI"/>
      <sheetName val="Asientos local vs grupo "/>
      <sheetName val="Analisis de variaciones"/>
      <sheetName val="Caja y Bancos"/>
      <sheetName val="Inversiones"/>
      <sheetName val="Créditos"/>
      <sheetName val="Otros creditos"/>
      <sheetName val="Bienes de cambio"/>
      <sheetName val="Otros creditos no ctes"/>
      <sheetName val="Bienes de uso"/>
      <sheetName val="Cuentas por pagar"/>
      <sheetName val="Rem y cargas sociales"/>
      <sheetName val="Deudas Fiscales"/>
      <sheetName val="Deudas Fiscales no cte"/>
      <sheetName val="Otras deudas"/>
      <sheetName val="Previsiones"/>
      <sheetName val="Patrimonio Neto"/>
      <sheetName val="Resultados"/>
      <sheetName val="Saldos"/>
      <sheetName val="oie"/>
      <sheetName val="Controles"/>
      <sheetName val="Carátula "/>
      <sheetName val="Activo "/>
      <sheetName val="Pasivo "/>
      <sheetName val="est res"/>
      <sheetName val="EEPN "/>
      <sheetName val="efe"/>
      <sheetName val="PT efe "/>
      <sheetName val="Notas 1"/>
      <sheetName val="Notas 2"/>
      <sheetName val="PT Notas 2 08"/>
      <sheetName val="PT Notas 2 07"/>
      <sheetName val="PT Notas 2 06"/>
      <sheetName val=" Anexo A "/>
      <sheetName val="Anexo D"/>
      <sheetName val="Anexo E "/>
      <sheetName val="Anexo F "/>
      <sheetName val="Anexo G "/>
      <sheetName val="Anexo H "/>
      <sheetName val="inf aud"/>
      <sheetName val="inf sind"/>
      <sheetName val="Indices y coeficientes"/>
      <sheetName val="Cont vs revalúo 31-12-06"/>
      <sheetName val="31.12.06"/>
      <sheetName val="Altas"/>
      <sheetName val="31.10.06 "/>
      <sheetName val="30.6.06"/>
      <sheetName val="Hoja llave 30-6-06"/>
      <sheetName val="31.12.05"/>
      <sheetName val="BALANCE SHEET31-12-09U$S"/>
      <sheetName val="Valorizacion Compras"/>
      <sheetName val="Cuantificacion Compras"/>
      <sheetName val="Servers"/>
      <sheetName val="Storage"/>
      <sheetName val="Networking"/>
      <sheetName val="Connectivity"/>
      <sheetName val="Seguridad &amp; Other"/>
      <sheetName val="Facilities Varios"/>
      <sheetName val="Soluciones"/>
      <sheetName val="Plan de Conectividad"/>
      <sheetName val="Plan de Ventas"/>
      <sheetName val="Comparativo"/>
      <sheetName val="EOAF"/>
      <sheetName val="Precios_Hoy"/>
      <sheetName val="Precios_Ant"/>
      <sheetName val="PERPETUO $"/>
      <sheetName val="PERPETUO U$S"/>
      <sheetName val="VITALICIA $"/>
      <sheetName val="VITALICIA U$S"/>
      <sheetName val="RECALCULO U$S"/>
      <sheetName val="RETIRO $"/>
      <sheetName val="RETIRO U$S"/>
      <sheetName val="FDOS_PROP"/>
      <sheetName val="VIDA"/>
      <sheetName val="Resumen"/>
      <sheetName val="Bcos"/>
      <sheetName val="Ret $_Invest"/>
      <sheetName val="RVP $_Invest"/>
      <sheetName val="RVP U$S_Invest"/>
      <sheetName val="Perp $_Invest"/>
      <sheetName val="Perp U$S_Invest"/>
      <sheetName val="Fdos Prop_Invest"/>
      <sheetName val="Vida_Invest"/>
      <sheetName val="Tabla_Invest"/>
      <sheetName val="Resumen_Invest"/>
      <sheetName val="CARTERA"/>
      <sheetName val="Perpetuo$_u$s"/>
      <sheetName val="Graficos_Perpetuo"/>
      <sheetName val="ESPC"/>
      <sheetName val="PT Consolidado"/>
      <sheetName val="Saldos Interco"/>
      <sheetName val="Saldos otras interco"/>
      <sheetName val="ERC"/>
      <sheetName val="N4C"/>
      <sheetName val="AnexosC AB"/>
      <sheetName val="Vencimiento Consol"/>
      <sheetName val="Anexo EC"/>
      <sheetName val="Anexo FC"/>
      <sheetName val="Anexo HC"/>
      <sheetName val="UGSA"/>
      <sheetName val="ACLARACIONES"/>
      <sheetName val="REFERENCIADO"/>
      <sheetName val="ERDOS"/>
      <sheetName val="NoOperativo"/>
      <sheetName val="GSEXTRA"/>
      <sheetName val="FUNCIONAMIENTO"/>
      <sheetName val="Indices"/>
      <sheetName val="RES_NEG"/>
      <sheetName val="CARGA"/>
      <sheetName val="INFORME PARA CALISANO"/>
      <sheetName val="BceComprob"/>
      <sheetName val="altas ej"/>
      <sheetName val="comp or car ej2002"/>
      <sheetName val="comp or car ej2003"/>
      <sheetName val="pases"/>
      <sheetName val="amoplan_rubros_"/>
      <sheetName val="amoplan_"/>
      <sheetName val="bajada"/>
      <sheetName val="renta mínima presunta"/>
      <sheetName val="ALTAS Y BAJAS"/>
      <sheetName val="ANEXOA"/>
      <sheetName val="cta pte dif cbio"/>
      <sheetName val="cta pte buso"/>
      <sheetName val="cta pte mm"/>
      <sheetName val="cta pte oec"/>
      <sheetName val="cta pte dif cbio a activar"/>
      <sheetName val="sumaria"/>
      <sheetName val="anexo"/>
      <sheetName val="altas transfer y bajas"/>
      <sheetName val="anexo axi"/>
      <sheetName val="FADRVR32"/>
      <sheetName val="Indices (2)"/>
      <sheetName val="MOL"/>
      <sheetName val="MRP"/>
      <sheetName val="COSTO.L"/>
      <sheetName val="POSICION"/>
      <sheetName val="PARTE"/>
      <sheetName val="INTER"/>
      <sheetName val="BCEHBSL"/>
      <sheetName val="ESTRESAJ "/>
      <sheetName val="COSHBSL"/>
      <sheetName val="REPHBSL"/>
      <sheetName val="EXISTENCIAS"/>
      <sheetName val="VARIACION VALOR AGRAGADO"/>
      <sheetName val="BALANCE   PESOS  Y DOLARES "/>
      <sheetName val="APERTURA DE GASTOS"/>
      <sheetName val="gracie"/>
      <sheetName val="saldos con err"/>
      <sheetName val="UTILIDAD VENTA A DECKER"/>
      <sheetName val="UTILIDAD VENTA A hb"/>
      <sheetName val="variacion valor agregado"/>
      <sheetName val="CORRMON"/>
      <sheetName val="gasgra"/>
      <sheetName val="BALANCE COMP"/>
      <sheetName val="RESULTADOS COMP"/>
      <sheetName val="ESTCBIOPOFIN"/>
      <sheetName val="ORIG Y APLIC"/>
      <sheetName val="FLUJO NETO"/>
      <sheetName val="ESTFLUEFC"/>
      <sheetName val="esp$0397"/>
      <sheetName val="esp$397r"/>
      <sheetName val="Hoja3"/>
      <sheetName val="TRANSITOSET98"/>
      <sheetName val="TRANSITOJULIO98"/>
      <sheetName val="PROVEXTSET98"/>
      <sheetName val="PROV EXT OTROS"/>
      <sheetName val="PROVEXTAGOS98"/>
      <sheetName val="PROVEXTJUL98"/>
      <sheetName val="Hoja5"/>
      <sheetName val="INTERESES"/>
      <sheetName val="intsep98"/>
      <sheetName val="INTAGO98"/>
      <sheetName val="INTJUL98"/>
      <sheetName val="EMBARQUES"/>
      <sheetName val="ÍNDICE"/>
      <sheetName val="ALTAS 2002"/>
      <sheetName val="Ajuste Dinámico"/>
      <sheetName val="JUNIO"/>
      <sheetName val="debitos"/>
      <sheetName val="creditos"/>
      <sheetName val="conc cheques"/>
      <sheetName val="ad ajuste"/>
      <sheetName val="EXTRACTO"/>
      <sheetName val="conc dep"/>
      <sheetName val="AGOSTO M.B (2)"/>
      <sheetName val="mayor"/>
      <sheetName val="GASTOS 08"/>
      <sheetName val="SEPTIEMBRE 98 (2)"/>
      <sheetName val="NOTAS DE DEBITO"/>
      <sheetName val="OCTUBRE 98"/>
      <sheetName val="NOVIEMBRE 98"/>
      <sheetName val="DICIEMBRE 98"/>
      <sheetName val="Debitos Pendientes"/>
      <sheetName val="DICIEMBRE 2  M.B"/>
      <sheetName val="DICIEMBRE FINAL M.B"/>
      <sheetName val="Cta de Gtía 12.98"/>
      <sheetName val="ENERO M.B"/>
      <sheetName val="FEBRERO"/>
      <sheetName val="ACLARACION FEB."/>
      <sheetName val="MARZO 99"/>
      <sheetName val="MARZO 99 FINAL"/>
      <sheetName val="AJUSTES MARZO99"/>
      <sheetName val="ABRIL 99"/>
      <sheetName val="ACLARACION ABRIL"/>
      <sheetName val="MAYO 99"/>
      <sheetName val="JUNIO 99"/>
      <sheetName val="Módulo1"/>
      <sheetName val="CARGOS DIF (2)"/>
      <sheetName val="I&amp;D (2)"/>
      <sheetName val="a rendir 1"/>
      <sheetName val="715_1"/>
      <sheetName val="713-1_1"/>
      <sheetName val="713-9_2"/>
      <sheetName val="713-9_2 (2)"/>
      <sheetName val="713-9_2-1"/>
      <sheetName val="P.TERMINADOS"/>
      <sheetName val="P.PROCESO"/>
      <sheetName val="8-04"/>
      <sheetName val="9-04"/>
      <sheetName val="10-04"/>
      <sheetName val="11-04"/>
      <sheetName val="12-04"/>
      <sheetName val="ORDEN"/>
      <sheetName val="BASE_CTA"/>
      <sheetName val="BASE"/>
      <sheetName val="MIRAR_SIEMPRE_ESTA_ HOJA"/>
      <sheetName val="TABLA"/>
      <sheetName val="Hoja8"/>
      <sheetName val="Hoja9"/>
      <sheetName val="Hoja10"/>
      <sheetName val="Hoja11"/>
      <sheetName val="Hoja12"/>
      <sheetName val="Hoja13"/>
      <sheetName val="Hoja14"/>
      <sheetName val="Hoja15"/>
      <sheetName val="Hoja16"/>
      <sheetName val="ASIENTOS POSTERIORES"/>
      <sheetName val="H13"/>
      <sheetName val="H14"/>
      <sheetName val="H15"/>
      <sheetName val="H17"/>
      <sheetName val="H131"/>
      <sheetName val="H18"/>
      <sheetName val="XLOCAL"/>
      <sheetName val="XTRIM"/>
      <sheetName val="HCONS"/>
      <sheetName val="EEBU"/>
      <sheetName val="CTF|RES"/>
      <sheetName val="CTF|PG"/>
      <sheetName val="CTF-1"/>
      <sheetName val="CTF-2"/>
      <sheetName val="CTF-3"/>
      <sheetName val="Fecha de cierre"/>
      <sheetName val="BS TOTALMENTE AMORT"/>
      <sheetName val="Ret - 1"/>
      <sheetName val="Actif"/>
      <sheetName val="Passif"/>
      <sheetName val="P-L"/>
      <sheetName val="Synthèse"/>
      <sheetName val="Ret - 2"/>
      <sheetName val="Ret - 3"/>
      <sheetName val="Ret - 4"/>
      <sheetName val="Ret - 5"/>
      <sheetName val="Ret - 6"/>
      <sheetName val="Paramètres"/>
      <sheetName val="Contrôles"/>
      <sheetName val="Mod Environnement"/>
      <sheetName val="Mod Paramètres"/>
      <sheetName val="Dia Codes"/>
      <sheetName val="Dia_Taux"/>
      <sheetName val="Dia_Impression"/>
      <sheetName val="Opex 2007 Ref"/>
      <sheetName val="FA Disposal"/>
      <sheetName val="Asset  Retirement"/>
      <sheetName val="OPB"/>
      <sheetName val="SCHEDULE_07"/>
      <sheetName val="F_A_JAN_DEC_06"/>
      <sheetName val="JAN TO MAR'07"/>
      <sheetName val="JAN TO APR'07"/>
      <sheetName val="JAN TO MAY'07"/>
    </sheetNames>
    <sheetDataSet>
      <sheetData sheetId="0"/>
      <sheetData sheetId="1"/>
      <sheetData sheetId="2">
        <row r="1">
          <cell r="H1" t="str">
            <v>Pearl Garments Co. Ltd.</v>
          </cell>
        </row>
      </sheetData>
      <sheetData sheetId="3">
        <row r="5">
          <cell r="B5" t="str">
            <v>EGMCL-U1/A-0391(N)</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1">
          <cell r="C1" t="str">
            <v>Working  Days</v>
          </cell>
        </row>
      </sheetData>
      <sheetData sheetId="90" refreshError="1"/>
      <sheetData sheetId="91" refreshError="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row r="4">
          <cell r="A4" t="str">
            <v>GM</v>
          </cell>
        </row>
      </sheetData>
      <sheetData sheetId="140"/>
      <sheetData sheetId="141"/>
      <sheetData sheetId="142"/>
      <sheetData sheetId="143"/>
      <sheetData sheetId="144"/>
      <sheetData sheetId="145"/>
      <sheetData sheetId="146"/>
      <sheetData sheetId="147"/>
      <sheetData sheetId="148"/>
      <sheetData sheetId="149">
        <row r="3">
          <cell r="B3" t="str">
            <v>operatiion code</v>
          </cell>
        </row>
      </sheetData>
      <sheetData sheetId="150">
        <row r="2">
          <cell r="F2" t="str">
            <v>left/cont.</v>
          </cell>
        </row>
      </sheetData>
      <sheetData sheetId="151">
        <row r="34">
          <cell r="D34">
            <v>17680000</v>
          </cell>
        </row>
      </sheetData>
      <sheetData sheetId="152"/>
      <sheetData sheetId="153"/>
      <sheetData sheetId="154"/>
      <sheetData sheetId="155"/>
      <sheetData sheetId="156"/>
      <sheetData sheetId="157"/>
      <sheetData sheetId="158"/>
      <sheetData sheetId="159"/>
      <sheetData sheetId="160"/>
      <sheetData sheetId="161"/>
      <sheetData sheetId="162">
        <row r="4">
          <cell r="A4" t="str">
            <v>GM</v>
          </cell>
        </row>
      </sheetData>
      <sheetData sheetId="163"/>
      <sheetData sheetId="164"/>
      <sheetData sheetId="165"/>
      <sheetData sheetId="166"/>
      <sheetData sheetId="167"/>
      <sheetData sheetId="168"/>
      <sheetData sheetId="169"/>
      <sheetData sheetId="170"/>
      <sheetData sheetId="171"/>
      <sheetData sheetId="172">
        <row r="3">
          <cell r="B3" t="str">
            <v>operatiion code</v>
          </cell>
        </row>
      </sheetData>
      <sheetData sheetId="173">
        <row r="2">
          <cell r="F2" t="str">
            <v>left/cont.</v>
          </cell>
        </row>
      </sheetData>
      <sheetData sheetId="174" refreshError="1">
        <row r="34">
          <cell r="D34">
            <v>17680000</v>
          </cell>
        </row>
        <row r="41">
          <cell r="M41" t="str">
            <v>Nga鼜           tha蠼g          na瘱 1997</v>
          </cell>
        </row>
      </sheetData>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row r="34">
          <cell r="D34">
            <v>17680000</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ow r="6">
          <cell r="A6" t="str">
            <v>SL#</v>
          </cell>
        </row>
      </sheetData>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row r="6">
          <cell r="A6" t="str">
            <v>SL#</v>
          </cell>
        </row>
      </sheetData>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sheetData sheetId="276"/>
      <sheetData sheetId="277"/>
      <sheetData sheetId="278"/>
      <sheetData sheetId="279"/>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sheetData sheetId="29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sheetData sheetId="389"/>
      <sheetData sheetId="390"/>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sheetData sheetId="598"/>
      <sheetData sheetId="599"/>
      <sheetData sheetId="600"/>
      <sheetData sheetId="601"/>
      <sheetData sheetId="602"/>
      <sheetData sheetId="603"/>
      <sheetData sheetId="604"/>
      <sheetData sheetId="605"/>
      <sheetData sheetId="606"/>
      <sheetData sheetId="607" refreshError="1"/>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refreshError="1"/>
      <sheetData sheetId="662" refreshError="1"/>
      <sheetData sheetId="663"/>
      <sheetData sheetId="664" refreshError="1"/>
      <sheetData sheetId="665" refreshError="1"/>
      <sheetData sheetId="666" refreshError="1"/>
      <sheetData sheetId="667" refreshError="1"/>
      <sheetData sheetId="668" refreshError="1"/>
      <sheetData sheetId="669"/>
      <sheetData sheetId="670"/>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sheetData sheetId="692"/>
      <sheetData sheetId="693"/>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sheetData sheetId="781" refreshError="1"/>
      <sheetData sheetId="782" refreshError="1"/>
      <sheetData sheetId="783"/>
      <sheetData sheetId="784"/>
      <sheetData sheetId="785"/>
      <sheetData sheetId="786" refreshError="1"/>
      <sheetData sheetId="787"/>
      <sheetData sheetId="788"/>
      <sheetData sheetId="789"/>
      <sheetData sheetId="790"/>
      <sheetData sheetId="791" refreshError="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refreshError="1"/>
      <sheetData sheetId="826" refreshError="1"/>
      <sheetData sheetId="827" refreshError="1"/>
      <sheetData sheetId="828"/>
      <sheetData sheetId="829"/>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sheetData sheetId="877"/>
      <sheetData sheetId="878"/>
      <sheetData sheetId="879"/>
      <sheetData sheetId="880"/>
      <sheetData sheetId="881"/>
      <sheetData sheetId="882"/>
      <sheetData sheetId="883" refreshError="1"/>
      <sheetData sheetId="884"/>
      <sheetData sheetId="885"/>
      <sheetData sheetId="886"/>
      <sheetData sheetId="887"/>
      <sheetData sheetId="888"/>
      <sheetData sheetId="889"/>
      <sheetData sheetId="890"/>
      <sheetData sheetId="891"/>
      <sheetData sheetId="892"/>
      <sheetData sheetId="893" refreshError="1"/>
      <sheetData sheetId="894"/>
      <sheetData sheetId="895" refreshError="1"/>
      <sheetData sheetId="896"/>
      <sheetData sheetId="897"/>
      <sheetData sheetId="898"/>
      <sheetData sheetId="899"/>
      <sheetData sheetId="900" refreshError="1"/>
      <sheetData sheetId="901"/>
      <sheetData sheetId="902" refreshError="1"/>
      <sheetData sheetId="903" refreshError="1"/>
      <sheetData sheetId="904" refreshError="1"/>
      <sheetData sheetId="905" refreshError="1"/>
      <sheetData sheetId="906" refreshError="1"/>
      <sheetData sheetId="907" refreshError="1"/>
      <sheetData sheetId="908" refreshError="1"/>
      <sheetData sheetId="909"/>
      <sheetData sheetId="910"/>
      <sheetData sheetId="911"/>
      <sheetData sheetId="912" refreshError="1"/>
      <sheetData sheetId="913" refreshError="1"/>
      <sheetData sheetId="914" refreshError="1"/>
      <sheetData sheetId="915" refreshError="1"/>
      <sheetData sheetId="916" refreshError="1"/>
      <sheetData sheetId="917" refreshError="1"/>
      <sheetData sheetId="918"/>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sheetData sheetId="945" refreshError="1"/>
      <sheetData sheetId="946" refreshError="1"/>
      <sheetData sheetId="947"/>
      <sheetData sheetId="948" refreshError="1"/>
      <sheetData sheetId="949"/>
      <sheetData sheetId="950"/>
      <sheetData sheetId="951"/>
      <sheetData sheetId="952" refreshError="1"/>
      <sheetData sheetId="953" refreshError="1"/>
      <sheetData sheetId="954"/>
      <sheetData sheetId="955"/>
      <sheetData sheetId="956" refreshError="1"/>
      <sheetData sheetId="957" refreshError="1"/>
      <sheetData sheetId="958"/>
      <sheetData sheetId="959" refreshError="1"/>
      <sheetData sheetId="960" refreshError="1"/>
      <sheetData sheetId="961" refreshError="1"/>
      <sheetData sheetId="962" refreshError="1"/>
      <sheetData sheetId="963" refreshError="1"/>
      <sheetData sheetId="964" refreshError="1"/>
      <sheetData sheetId="965"/>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sheetData sheetId="978" refreshError="1"/>
      <sheetData sheetId="979" refreshError="1"/>
      <sheetData sheetId="980" refreshError="1"/>
      <sheetData sheetId="98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sheetData sheetId="994"/>
      <sheetData sheetId="995" refreshError="1"/>
      <sheetData sheetId="996"/>
      <sheetData sheetId="997"/>
      <sheetData sheetId="998" refreshError="1"/>
      <sheetData sheetId="999" refreshError="1"/>
      <sheetData sheetId="1000" refreshError="1"/>
      <sheetData sheetId="1001" refreshError="1"/>
      <sheetData sheetId="1002"/>
      <sheetData sheetId="1003"/>
      <sheetData sheetId="1004" refreshError="1"/>
      <sheetData sheetId="1005"/>
      <sheetData sheetId="1006" refreshError="1"/>
      <sheetData sheetId="1007" refreshError="1"/>
      <sheetData sheetId="1008"/>
      <sheetData sheetId="1009" refreshError="1"/>
      <sheetData sheetId="1010" refreshError="1"/>
      <sheetData sheetId="1011" refreshError="1"/>
      <sheetData sheetId="1012" refreshError="1"/>
      <sheetData sheetId="1013"/>
      <sheetData sheetId="1014"/>
      <sheetData sheetId="1015"/>
      <sheetData sheetId="1016"/>
      <sheetData sheetId="1017"/>
      <sheetData sheetId="1018" refreshError="1"/>
      <sheetData sheetId="1019"/>
      <sheetData sheetId="1020"/>
      <sheetData sheetId="1021"/>
      <sheetData sheetId="1022"/>
      <sheetData sheetId="1023"/>
      <sheetData sheetId="1024"/>
      <sheetData sheetId="1025"/>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sheetData sheetId="1074"/>
      <sheetData sheetId="1075" refreshError="1"/>
      <sheetData sheetId="1076" refreshError="1"/>
      <sheetData sheetId="1077" refreshError="1"/>
      <sheetData sheetId="1078" refreshError="1"/>
      <sheetData sheetId="1079"/>
      <sheetData sheetId="1080" refreshError="1"/>
      <sheetData sheetId="1081" refreshError="1"/>
      <sheetData sheetId="1082"/>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sheetData sheetId="1125" refreshError="1"/>
      <sheetData sheetId="1126"/>
      <sheetData sheetId="1127" refreshError="1"/>
      <sheetData sheetId="1128" refreshError="1"/>
      <sheetData sheetId="1129" refreshError="1"/>
      <sheetData sheetId="1130" refreshError="1"/>
      <sheetData sheetId="1131" refreshError="1"/>
      <sheetData sheetId="1132" refreshError="1"/>
      <sheetData sheetId="1133"/>
      <sheetData sheetId="1134"/>
      <sheetData sheetId="1135" refreshError="1"/>
      <sheetData sheetId="1136" refreshError="1"/>
      <sheetData sheetId="1137" refreshError="1"/>
      <sheetData sheetId="1138" refreshError="1"/>
      <sheetData sheetId="1139" refreshError="1"/>
      <sheetData sheetId="1140" refreshError="1"/>
      <sheetData sheetId="1141" refreshError="1"/>
      <sheetData sheetId="1142"/>
      <sheetData sheetId="1143"/>
      <sheetData sheetId="1144" refreshError="1"/>
      <sheetData sheetId="1145" refreshError="1"/>
      <sheetData sheetId="1146" refreshError="1"/>
      <sheetData sheetId="1147" refreshError="1"/>
      <sheetData sheetId="1148"/>
      <sheetData sheetId="1149" refreshError="1"/>
      <sheetData sheetId="1150" refreshError="1"/>
      <sheetData sheetId="115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sheetData sheetId="1278"/>
      <sheetData sheetId="1279"/>
      <sheetData sheetId="1280"/>
      <sheetData sheetId="1281"/>
      <sheetData sheetId="1282"/>
      <sheetData sheetId="1283"/>
      <sheetData sheetId="1284" refreshError="1"/>
      <sheetData sheetId="1285" refreshError="1"/>
      <sheetData sheetId="1286"/>
      <sheetData sheetId="1287"/>
      <sheetData sheetId="1288" refreshError="1"/>
      <sheetData sheetId="1289" refreshError="1"/>
      <sheetData sheetId="1290" refreshError="1"/>
      <sheetData sheetId="1291"/>
      <sheetData sheetId="1292"/>
      <sheetData sheetId="1293"/>
      <sheetData sheetId="1294"/>
      <sheetData sheetId="1295"/>
      <sheetData sheetId="1296"/>
      <sheetData sheetId="1297"/>
      <sheetData sheetId="1298"/>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refreshError="1"/>
      <sheetData sheetId="1335"/>
      <sheetData sheetId="1336"/>
      <sheetData sheetId="1337" refreshError="1"/>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refreshError="1"/>
      <sheetData sheetId="1359"/>
      <sheetData sheetId="1360" refreshError="1"/>
      <sheetData sheetId="1361" refreshError="1"/>
      <sheetData sheetId="1362"/>
      <sheetData sheetId="1363"/>
      <sheetData sheetId="1364"/>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sheetData sheetId="1383" refreshError="1"/>
      <sheetData sheetId="1384" refreshError="1"/>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refreshError="1"/>
      <sheetData sheetId="1403" refreshError="1"/>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sheetData sheetId="1461" refreshError="1"/>
      <sheetData sheetId="1462" refreshError="1"/>
      <sheetData sheetId="1463" refreshError="1"/>
      <sheetData sheetId="1464"/>
      <sheetData sheetId="1465" refreshError="1"/>
      <sheetData sheetId="1466" refreshError="1"/>
      <sheetData sheetId="1467"/>
      <sheetData sheetId="1468" refreshError="1"/>
      <sheetData sheetId="1469"/>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refreshError="1"/>
      <sheetData sheetId="1607" refreshError="1"/>
      <sheetData sheetId="1608"/>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sheetData sheetId="1713"/>
      <sheetData sheetId="1714"/>
      <sheetData sheetId="1715"/>
      <sheetData sheetId="1716"/>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refreshError="1"/>
      <sheetData sheetId="1840" refreshError="1"/>
      <sheetData sheetId="1841" refreshError="1"/>
      <sheetData sheetId="1842" refreshError="1"/>
      <sheetData sheetId="1843" refreshError="1"/>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sheetData sheetId="1887"/>
      <sheetData sheetId="1888"/>
      <sheetData sheetId="1889"/>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sheetData sheetId="1941"/>
      <sheetData sheetId="1942"/>
      <sheetData sheetId="1943"/>
      <sheetData sheetId="1944"/>
      <sheetData sheetId="1945"/>
      <sheetData sheetId="1946"/>
      <sheetData sheetId="1947"/>
      <sheetData sheetId="1948"/>
      <sheetData sheetId="1949"/>
      <sheetData sheetId="1950" refreshError="1"/>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refreshError="1"/>
      <sheetData sheetId="1973" refreshError="1"/>
      <sheetData sheetId="1974"/>
      <sheetData sheetId="1975" refreshError="1"/>
      <sheetData sheetId="1976" refreshError="1"/>
      <sheetData sheetId="1977" refreshError="1"/>
      <sheetData sheetId="1978" refreshError="1"/>
      <sheetData sheetId="1979"/>
      <sheetData sheetId="1980"/>
      <sheetData sheetId="1981"/>
      <sheetData sheetId="1982"/>
      <sheetData sheetId="1983"/>
      <sheetData sheetId="1984"/>
      <sheetData sheetId="1985"/>
      <sheetData sheetId="1986"/>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refreshError="1"/>
      <sheetData sheetId="2076"/>
      <sheetData sheetId="2077" refreshError="1"/>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refreshError="1"/>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refreshError="1"/>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sheetData sheetId="2183"/>
      <sheetData sheetId="2184"/>
      <sheetData sheetId="2185"/>
      <sheetData sheetId="2186"/>
      <sheetData sheetId="2187"/>
      <sheetData sheetId="2188"/>
      <sheetData sheetId="2189"/>
      <sheetData sheetId="2190"/>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efreshError="1"/>
      <sheetData sheetId="2375" refreshError="1"/>
      <sheetData sheetId="2376" refreshError="1"/>
      <sheetData sheetId="2377" refreshError="1"/>
      <sheetData sheetId="2378" refreshError="1"/>
      <sheetData sheetId="2379" refreshError="1"/>
      <sheetData sheetId="2380" refreshError="1"/>
      <sheetData sheetId="2381" refreshError="1"/>
      <sheetData sheetId="2382" refreshError="1"/>
      <sheetData sheetId="2383" refreshError="1"/>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refreshError="1"/>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efreshError="1"/>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efreshError="1"/>
      <sheetData sheetId="2543" refreshError="1"/>
      <sheetData sheetId="2544" refreshError="1"/>
      <sheetData sheetId="2545" refreshError="1"/>
      <sheetData sheetId="2546" refreshError="1"/>
      <sheetData sheetId="2547" refreshError="1"/>
      <sheetData sheetId="2548" refreshError="1"/>
      <sheetData sheetId="2549" refreshError="1"/>
      <sheetData sheetId="2550" refreshError="1"/>
      <sheetData sheetId="2551" refreshError="1"/>
      <sheetData sheetId="2552" refreshError="1"/>
      <sheetData sheetId="2553" refreshError="1"/>
      <sheetData sheetId="2554" refreshError="1"/>
      <sheetData sheetId="2555" refreshError="1"/>
      <sheetData sheetId="2556" refreshError="1"/>
      <sheetData sheetId="2557" refreshError="1"/>
      <sheetData sheetId="2558" refreshError="1"/>
      <sheetData sheetId="2559" refreshError="1"/>
      <sheetData sheetId="2560" refreshError="1"/>
      <sheetData sheetId="2561" refreshError="1"/>
      <sheetData sheetId="2562" refreshError="1"/>
      <sheetData sheetId="2563" refreshError="1"/>
      <sheetData sheetId="2564" refreshError="1"/>
      <sheetData sheetId="2565" refreshError="1"/>
      <sheetData sheetId="2566" refreshError="1"/>
      <sheetData sheetId="2567" refreshError="1"/>
      <sheetData sheetId="2568" refreshError="1"/>
      <sheetData sheetId="2569" refreshError="1"/>
      <sheetData sheetId="2570" refreshError="1"/>
      <sheetData sheetId="2571" refreshError="1"/>
      <sheetData sheetId="2572" refreshError="1"/>
      <sheetData sheetId="2573" refreshError="1"/>
      <sheetData sheetId="2574" refreshError="1"/>
      <sheetData sheetId="2575" refreshError="1"/>
      <sheetData sheetId="2576" refreshError="1"/>
      <sheetData sheetId="2577" refreshError="1"/>
      <sheetData sheetId="2578" refreshError="1"/>
      <sheetData sheetId="2579" refreshError="1"/>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efreshError="1"/>
      <sheetData sheetId="2629" refreshError="1"/>
      <sheetData sheetId="2630" refreshError="1"/>
      <sheetData sheetId="2631" refreshError="1"/>
      <sheetData sheetId="2632" refreshError="1"/>
      <sheetData sheetId="2633" refreshError="1"/>
      <sheetData sheetId="2634" refreshError="1"/>
      <sheetData sheetId="2635" refreshError="1"/>
      <sheetData sheetId="2636" refreshError="1"/>
      <sheetData sheetId="2637" refreshError="1"/>
      <sheetData sheetId="2638" refreshError="1"/>
      <sheetData sheetId="2639" refreshError="1"/>
      <sheetData sheetId="2640" refreshError="1"/>
      <sheetData sheetId="2641" refreshError="1"/>
      <sheetData sheetId="2642" refreshError="1"/>
      <sheetData sheetId="2643" refreshError="1"/>
      <sheetData sheetId="2644" refreshError="1"/>
      <sheetData sheetId="2645" refreshError="1"/>
      <sheetData sheetId="2646" refreshError="1"/>
      <sheetData sheetId="2647" refreshError="1"/>
      <sheetData sheetId="2648" refreshError="1"/>
      <sheetData sheetId="2649" refreshError="1"/>
      <sheetData sheetId="2650" refreshError="1"/>
      <sheetData sheetId="2651" refreshError="1"/>
      <sheetData sheetId="2652" refreshError="1"/>
      <sheetData sheetId="2653" refreshError="1"/>
      <sheetData sheetId="2654" refreshError="1"/>
      <sheetData sheetId="2655" refreshError="1"/>
      <sheetData sheetId="2656" refreshError="1"/>
      <sheetData sheetId="2657" refreshError="1"/>
      <sheetData sheetId="2658" refreshError="1"/>
      <sheetData sheetId="2659" refreshError="1"/>
      <sheetData sheetId="2660" refreshError="1"/>
      <sheetData sheetId="2661" refreshError="1"/>
      <sheetData sheetId="2662" refreshError="1"/>
      <sheetData sheetId="2663" refreshError="1"/>
      <sheetData sheetId="2664" refreshError="1"/>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efreshError="1"/>
      <sheetData sheetId="2730" refreshError="1"/>
      <sheetData sheetId="2731" refreshError="1"/>
      <sheetData sheetId="2732" refreshError="1"/>
      <sheetData sheetId="2733" refreshError="1"/>
      <sheetData sheetId="2734" refreshError="1"/>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efreshError="1"/>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efreshError="1"/>
      <sheetData sheetId="2763" refreshError="1"/>
      <sheetData sheetId="2764" refreshError="1"/>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efreshError="1"/>
      <sheetData sheetId="2780" refreshError="1"/>
      <sheetData sheetId="2781" refreshError="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refreshError="1"/>
      <sheetData sheetId="2802" refreshError="1"/>
      <sheetData sheetId="2803" refreshError="1"/>
      <sheetData sheetId="2804" refreshError="1"/>
      <sheetData sheetId="2805" refreshError="1"/>
      <sheetData sheetId="2806" refreshError="1"/>
      <sheetData sheetId="2807" refreshError="1"/>
      <sheetData sheetId="2808" refreshError="1"/>
      <sheetData sheetId="2809" refreshError="1"/>
      <sheetData sheetId="2810" refreshError="1"/>
      <sheetData sheetId="2811" refreshError="1"/>
      <sheetData sheetId="2812" refreshError="1"/>
      <sheetData sheetId="2813" refreshError="1"/>
      <sheetData sheetId="2814" refreshError="1"/>
      <sheetData sheetId="2815" refreshError="1"/>
      <sheetData sheetId="2816" refreshError="1"/>
      <sheetData sheetId="2817" refreshError="1"/>
      <sheetData sheetId="2818" refreshError="1"/>
      <sheetData sheetId="2819" refreshError="1"/>
      <sheetData sheetId="2820" refreshError="1"/>
      <sheetData sheetId="2821" refreshError="1"/>
      <sheetData sheetId="2822" refreshError="1"/>
      <sheetData sheetId="2823" refreshError="1"/>
      <sheetData sheetId="2824" refreshError="1"/>
      <sheetData sheetId="2825" refreshError="1"/>
      <sheetData sheetId="2826" refreshError="1"/>
      <sheetData sheetId="2827" refreshError="1"/>
      <sheetData sheetId="2828" refreshError="1"/>
      <sheetData sheetId="2829" refreshError="1"/>
      <sheetData sheetId="2830" refreshError="1"/>
      <sheetData sheetId="2831" refreshError="1"/>
      <sheetData sheetId="2832" refreshError="1"/>
      <sheetData sheetId="2833" refreshError="1"/>
      <sheetData sheetId="2834" refreshError="1"/>
      <sheetData sheetId="2835" refreshError="1"/>
      <sheetData sheetId="2836" refreshError="1"/>
      <sheetData sheetId="2837" refreshError="1"/>
      <sheetData sheetId="2838" refreshError="1"/>
      <sheetData sheetId="2839" refreshError="1"/>
      <sheetData sheetId="2840" refreshError="1"/>
      <sheetData sheetId="2841" refreshError="1"/>
      <sheetData sheetId="2842" refreshError="1"/>
      <sheetData sheetId="2843" refreshError="1"/>
      <sheetData sheetId="2844" refreshError="1"/>
      <sheetData sheetId="2845" refreshError="1"/>
      <sheetData sheetId="2846" refreshError="1"/>
      <sheetData sheetId="2847" refreshError="1"/>
      <sheetData sheetId="2848" refreshError="1"/>
      <sheetData sheetId="2849" refreshError="1"/>
      <sheetData sheetId="2850" refreshError="1"/>
      <sheetData sheetId="2851" refreshError="1"/>
      <sheetData sheetId="2852" refreshError="1"/>
      <sheetData sheetId="2853" refreshError="1"/>
      <sheetData sheetId="2854" refreshError="1"/>
      <sheetData sheetId="2855" refreshError="1"/>
      <sheetData sheetId="2856" refreshError="1"/>
      <sheetData sheetId="2857" refreshError="1"/>
      <sheetData sheetId="2858" refreshError="1"/>
      <sheetData sheetId="2859" refreshError="1"/>
      <sheetData sheetId="2860" refreshError="1"/>
      <sheetData sheetId="2861" refreshError="1"/>
      <sheetData sheetId="2862" refreshError="1"/>
      <sheetData sheetId="2863" refreshError="1"/>
      <sheetData sheetId="2864" refreshError="1"/>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efreshError="1"/>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efreshError="1"/>
      <sheetData sheetId="3316" refreshError="1"/>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efreshError="1"/>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efreshError="1"/>
      <sheetData sheetId="3431" refreshError="1"/>
      <sheetData sheetId="3432" refreshError="1"/>
      <sheetData sheetId="3433" refreshError="1"/>
      <sheetData sheetId="3434" refreshError="1"/>
      <sheetData sheetId="3435" refreshError="1"/>
      <sheetData sheetId="3436" refreshError="1"/>
      <sheetData sheetId="3437" refreshError="1"/>
      <sheetData sheetId="3438" refreshError="1"/>
      <sheetData sheetId="3439" refreshError="1"/>
      <sheetData sheetId="3440" refreshError="1"/>
      <sheetData sheetId="3441" refreshError="1"/>
      <sheetData sheetId="3442" refreshError="1"/>
      <sheetData sheetId="3443" refreshError="1"/>
      <sheetData sheetId="3444" refreshError="1"/>
      <sheetData sheetId="3445" refreshError="1"/>
      <sheetData sheetId="3446" refreshError="1"/>
      <sheetData sheetId="3447" refreshError="1"/>
      <sheetData sheetId="3448" refreshError="1"/>
      <sheetData sheetId="3449" refreshError="1"/>
      <sheetData sheetId="3450" refreshError="1"/>
      <sheetData sheetId="3451" refreshError="1"/>
      <sheetData sheetId="3452" refreshError="1"/>
      <sheetData sheetId="3453" refreshError="1"/>
      <sheetData sheetId="3454" refreshError="1"/>
      <sheetData sheetId="3455" refreshError="1"/>
      <sheetData sheetId="3456" refreshError="1"/>
      <sheetData sheetId="3457" refreshError="1"/>
      <sheetData sheetId="3458" refreshError="1"/>
      <sheetData sheetId="3459" refreshError="1"/>
      <sheetData sheetId="3460" refreshError="1"/>
      <sheetData sheetId="3461" refreshError="1"/>
      <sheetData sheetId="3462" refreshError="1"/>
      <sheetData sheetId="3463" refreshError="1"/>
      <sheetData sheetId="3464" refreshError="1"/>
      <sheetData sheetId="3465" refreshError="1"/>
      <sheetData sheetId="3466" refreshError="1"/>
      <sheetData sheetId="3467" refreshError="1"/>
      <sheetData sheetId="3468" refreshError="1"/>
      <sheetData sheetId="3469" refreshError="1"/>
      <sheetData sheetId="3470" refreshError="1"/>
      <sheetData sheetId="3471" refreshError="1"/>
      <sheetData sheetId="3472" refreshError="1"/>
      <sheetData sheetId="3473" refreshError="1"/>
      <sheetData sheetId="3474" refreshError="1"/>
      <sheetData sheetId="3475" refreshError="1"/>
      <sheetData sheetId="3476" refreshError="1"/>
      <sheetData sheetId="3477" refreshError="1"/>
      <sheetData sheetId="3478" refreshError="1"/>
      <sheetData sheetId="3479" refreshError="1"/>
      <sheetData sheetId="3480" refreshError="1"/>
      <sheetData sheetId="3481" refreshError="1"/>
      <sheetData sheetId="3482" refreshError="1"/>
      <sheetData sheetId="3483" refreshError="1"/>
      <sheetData sheetId="3484" refreshError="1"/>
      <sheetData sheetId="3485" refreshError="1"/>
      <sheetData sheetId="3486" refreshError="1"/>
      <sheetData sheetId="3487" refreshError="1"/>
      <sheetData sheetId="3488" refreshError="1"/>
      <sheetData sheetId="3489" refreshError="1"/>
      <sheetData sheetId="3490" refreshError="1"/>
      <sheetData sheetId="3491" refreshError="1"/>
      <sheetData sheetId="3492" refreshError="1"/>
      <sheetData sheetId="3493" refreshError="1"/>
      <sheetData sheetId="3494" refreshError="1"/>
      <sheetData sheetId="3495" refreshError="1"/>
      <sheetData sheetId="3496" refreshError="1"/>
      <sheetData sheetId="3497" refreshError="1"/>
      <sheetData sheetId="3498" refreshError="1"/>
      <sheetData sheetId="3499" refreshError="1"/>
      <sheetData sheetId="3500" refreshError="1"/>
      <sheetData sheetId="3501" refreshError="1"/>
      <sheetData sheetId="3502" refreshError="1"/>
      <sheetData sheetId="3503" refreshError="1"/>
      <sheetData sheetId="3504" refreshError="1"/>
      <sheetData sheetId="3505" refreshError="1"/>
      <sheetData sheetId="3506" refreshError="1"/>
      <sheetData sheetId="3507" refreshError="1"/>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efreshError="1"/>
      <sheetData sheetId="3542" refreshError="1"/>
      <sheetData sheetId="3543" refreshError="1"/>
      <sheetData sheetId="3544" refreshError="1"/>
      <sheetData sheetId="3545" refreshError="1"/>
      <sheetData sheetId="3546" refreshError="1"/>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refreshError="1"/>
      <sheetData sheetId="3562" refreshError="1"/>
      <sheetData sheetId="3563" refreshError="1"/>
      <sheetData sheetId="3564" refreshError="1"/>
      <sheetData sheetId="3565" refreshError="1"/>
      <sheetData sheetId="3566" refreshError="1"/>
      <sheetData sheetId="3567" refreshError="1"/>
      <sheetData sheetId="3568" refreshError="1"/>
      <sheetData sheetId="3569" refreshError="1"/>
      <sheetData sheetId="3570" refreshError="1"/>
      <sheetData sheetId="3571" refreshError="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refreshError="1"/>
      <sheetData sheetId="3586" refreshError="1"/>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efreshError="1"/>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refreshError="1"/>
      <sheetData sheetId="3797" refreshError="1"/>
      <sheetData sheetId="3798" refreshError="1"/>
      <sheetData sheetId="3799" refreshError="1"/>
      <sheetData sheetId="3800" refreshError="1"/>
      <sheetData sheetId="3801" refreshError="1"/>
      <sheetData sheetId="3802" refreshError="1"/>
      <sheetData sheetId="3803" refreshError="1"/>
      <sheetData sheetId="3804" refreshError="1"/>
      <sheetData sheetId="3805" refreshError="1"/>
      <sheetData sheetId="3806" refreshError="1"/>
      <sheetData sheetId="3807" refreshError="1"/>
      <sheetData sheetId="3808" refreshError="1"/>
      <sheetData sheetId="3809" refreshError="1"/>
      <sheetData sheetId="3810" refreshError="1"/>
      <sheetData sheetId="3811" refreshError="1"/>
      <sheetData sheetId="3812" refreshError="1"/>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efreshError="1"/>
      <sheetData sheetId="3874" refreshError="1"/>
      <sheetData sheetId="3875" refreshError="1"/>
      <sheetData sheetId="3876" refreshError="1"/>
      <sheetData sheetId="3877" refreshError="1"/>
      <sheetData sheetId="3878" refreshError="1"/>
      <sheetData sheetId="3879" refreshError="1"/>
      <sheetData sheetId="3880" refreshError="1"/>
      <sheetData sheetId="3881" refreshError="1"/>
      <sheetData sheetId="3882" refreshError="1"/>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refreshError="1"/>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refreshError="1"/>
      <sheetData sheetId="3929" refreshError="1"/>
      <sheetData sheetId="3930" refreshError="1"/>
      <sheetData sheetId="3931" refreshError="1"/>
      <sheetData sheetId="3932" refreshError="1"/>
      <sheetData sheetId="3933" refreshError="1"/>
      <sheetData sheetId="3934" refreshError="1"/>
      <sheetData sheetId="3935" refreshError="1"/>
      <sheetData sheetId="3936" refreshError="1"/>
      <sheetData sheetId="3937" refreshError="1"/>
      <sheetData sheetId="3938" refreshError="1"/>
      <sheetData sheetId="3939" refreshError="1"/>
      <sheetData sheetId="3940" refreshError="1"/>
      <sheetData sheetId="3941" refreshError="1"/>
      <sheetData sheetId="3942" refreshError="1"/>
      <sheetData sheetId="3943" refreshError="1"/>
      <sheetData sheetId="3944" refreshError="1"/>
      <sheetData sheetId="3945" refreshError="1"/>
      <sheetData sheetId="3946" refreshError="1"/>
      <sheetData sheetId="3947" refreshError="1"/>
      <sheetData sheetId="3948" refreshError="1"/>
      <sheetData sheetId="3949" refreshError="1"/>
      <sheetData sheetId="3950" refreshError="1"/>
      <sheetData sheetId="3951" refreshError="1"/>
      <sheetData sheetId="3952" refreshError="1"/>
      <sheetData sheetId="3953" refreshError="1"/>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refreshError="1"/>
      <sheetData sheetId="3963" refreshError="1"/>
      <sheetData sheetId="3964" refreshError="1"/>
      <sheetData sheetId="3965" refreshError="1"/>
      <sheetData sheetId="3966" refreshError="1"/>
      <sheetData sheetId="3967" refreshError="1"/>
      <sheetData sheetId="3968" refreshError="1"/>
      <sheetData sheetId="3969" refreshError="1"/>
      <sheetData sheetId="3970" refreshError="1"/>
      <sheetData sheetId="3971" refreshError="1"/>
      <sheetData sheetId="3972" refreshError="1"/>
      <sheetData sheetId="3973" refreshError="1"/>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efreshError="1"/>
      <sheetData sheetId="3987" refreshError="1"/>
      <sheetData sheetId="3988" refreshError="1"/>
      <sheetData sheetId="3989" refreshError="1"/>
      <sheetData sheetId="3990" refreshError="1"/>
      <sheetData sheetId="3991" refreshError="1"/>
      <sheetData sheetId="3992" refreshError="1"/>
      <sheetData sheetId="3993" refreshError="1"/>
      <sheetData sheetId="3994" refreshError="1"/>
      <sheetData sheetId="3995" refreshError="1"/>
      <sheetData sheetId="3996" refreshError="1"/>
      <sheetData sheetId="3997" refreshError="1"/>
      <sheetData sheetId="3998" refreshError="1"/>
      <sheetData sheetId="3999" refreshError="1"/>
      <sheetData sheetId="4000" refreshError="1"/>
      <sheetData sheetId="4001" refreshError="1"/>
      <sheetData sheetId="4002" refreshError="1"/>
      <sheetData sheetId="4003" refreshError="1"/>
      <sheetData sheetId="4004" refreshError="1"/>
      <sheetData sheetId="4005" refreshError="1"/>
      <sheetData sheetId="4006" refreshError="1"/>
      <sheetData sheetId="4007" refreshError="1"/>
      <sheetData sheetId="4008" refreshError="1"/>
      <sheetData sheetId="4009" refreshError="1"/>
      <sheetData sheetId="4010" refreshError="1"/>
      <sheetData sheetId="4011" refreshError="1"/>
      <sheetData sheetId="4012" refreshError="1"/>
      <sheetData sheetId="4013" refreshError="1"/>
      <sheetData sheetId="4014" refreshError="1"/>
      <sheetData sheetId="4015" refreshError="1"/>
      <sheetData sheetId="4016" refreshError="1"/>
      <sheetData sheetId="4017" refreshError="1"/>
      <sheetData sheetId="4018" refreshError="1"/>
      <sheetData sheetId="4019" refreshError="1"/>
      <sheetData sheetId="4020" refreshError="1"/>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efreshError="1"/>
      <sheetData sheetId="4032" refreshError="1"/>
      <sheetData sheetId="4033" refreshError="1"/>
      <sheetData sheetId="4034" refreshError="1"/>
      <sheetData sheetId="4035" refreshError="1"/>
      <sheetData sheetId="4036" refreshError="1"/>
      <sheetData sheetId="4037" refreshError="1"/>
      <sheetData sheetId="4038" refreshError="1"/>
      <sheetData sheetId="4039" refreshError="1"/>
      <sheetData sheetId="4040" refreshError="1"/>
      <sheetData sheetId="4041" refreshError="1"/>
      <sheetData sheetId="4042" refreshError="1"/>
      <sheetData sheetId="4043" refreshError="1"/>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sheetData sheetId="4071" refreshError="1"/>
      <sheetData sheetId="4072"/>
      <sheetData sheetId="4073"/>
      <sheetData sheetId="4074" refreshError="1"/>
      <sheetData sheetId="4075" refreshError="1"/>
      <sheetData sheetId="4076" refreshError="1"/>
      <sheetData sheetId="4077"/>
      <sheetData sheetId="4078"/>
      <sheetData sheetId="4079"/>
      <sheetData sheetId="4080"/>
      <sheetData sheetId="4081"/>
      <sheetData sheetId="4082"/>
      <sheetData sheetId="4083"/>
      <sheetData sheetId="4084"/>
      <sheetData sheetId="4085"/>
      <sheetData sheetId="4086"/>
      <sheetData sheetId="4087"/>
      <sheetData sheetId="4088"/>
      <sheetData sheetId="4089"/>
      <sheetData sheetId="4090"/>
      <sheetData sheetId="4091"/>
      <sheetData sheetId="4092"/>
      <sheetData sheetId="4093"/>
      <sheetData sheetId="4094"/>
      <sheetData sheetId="4095"/>
      <sheetData sheetId="4096"/>
      <sheetData sheetId="4097"/>
      <sheetData sheetId="4098"/>
      <sheetData sheetId="4099"/>
      <sheetData sheetId="4100"/>
      <sheetData sheetId="4101"/>
      <sheetData sheetId="4102"/>
      <sheetData sheetId="4103"/>
      <sheetData sheetId="4104"/>
      <sheetData sheetId="4105"/>
      <sheetData sheetId="4106"/>
      <sheetData sheetId="4107"/>
      <sheetData sheetId="4108"/>
      <sheetData sheetId="4109"/>
      <sheetData sheetId="4110"/>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refreshError="1"/>
      <sheetData sheetId="4137" refreshError="1"/>
      <sheetData sheetId="4138" refreshError="1"/>
      <sheetData sheetId="4139" refreshError="1"/>
      <sheetData sheetId="4140" refreshError="1"/>
      <sheetData sheetId="4141" refreshError="1"/>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efreshError="1"/>
      <sheetData sheetId="4152" refreshError="1"/>
      <sheetData sheetId="4153" refreshError="1"/>
      <sheetData sheetId="4154" refreshError="1"/>
      <sheetData sheetId="4155" refreshError="1"/>
      <sheetData sheetId="4156" refreshError="1"/>
      <sheetData sheetId="4157" refreshError="1"/>
      <sheetData sheetId="4158" refreshError="1"/>
      <sheetData sheetId="4159" refreshError="1"/>
      <sheetData sheetId="4160" refreshError="1"/>
      <sheetData sheetId="4161" refreshError="1"/>
      <sheetData sheetId="4162" refreshError="1"/>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efreshError="1"/>
      <sheetData sheetId="4179" refreshError="1"/>
      <sheetData sheetId="4180" refreshError="1"/>
      <sheetData sheetId="4181" refreshError="1"/>
      <sheetData sheetId="4182" refreshError="1"/>
      <sheetData sheetId="4183" refreshError="1"/>
      <sheetData sheetId="4184" refreshError="1"/>
      <sheetData sheetId="4185" refreshError="1"/>
      <sheetData sheetId="4186" refreshError="1"/>
      <sheetData sheetId="4187" refreshError="1"/>
      <sheetData sheetId="4188" refreshError="1"/>
      <sheetData sheetId="4189" refreshError="1"/>
      <sheetData sheetId="4190" refreshError="1"/>
      <sheetData sheetId="4191" refreshError="1"/>
      <sheetData sheetId="4192" refreshError="1"/>
      <sheetData sheetId="4193" refreshError="1"/>
      <sheetData sheetId="4194" refreshError="1"/>
      <sheetData sheetId="4195" refreshError="1"/>
      <sheetData sheetId="4196" refreshError="1"/>
      <sheetData sheetId="4197" refreshError="1"/>
      <sheetData sheetId="4198" refreshError="1"/>
      <sheetData sheetId="4199" refreshError="1"/>
      <sheetData sheetId="4200" refreshError="1"/>
      <sheetData sheetId="4201" refreshError="1"/>
      <sheetData sheetId="4202" refreshError="1"/>
      <sheetData sheetId="4203" refreshError="1"/>
      <sheetData sheetId="4204" refreshError="1"/>
      <sheetData sheetId="4205" refreshError="1"/>
      <sheetData sheetId="4206" refreshError="1"/>
      <sheetData sheetId="4207" refreshError="1"/>
      <sheetData sheetId="4208" refreshError="1"/>
      <sheetData sheetId="4209" refreshError="1"/>
      <sheetData sheetId="4210" refreshError="1"/>
      <sheetData sheetId="4211" refreshError="1"/>
      <sheetData sheetId="4212" refreshError="1"/>
      <sheetData sheetId="4213" refreshError="1"/>
      <sheetData sheetId="4214" refreshError="1"/>
      <sheetData sheetId="4215" refreshError="1"/>
      <sheetData sheetId="4216" refreshError="1"/>
      <sheetData sheetId="4217" refreshError="1"/>
      <sheetData sheetId="4218" refreshError="1"/>
      <sheetData sheetId="4219" refreshError="1"/>
      <sheetData sheetId="4220" refreshError="1"/>
      <sheetData sheetId="4221" refreshError="1"/>
      <sheetData sheetId="4222" refreshError="1"/>
      <sheetData sheetId="4223" refreshError="1"/>
      <sheetData sheetId="4224" refreshError="1"/>
      <sheetData sheetId="4225" refreshError="1"/>
      <sheetData sheetId="4226" refreshError="1"/>
      <sheetData sheetId="4227" refreshError="1"/>
      <sheetData sheetId="4228" refreshError="1"/>
      <sheetData sheetId="4229" refreshError="1"/>
      <sheetData sheetId="4230" refreshError="1"/>
      <sheetData sheetId="4231" refreshError="1"/>
      <sheetData sheetId="4232" refreshError="1"/>
      <sheetData sheetId="4233" refreshError="1"/>
      <sheetData sheetId="4234" refreshError="1"/>
      <sheetData sheetId="4235" refreshError="1"/>
      <sheetData sheetId="4236" refreshError="1"/>
      <sheetData sheetId="4237" refreshError="1"/>
      <sheetData sheetId="4238" refreshError="1"/>
      <sheetData sheetId="4239" refreshError="1"/>
      <sheetData sheetId="4240" refreshError="1"/>
      <sheetData sheetId="4241" refreshError="1"/>
      <sheetData sheetId="4242" refreshError="1"/>
      <sheetData sheetId="4243" refreshError="1"/>
      <sheetData sheetId="4244" refreshError="1"/>
      <sheetData sheetId="4245" refreshError="1"/>
      <sheetData sheetId="4246" refreshError="1"/>
      <sheetData sheetId="4247" refreshError="1"/>
      <sheetData sheetId="4248" refreshError="1"/>
      <sheetData sheetId="4249" refreshError="1"/>
      <sheetData sheetId="4250" refreshError="1"/>
      <sheetData sheetId="4251" refreshError="1"/>
      <sheetData sheetId="4252" refreshError="1"/>
      <sheetData sheetId="4253" refreshError="1"/>
      <sheetData sheetId="4254" refreshError="1"/>
      <sheetData sheetId="4255" refreshError="1"/>
      <sheetData sheetId="4256" refreshError="1"/>
      <sheetData sheetId="4257" refreshError="1"/>
      <sheetData sheetId="4258" refreshError="1"/>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 sheetId="4341" refreshError="1"/>
      <sheetData sheetId="4342" refreshError="1"/>
      <sheetData sheetId="4343" refreshError="1"/>
      <sheetData sheetId="4344" refreshError="1"/>
      <sheetData sheetId="4345" refreshError="1"/>
      <sheetData sheetId="4346" refreshError="1"/>
      <sheetData sheetId="4347" refreshError="1"/>
      <sheetData sheetId="4348" refreshError="1"/>
      <sheetData sheetId="4349" refreshError="1"/>
      <sheetData sheetId="4350" refreshError="1"/>
      <sheetData sheetId="4351" refreshError="1"/>
      <sheetData sheetId="4352" refreshError="1"/>
      <sheetData sheetId="4353" refreshError="1"/>
      <sheetData sheetId="4354" refreshError="1"/>
      <sheetData sheetId="4355" refreshError="1"/>
      <sheetData sheetId="4356" refreshError="1"/>
      <sheetData sheetId="4357" refreshError="1"/>
      <sheetData sheetId="4358" refreshError="1"/>
      <sheetData sheetId="4359" refreshError="1"/>
      <sheetData sheetId="4360" refreshError="1"/>
      <sheetData sheetId="4361" refreshError="1"/>
      <sheetData sheetId="4362" refreshError="1"/>
      <sheetData sheetId="4363" refreshError="1"/>
      <sheetData sheetId="4364" refreshError="1"/>
      <sheetData sheetId="4365" refreshError="1"/>
      <sheetData sheetId="4366" refreshError="1"/>
      <sheetData sheetId="4367" refreshError="1"/>
      <sheetData sheetId="4368" refreshError="1"/>
      <sheetData sheetId="4369" refreshError="1"/>
      <sheetData sheetId="4370" refreshError="1"/>
      <sheetData sheetId="4371" refreshError="1"/>
      <sheetData sheetId="4372" refreshError="1"/>
      <sheetData sheetId="4373" refreshError="1"/>
      <sheetData sheetId="4374" refreshError="1"/>
      <sheetData sheetId="4375" refreshError="1"/>
      <sheetData sheetId="4376" refreshError="1"/>
      <sheetData sheetId="4377" refreshError="1"/>
      <sheetData sheetId="4378" refreshError="1"/>
      <sheetData sheetId="4379" refreshError="1"/>
      <sheetData sheetId="4380" refreshError="1"/>
      <sheetData sheetId="4381" refreshError="1"/>
      <sheetData sheetId="4382" refreshError="1"/>
      <sheetData sheetId="4383" refreshError="1"/>
      <sheetData sheetId="4384" refreshError="1"/>
      <sheetData sheetId="4385" refreshError="1"/>
      <sheetData sheetId="4386" refreshError="1"/>
      <sheetData sheetId="4387" refreshError="1"/>
      <sheetData sheetId="4388" refreshError="1"/>
      <sheetData sheetId="4389" refreshError="1"/>
      <sheetData sheetId="4390" refreshError="1"/>
      <sheetData sheetId="4391" refreshError="1"/>
      <sheetData sheetId="4392" refreshError="1"/>
      <sheetData sheetId="4393" refreshError="1"/>
      <sheetData sheetId="4394" refreshError="1"/>
      <sheetData sheetId="4395" refreshError="1"/>
      <sheetData sheetId="4396" refreshError="1"/>
      <sheetData sheetId="4397" refreshError="1"/>
      <sheetData sheetId="4398" refreshError="1"/>
      <sheetData sheetId="4399" refreshError="1"/>
      <sheetData sheetId="4400" refreshError="1"/>
      <sheetData sheetId="4401" refreshError="1"/>
      <sheetData sheetId="4402" refreshError="1"/>
      <sheetData sheetId="4403" refreshError="1"/>
      <sheetData sheetId="4404" refreshError="1"/>
      <sheetData sheetId="4405" refreshError="1"/>
      <sheetData sheetId="4406" refreshError="1"/>
      <sheetData sheetId="4407" refreshError="1"/>
      <sheetData sheetId="4408" refreshError="1"/>
      <sheetData sheetId="4409" refreshError="1"/>
      <sheetData sheetId="4410" refreshError="1"/>
      <sheetData sheetId="4411" refreshError="1"/>
      <sheetData sheetId="4412" refreshError="1"/>
      <sheetData sheetId="4413" refreshError="1"/>
      <sheetData sheetId="4414" refreshError="1"/>
      <sheetData sheetId="4415" refreshError="1"/>
      <sheetData sheetId="4416" refreshError="1"/>
      <sheetData sheetId="4417" refreshError="1"/>
      <sheetData sheetId="4418" refreshError="1"/>
      <sheetData sheetId="4419" refreshError="1"/>
      <sheetData sheetId="4420" refreshError="1"/>
      <sheetData sheetId="4421" refreshError="1"/>
      <sheetData sheetId="4422" refreshError="1"/>
      <sheetData sheetId="4423" refreshError="1"/>
      <sheetData sheetId="4424" refreshError="1"/>
      <sheetData sheetId="4425" refreshError="1"/>
      <sheetData sheetId="4426" refreshError="1"/>
      <sheetData sheetId="4427" refreshError="1"/>
      <sheetData sheetId="4428" refreshError="1"/>
      <sheetData sheetId="4429" refreshError="1"/>
      <sheetData sheetId="4430" refreshError="1"/>
      <sheetData sheetId="4431" refreshError="1"/>
      <sheetData sheetId="4432" refreshError="1"/>
      <sheetData sheetId="4433" refreshError="1"/>
      <sheetData sheetId="4434" refreshError="1"/>
      <sheetData sheetId="4435" refreshError="1"/>
      <sheetData sheetId="4436" refreshError="1"/>
      <sheetData sheetId="4437" refreshError="1"/>
      <sheetData sheetId="4438" refreshError="1"/>
      <sheetData sheetId="4439" refreshError="1"/>
      <sheetData sheetId="4440" refreshError="1"/>
      <sheetData sheetId="4441" refreshError="1"/>
      <sheetData sheetId="4442" refreshError="1"/>
      <sheetData sheetId="4443" refreshError="1"/>
      <sheetData sheetId="4444" refreshError="1"/>
      <sheetData sheetId="4445" refreshError="1"/>
      <sheetData sheetId="4446" refreshError="1"/>
      <sheetData sheetId="4447" refreshError="1"/>
      <sheetData sheetId="4448" refreshError="1"/>
      <sheetData sheetId="4449" refreshError="1"/>
      <sheetData sheetId="4450" refreshError="1"/>
      <sheetData sheetId="4451" refreshError="1"/>
      <sheetData sheetId="4452" refreshError="1"/>
      <sheetData sheetId="4453" refreshError="1"/>
      <sheetData sheetId="4454" refreshError="1"/>
      <sheetData sheetId="4455" refreshError="1"/>
      <sheetData sheetId="4456" refreshError="1"/>
      <sheetData sheetId="4457" refreshError="1"/>
      <sheetData sheetId="4458" refreshError="1"/>
      <sheetData sheetId="4459" refreshError="1"/>
      <sheetData sheetId="4460" refreshError="1"/>
      <sheetData sheetId="4461" refreshError="1"/>
      <sheetData sheetId="4462" refreshError="1"/>
      <sheetData sheetId="4463" refreshError="1"/>
      <sheetData sheetId="4464" refreshError="1"/>
      <sheetData sheetId="4465" refreshError="1"/>
      <sheetData sheetId="4466" refreshError="1"/>
      <sheetData sheetId="4467" refreshError="1"/>
      <sheetData sheetId="4468" refreshError="1"/>
      <sheetData sheetId="4469" refreshError="1"/>
      <sheetData sheetId="4470" refreshError="1"/>
      <sheetData sheetId="4471" refreshError="1"/>
      <sheetData sheetId="4472" refreshError="1"/>
      <sheetData sheetId="4473" refreshError="1"/>
      <sheetData sheetId="4474" refreshError="1"/>
      <sheetData sheetId="4475" refreshError="1"/>
      <sheetData sheetId="4476" refreshError="1"/>
      <sheetData sheetId="4477" refreshError="1"/>
      <sheetData sheetId="4478" refreshError="1"/>
      <sheetData sheetId="4479" refreshError="1"/>
      <sheetData sheetId="4480" refreshError="1"/>
      <sheetData sheetId="4481" refreshError="1"/>
      <sheetData sheetId="4482" refreshError="1"/>
      <sheetData sheetId="4483" refreshError="1"/>
      <sheetData sheetId="4484" refreshError="1"/>
      <sheetData sheetId="4485" refreshError="1"/>
      <sheetData sheetId="4486" refreshError="1"/>
      <sheetData sheetId="4487" refreshError="1"/>
      <sheetData sheetId="4488" refreshError="1"/>
      <sheetData sheetId="4489" refreshError="1"/>
      <sheetData sheetId="4490" refreshError="1"/>
      <sheetData sheetId="4491" refreshError="1"/>
      <sheetData sheetId="4492" refreshError="1"/>
      <sheetData sheetId="4493" refreshError="1"/>
      <sheetData sheetId="4494" refreshError="1"/>
      <sheetData sheetId="4495" refreshError="1"/>
      <sheetData sheetId="4496" refreshError="1"/>
      <sheetData sheetId="4497" refreshError="1"/>
      <sheetData sheetId="4498" refreshError="1"/>
      <sheetData sheetId="4499" refreshError="1"/>
      <sheetData sheetId="4500" refreshError="1"/>
      <sheetData sheetId="4501" refreshError="1"/>
      <sheetData sheetId="4502" refreshError="1"/>
      <sheetData sheetId="4503" refreshError="1"/>
      <sheetData sheetId="4504" refreshError="1"/>
      <sheetData sheetId="4505" refreshError="1"/>
      <sheetData sheetId="4506" refreshError="1"/>
      <sheetData sheetId="4507" refreshError="1"/>
      <sheetData sheetId="4508" refreshError="1"/>
      <sheetData sheetId="4509" refreshError="1"/>
      <sheetData sheetId="4510" refreshError="1"/>
      <sheetData sheetId="4511" refreshError="1"/>
      <sheetData sheetId="4512" refreshError="1"/>
      <sheetData sheetId="4513" refreshError="1"/>
      <sheetData sheetId="4514" refreshError="1"/>
      <sheetData sheetId="4515" refreshError="1"/>
      <sheetData sheetId="4516" refreshError="1"/>
      <sheetData sheetId="4517" refreshError="1"/>
      <sheetData sheetId="4518" refreshError="1"/>
      <sheetData sheetId="4519" refreshError="1"/>
      <sheetData sheetId="4520" refreshError="1"/>
      <sheetData sheetId="4521" refreshError="1"/>
      <sheetData sheetId="4522" refreshError="1"/>
      <sheetData sheetId="4523" refreshError="1"/>
      <sheetData sheetId="4524" refreshError="1"/>
      <sheetData sheetId="4525" refreshError="1"/>
      <sheetData sheetId="4526" refreshError="1"/>
      <sheetData sheetId="4527" refreshError="1"/>
      <sheetData sheetId="4528" refreshError="1"/>
      <sheetData sheetId="4529" refreshError="1"/>
      <sheetData sheetId="4530" refreshError="1"/>
      <sheetData sheetId="4531" refreshError="1"/>
      <sheetData sheetId="4532" refreshError="1"/>
      <sheetData sheetId="4533" refreshError="1"/>
      <sheetData sheetId="4534" refreshError="1"/>
      <sheetData sheetId="4535" refreshError="1"/>
      <sheetData sheetId="4536" refreshError="1"/>
      <sheetData sheetId="4537" refreshError="1"/>
      <sheetData sheetId="4538" refreshError="1"/>
      <sheetData sheetId="4539" refreshError="1"/>
      <sheetData sheetId="4540" refreshError="1"/>
      <sheetData sheetId="4541" refreshError="1"/>
      <sheetData sheetId="4542" refreshError="1"/>
      <sheetData sheetId="4543" refreshError="1"/>
      <sheetData sheetId="4544" refreshError="1"/>
      <sheetData sheetId="4545" refreshError="1"/>
      <sheetData sheetId="4546" refreshError="1"/>
      <sheetData sheetId="4547" refreshError="1"/>
      <sheetData sheetId="4548" refreshError="1"/>
      <sheetData sheetId="4549" refreshError="1"/>
      <sheetData sheetId="4550" refreshError="1"/>
      <sheetData sheetId="4551" refreshError="1"/>
      <sheetData sheetId="4552" refreshError="1"/>
      <sheetData sheetId="4553" refreshError="1"/>
      <sheetData sheetId="4554" refreshError="1"/>
      <sheetData sheetId="4555" refreshError="1"/>
      <sheetData sheetId="4556" refreshError="1"/>
      <sheetData sheetId="4557" refreshError="1"/>
      <sheetData sheetId="4558" refreshError="1"/>
      <sheetData sheetId="4559" refreshError="1"/>
      <sheetData sheetId="4560" refreshError="1"/>
      <sheetData sheetId="4561" refreshError="1"/>
      <sheetData sheetId="4562" refreshError="1"/>
      <sheetData sheetId="4563" refreshError="1"/>
      <sheetData sheetId="4564" refreshError="1"/>
      <sheetData sheetId="4565" refreshError="1"/>
      <sheetData sheetId="4566" refreshError="1"/>
      <sheetData sheetId="4567" refreshError="1"/>
      <sheetData sheetId="4568" refreshError="1"/>
      <sheetData sheetId="4569" refreshError="1"/>
      <sheetData sheetId="4570" refreshError="1"/>
      <sheetData sheetId="4571" refreshError="1"/>
      <sheetData sheetId="4572" refreshError="1"/>
      <sheetData sheetId="4573" refreshError="1"/>
      <sheetData sheetId="4574" refreshError="1"/>
      <sheetData sheetId="4575" refreshError="1"/>
      <sheetData sheetId="4576" refreshError="1"/>
      <sheetData sheetId="4577" refreshError="1"/>
      <sheetData sheetId="4578" refreshError="1"/>
      <sheetData sheetId="4579" refreshError="1"/>
      <sheetData sheetId="4580" refreshError="1"/>
      <sheetData sheetId="4581" refreshError="1"/>
      <sheetData sheetId="4582" refreshError="1"/>
      <sheetData sheetId="4583" refreshError="1"/>
      <sheetData sheetId="4584" refreshError="1"/>
      <sheetData sheetId="4585" refreshError="1"/>
      <sheetData sheetId="4586" refreshError="1"/>
      <sheetData sheetId="4587" refreshError="1"/>
      <sheetData sheetId="4588" refreshError="1"/>
      <sheetData sheetId="4589" refreshError="1"/>
      <sheetData sheetId="4590" refreshError="1"/>
      <sheetData sheetId="4591" refreshError="1"/>
      <sheetData sheetId="4592" refreshError="1"/>
      <sheetData sheetId="4593" refreshError="1"/>
      <sheetData sheetId="4594" refreshError="1"/>
      <sheetData sheetId="4595" refreshError="1"/>
      <sheetData sheetId="4596" refreshError="1"/>
      <sheetData sheetId="4597" refreshError="1"/>
      <sheetData sheetId="4598" refreshError="1"/>
      <sheetData sheetId="4599" refreshError="1"/>
      <sheetData sheetId="4600" refreshError="1"/>
      <sheetData sheetId="4601" refreshError="1"/>
      <sheetData sheetId="4602" refreshError="1"/>
      <sheetData sheetId="4603" refreshError="1"/>
      <sheetData sheetId="4604" refreshError="1"/>
      <sheetData sheetId="4605" refreshError="1"/>
      <sheetData sheetId="4606" refreshError="1"/>
      <sheetData sheetId="4607" refreshError="1"/>
      <sheetData sheetId="4608" refreshError="1"/>
      <sheetData sheetId="4609" refreshError="1"/>
      <sheetData sheetId="4610" refreshError="1"/>
      <sheetData sheetId="4611" refreshError="1"/>
      <sheetData sheetId="4612" refreshError="1"/>
      <sheetData sheetId="4613" refreshError="1"/>
      <sheetData sheetId="4614" refreshError="1"/>
      <sheetData sheetId="4615" refreshError="1"/>
      <sheetData sheetId="4616" refreshError="1"/>
      <sheetData sheetId="4617" refreshError="1"/>
      <sheetData sheetId="4618" refreshError="1"/>
      <sheetData sheetId="4619" refreshError="1"/>
      <sheetData sheetId="4620" refreshError="1"/>
      <sheetData sheetId="4621" refreshError="1"/>
      <sheetData sheetId="4622" refreshError="1"/>
      <sheetData sheetId="4623" refreshError="1"/>
      <sheetData sheetId="4624" refreshError="1"/>
      <sheetData sheetId="4625" refreshError="1"/>
      <sheetData sheetId="4626" refreshError="1"/>
      <sheetData sheetId="4627" refreshError="1"/>
      <sheetData sheetId="4628" refreshError="1"/>
      <sheetData sheetId="4629" refreshError="1"/>
      <sheetData sheetId="4630" refreshError="1"/>
      <sheetData sheetId="4631" refreshError="1"/>
      <sheetData sheetId="4632" refreshError="1"/>
      <sheetData sheetId="4633" refreshError="1"/>
      <sheetData sheetId="4634" refreshError="1"/>
      <sheetData sheetId="4635" refreshError="1"/>
      <sheetData sheetId="4636" refreshError="1"/>
      <sheetData sheetId="4637" refreshError="1"/>
      <sheetData sheetId="4638" refreshError="1"/>
      <sheetData sheetId="4639" refreshError="1"/>
      <sheetData sheetId="4640" refreshError="1"/>
      <sheetData sheetId="4641" refreshError="1"/>
      <sheetData sheetId="4642" refreshError="1"/>
      <sheetData sheetId="4643" refreshError="1"/>
      <sheetData sheetId="4644" refreshError="1"/>
      <sheetData sheetId="4645" refreshError="1"/>
      <sheetData sheetId="4646" refreshError="1"/>
      <sheetData sheetId="4647" refreshError="1"/>
      <sheetData sheetId="4648" refreshError="1"/>
      <sheetData sheetId="4649" refreshError="1"/>
      <sheetData sheetId="4650" refreshError="1"/>
      <sheetData sheetId="4651" refreshError="1"/>
      <sheetData sheetId="4652" refreshError="1"/>
      <sheetData sheetId="4653" refreshError="1"/>
      <sheetData sheetId="4654" refreshError="1"/>
      <sheetData sheetId="4655" refreshError="1"/>
      <sheetData sheetId="4656" refreshError="1"/>
      <sheetData sheetId="4657" refreshError="1"/>
      <sheetData sheetId="4658" refreshError="1"/>
      <sheetData sheetId="4659" refreshError="1"/>
      <sheetData sheetId="4660" refreshError="1"/>
      <sheetData sheetId="4661" refreshError="1"/>
      <sheetData sheetId="4662" refreshError="1"/>
      <sheetData sheetId="4663" refreshError="1"/>
      <sheetData sheetId="4664" refreshError="1"/>
      <sheetData sheetId="4665" refreshError="1"/>
      <sheetData sheetId="4666" refreshError="1"/>
      <sheetData sheetId="4667" refreshError="1"/>
      <sheetData sheetId="4668" refreshError="1"/>
      <sheetData sheetId="4669" refreshError="1"/>
      <sheetData sheetId="4670" refreshError="1"/>
      <sheetData sheetId="4671" refreshError="1"/>
      <sheetData sheetId="4672" refreshError="1"/>
      <sheetData sheetId="4673" refreshError="1"/>
      <sheetData sheetId="4674" refreshError="1"/>
      <sheetData sheetId="4675" refreshError="1"/>
      <sheetData sheetId="4676" refreshError="1"/>
      <sheetData sheetId="4677" refreshError="1"/>
      <sheetData sheetId="4678" refreshError="1"/>
      <sheetData sheetId="4679" refreshError="1"/>
      <sheetData sheetId="4680" refreshError="1"/>
      <sheetData sheetId="4681" refreshError="1"/>
      <sheetData sheetId="4682" refreshError="1"/>
      <sheetData sheetId="4683" refreshError="1"/>
      <sheetData sheetId="4684" refreshError="1"/>
      <sheetData sheetId="4685" refreshError="1"/>
      <sheetData sheetId="4686" refreshError="1"/>
      <sheetData sheetId="4687" refreshError="1"/>
      <sheetData sheetId="4688" refreshError="1"/>
      <sheetData sheetId="4689" refreshError="1"/>
      <sheetData sheetId="4690" refreshError="1"/>
      <sheetData sheetId="4691" refreshError="1"/>
      <sheetData sheetId="4692" refreshError="1"/>
      <sheetData sheetId="4693" refreshError="1"/>
      <sheetData sheetId="4694" refreshError="1"/>
      <sheetData sheetId="4695" refreshError="1"/>
      <sheetData sheetId="4696" refreshError="1"/>
      <sheetData sheetId="4697" refreshError="1"/>
      <sheetData sheetId="4698" refreshError="1"/>
      <sheetData sheetId="4699" refreshError="1"/>
      <sheetData sheetId="4700" refreshError="1"/>
      <sheetData sheetId="4701" refreshError="1"/>
      <sheetData sheetId="4702" refreshError="1"/>
      <sheetData sheetId="4703" refreshError="1"/>
      <sheetData sheetId="4704" refreshError="1"/>
      <sheetData sheetId="4705" refreshError="1"/>
      <sheetData sheetId="4706" refreshError="1"/>
      <sheetData sheetId="4707" refreshError="1"/>
      <sheetData sheetId="4708" refreshError="1"/>
      <sheetData sheetId="4709" refreshError="1"/>
      <sheetData sheetId="4710" refreshError="1"/>
      <sheetData sheetId="4711" refreshError="1"/>
      <sheetData sheetId="4712" refreshError="1"/>
      <sheetData sheetId="4713" refreshError="1"/>
      <sheetData sheetId="4714" refreshError="1"/>
      <sheetData sheetId="4715" refreshError="1"/>
      <sheetData sheetId="4716" refreshError="1"/>
      <sheetData sheetId="4717" refreshError="1"/>
      <sheetData sheetId="4718" refreshError="1"/>
      <sheetData sheetId="4719" refreshError="1"/>
      <sheetData sheetId="4720" refreshError="1"/>
      <sheetData sheetId="4721" refreshError="1"/>
      <sheetData sheetId="4722" refreshError="1"/>
      <sheetData sheetId="4723" refreshError="1"/>
      <sheetData sheetId="4724" refreshError="1"/>
      <sheetData sheetId="4725" refreshError="1"/>
      <sheetData sheetId="4726" refreshError="1"/>
      <sheetData sheetId="4727" refreshError="1"/>
      <sheetData sheetId="4728" refreshError="1"/>
      <sheetData sheetId="4729" refreshError="1"/>
      <sheetData sheetId="4730" refreshError="1"/>
      <sheetData sheetId="4731" refreshError="1"/>
      <sheetData sheetId="4732" refreshError="1"/>
      <sheetData sheetId="4733" refreshError="1"/>
      <sheetData sheetId="4734" refreshError="1"/>
      <sheetData sheetId="4735" refreshError="1"/>
      <sheetData sheetId="4736" refreshError="1"/>
      <sheetData sheetId="4737" refreshError="1"/>
      <sheetData sheetId="4738" refreshError="1"/>
      <sheetData sheetId="4739" refreshError="1"/>
      <sheetData sheetId="4740" refreshError="1"/>
      <sheetData sheetId="4741" refreshError="1"/>
      <sheetData sheetId="4742" refreshError="1"/>
      <sheetData sheetId="4743" refreshError="1"/>
      <sheetData sheetId="4744" refreshError="1"/>
      <sheetData sheetId="4745" refreshError="1"/>
      <sheetData sheetId="4746" refreshError="1"/>
      <sheetData sheetId="4747" refreshError="1"/>
      <sheetData sheetId="4748" refreshError="1"/>
      <sheetData sheetId="4749" refreshError="1"/>
      <sheetData sheetId="4750" refreshError="1"/>
      <sheetData sheetId="4751" refreshError="1"/>
      <sheetData sheetId="4752" refreshError="1"/>
      <sheetData sheetId="4753" refreshError="1"/>
      <sheetData sheetId="4754" refreshError="1"/>
      <sheetData sheetId="4755" refreshError="1"/>
      <sheetData sheetId="4756" refreshError="1"/>
      <sheetData sheetId="4757" refreshError="1"/>
      <sheetData sheetId="4758" refreshError="1"/>
      <sheetData sheetId="4759" refreshError="1"/>
      <sheetData sheetId="4760" refreshError="1"/>
      <sheetData sheetId="4761" refreshError="1"/>
      <sheetData sheetId="4762" refreshError="1"/>
      <sheetData sheetId="4763" refreshError="1"/>
      <sheetData sheetId="4764" refreshError="1"/>
      <sheetData sheetId="4765" refreshError="1"/>
      <sheetData sheetId="4766" refreshError="1"/>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efreshError="1"/>
      <sheetData sheetId="4881" refreshError="1"/>
      <sheetData sheetId="4882" refreshError="1"/>
      <sheetData sheetId="4883" refreshError="1"/>
      <sheetData sheetId="4884" refreshError="1"/>
      <sheetData sheetId="4885" refreshError="1"/>
      <sheetData sheetId="4886" refreshError="1"/>
      <sheetData sheetId="4887" refreshError="1"/>
      <sheetData sheetId="4888" refreshError="1"/>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refreshError="1"/>
      <sheetData sheetId="4898" refreshError="1"/>
      <sheetData sheetId="4899" refreshError="1"/>
      <sheetData sheetId="4900" refreshError="1"/>
      <sheetData sheetId="4901" refreshError="1"/>
      <sheetData sheetId="4902" refreshError="1"/>
      <sheetData sheetId="4903" refreshError="1"/>
      <sheetData sheetId="4904" refreshError="1"/>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refreshError="1"/>
      <sheetData sheetId="4919" refreshError="1"/>
      <sheetData sheetId="4920" refreshError="1"/>
      <sheetData sheetId="4921" refreshError="1"/>
      <sheetData sheetId="4922" refreshError="1"/>
      <sheetData sheetId="4923" refreshError="1"/>
      <sheetData sheetId="4924" refreshError="1"/>
      <sheetData sheetId="4925" refreshError="1"/>
      <sheetData sheetId="4926" refreshError="1"/>
      <sheetData sheetId="4927" refreshError="1"/>
      <sheetData sheetId="4928" refreshError="1"/>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efreshError="1"/>
      <sheetData sheetId="4947" refreshError="1"/>
      <sheetData sheetId="4948" refreshError="1"/>
      <sheetData sheetId="4949" refreshError="1"/>
      <sheetData sheetId="4950" refreshError="1"/>
      <sheetData sheetId="4951" refreshError="1"/>
      <sheetData sheetId="4952" refreshError="1"/>
      <sheetData sheetId="4953" refreshError="1"/>
      <sheetData sheetId="4954" refreshError="1"/>
      <sheetData sheetId="4955"/>
      <sheetData sheetId="4956"/>
      <sheetData sheetId="4957"/>
      <sheetData sheetId="4958"/>
      <sheetData sheetId="4959"/>
      <sheetData sheetId="4960"/>
      <sheetData sheetId="4961"/>
      <sheetData sheetId="4962"/>
      <sheetData sheetId="4963"/>
      <sheetData sheetId="4964"/>
      <sheetData sheetId="4965"/>
      <sheetData sheetId="4966"/>
      <sheetData sheetId="4967"/>
      <sheetData sheetId="4968" refreshError="1"/>
      <sheetData sheetId="4969" refreshError="1"/>
      <sheetData sheetId="4970" refreshError="1"/>
      <sheetData sheetId="4971" refreshError="1"/>
      <sheetData sheetId="4972" refreshError="1"/>
      <sheetData sheetId="4973" refreshError="1"/>
      <sheetData sheetId="4974" refreshError="1"/>
      <sheetData sheetId="4975" refreshError="1"/>
      <sheetData sheetId="4976" refreshError="1"/>
      <sheetData sheetId="4977" refreshError="1"/>
      <sheetData sheetId="4978" refreshError="1"/>
      <sheetData sheetId="4979" refreshError="1"/>
      <sheetData sheetId="4980" refreshError="1"/>
      <sheetData sheetId="4981" refreshError="1"/>
      <sheetData sheetId="4982" refreshError="1"/>
      <sheetData sheetId="4983" refreshError="1"/>
      <sheetData sheetId="4984" refreshError="1"/>
      <sheetData sheetId="4985" refreshError="1"/>
      <sheetData sheetId="4986" refreshError="1"/>
      <sheetData sheetId="4987" refreshError="1"/>
      <sheetData sheetId="4988" refreshError="1"/>
      <sheetData sheetId="4989" refreshError="1"/>
      <sheetData sheetId="4990" refreshError="1"/>
      <sheetData sheetId="4991" refreshError="1"/>
      <sheetData sheetId="4992" refreshError="1"/>
      <sheetData sheetId="4993" refreshError="1"/>
      <sheetData sheetId="4994" refreshError="1"/>
      <sheetData sheetId="4995" refreshError="1"/>
      <sheetData sheetId="4996" refreshError="1"/>
      <sheetData sheetId="4997" refreshError="1"/>
      <sheetData sheetId="4998" refreshError="1"/>
      <sheetData sheetId="4999" refreshError="1"/>
      <sheetData sheetId="5000" refreshError="1"/>
      <sheetData sheetId="5001" refreshError="1"/>
      <sheetData sheetId="5002" refreshError="1"/>
      <sheetData sheetId="5003" refreshError="1"/>
      <sheetData sheetId="5004" refreshError="1"/>
      <sheetData sheetId="5005" refreshError="1"/>
      <sheetData sheetId="5006" refreshError="1"/>
      <sheetData sheetId="5007" refreshError="1"/>
      <sheetData sheetId="5008" refreshError="1"/>
      <sheetData sheetId="5009" refreshError="1"/>
      <sheetData sheetId="5010" refreshError="1"/>
      <sheetData sheetId="5011" refreshError="1"/>
      <sheetData sheetId="5012" refreshError="1"/>
      <sheetData sheetId="5013" refreshError="1"/>
      <sheetData sheetId="5014" refreshError="1"/>
      <sheetData sheetId="5015" refreshError="1"/>
      <sheetData sheetId="5016" refreshError="1"/>
      <sheetData sheetId="5017" refreshError="1"/>
      <sheetData sheetId="5018" refreshError="1"/>
      <sheetData sheetId="5019" refreshError="1"/>
      <sheetData sheetId="5020" refreshError="1"/>
      <sheetData sheetId="5021" refreshError="1"/>
      <sheetData sheetId="5022" refreshError="1"/>
      <sheetData sheetId="5023" refreshError="1"/>
      <sheetData sheetId="5024" refreshError="1"/>
      <sheetData sheetId="5025" refreshError="1"/>
      <sheetData sheetId="5026" refreshError="1"/>
      <sheetData sheetId="5027" refreshError="1"/>
      <sheetData sheetId="5028" refreshError="1"/>
      <sheetData sheetId="5029" refreshError="1"/>
      <sheetData sheetId="5030" refreshError="1"/>
      <sheetData sheetId="5031" refreshError="1"/>
      <sheetData sheetId="5032" refreshError="1"/>
      <sheetData sheetId="5033" refreshError="1"/>
      <sheetData sheetId="5034" refreshError="1"/>
      <sheetData sheetId="5035" refreshError="1"/>
      <sheetData sheetId="5036" refreshError="1"/>
      <sheetData sheetId="5037" refreshError="1"/>
      <sheetData sheetId="5038" refreshError="1"/>
      <sheetData sheetId="5039" refreshError="1"/>
      <sheetData sheetId="5040" refreshError="1"/>
      <sheetData sheetId="5041" refreshError="1"/>
      <sheetData sheetId="5042" refreshError="1"/>
      <sheetData sheetId="5043" refreshError="1"/>
      <sheetData sheetId="5044" refreshError="1"/>
      <sheetData sheetId="5045" refreshError="1"/>
      <sheetData sheetId="5046" refreshError="1"/>
      <sheetData sheetId="5047" refreshError="1"/>
      <sheetData sheetId="5048" refreshError="1"/>
      <sheetData sheetId="5049" refreshError="1"/>
      <sheetData sheetId="5050" refreshError="1"/>
      <sheetData sheetId="5051" refreshError="1"/>
      <sheetData sheetId="5052" refreshError="1"/>
      <sheetData sheetId="5053" refreshError="1"/>
      <sheetData sheetId="5054" refreshError="1"/>
      <sheetData sheetId="5055" refreshError="1"/>
      <sheetData sheetId="5056" refreshError="1"/>
      <sheetData sheetId="5057" refreshError="1"/>
      <sheetData sheetId="5058" refreshError="1"/>
      <sheetData sheetId="5059" refreshError="1"/>
      <sheetData sheetId="5060" refreshError="1"/>
      <sheetData sheetId="5061" refreshError="1"/>
      <sheetData sheetId="5062" refreshError="1"/>
      <sheetData sheetId="5063" refreshError="1"/>
      <sheetData sheetId="5064" refreshError="1"/>
      <sheetData sheetId="5065" refreshError="1"/>
      <sheetData sheetId="5066" refreshError="1"/>
      <sheetData sheetId="5067" refreshError="1"/>
      <sheetData sheetId="5068" refreshError="1"/>
      <sheetData sheetId="5069" refreshError="1"/>
      <sheetData sheetId="5070" refreshError="1"/>
      <sheetData sheetId="5071" refreshError="1"/>
      <sheetData sheetId="5072" refreshError="1"/>
      <sheetData sheetId="5073" refreshError="1"/>
      <sheetData sheetId="5074" refreshError="1"/>
      <sheetData sheetId="5075" refreshError="1"/>
      <sheetData sheetId="5076" refreshError="1"/>
      <sheetData sheetId="5077" refreshError="1"/>
      <sheetData sheetId="5078" refreshError="1"/>
      <sheetData sheetId="5079" refreshError="1"/>
      <sheetData sheetId="5080" refreshError="1"/>
      <sheetData sheetId="5081" refreshError="1"/>
      <sheetData sheetId="5082" refreshError="1"/>
      <sheetData sheetId="5083" refreshError="1"/>
      <sheetData sheetId="5084" refreshError="1"/>
      <sheetData sheetId="5085" refreshError="1"/>
      <sheetData sheetId="5086" refreshError="1"/>
      <sheetData sheetId="5087" refreshError="1"/>
      <sheetData sheetId="5088" refreshError="1"/>
      <sheetData sheetId="5089" refreshError="1"/>
      <sheetData sheetId="5090" refreshError="1"/>
      <sheetData sheetId="5091" refreshError="1"/>
      <sheetData sheetId="5092" refreshError="1"/>
      <sheetData sheetId="5093" refreshError="1"/>
      <sheetData sheetId="5094" refreshError="1"/>
      <sheetData sheetId="5095" refreshError="1"/>
      <sheetData sheetId="5096" refreshError="1"/>
      <sheetData sheetId="5097" refreshError="1"/>
      <sheetData sheetId="5098" refreshError="1"/>
      <sheetData sheetId="5099" refreshError="1"/>
      <sheetData sheetId="5100" refreshError="1"/>
      <sheetData sheetId="5101" refreshError="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refreshError="1"/>
      <sheetData sheetId="5112" refreshError="1"/>
      <sheetData sheetId="5113" refreshError="1"/>
      <sheetData sheetId="5114" refreshError="1"/>
      <sheetData sheetId="5115" refreshError="1"/>
      <sheetData sheetId="5116" refreshError="1"/>
      <sheetData sheetId="5117" refreshError="1"/>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refreshError="1"/>
      <sheetData sheetId="5142" refreshError="1"/>
      <sheetData sheetId="5143" refreshError="1"/>
      <sheetData sheetId="5144" refreshError="1"/>
      <sheetData sheetId="5145" refreshError="1"/>
      <sheetData sheetId="5146" refreshError="1"/>
      <sheetData sheetId="5147" refreshError="1"/>
      <sheetData sheetId="5148" refreshError="1"/>
      <sheetData sheetId="5149" refreshError="1"/>
      <sheetData sheetId="5150" refreshError="1"/>
      <sheetData sheetId="5151" refreshError="1"/>
      <sheetData sheetId="5152" refreshError="1"/>
      <sheetData sheetId="5153" refreshError="1"/>
      <sheetData sheetId="5154" refreshError="1"/>
      <sheetData sheetId="5155" refreshError="1"/>
      <sheetData sheetId="5156" refreshError="1"/>
      <sheetData sheetId="5157" refreshError="1"/>
      <sheetData sheetId="5158" refreshError="1"/>
      <sheetData sheetId="5159" refreshError="1"/>
      <sheetData sheetId="5160" refreshError="1"/>
      <sheetData sheetId="5161" refreshError="1"/>
      <sheetData sheetId="5162" refreshError="1"/>
      <sheetData sheetId="5163" refreshError="1"/>
      <sheetData sheetId="5164" refreshError="1"/>
      <sheetData sheetId="5165" refreshError="1"/>
      <sheetData sheetId="5166" refreshError="1"/>
      <sheetData sheetId="5167" refreshError="1"/>
      <sheetData sheetId="5168" refreshError="1"/>
      <sheetData sheetId="5169" refreshError="1"/>
      <sheetData sheetId="5170" refreshError="1"/>
      <sheetData sheetId="5171" refreshError="1"/>
      <sheetData sheetId="5172" refreshError="1"/>
      <sheetData sheetId="5173" refreshError="1"/>
      <sheetData sheetId="5174" refreshError="1"/>
      <sheetData sheetId="5175" refreshError="1"/>
      <sheetData sheetId="5176" refreshError="1"/>
      <sheetData sheetId="5177" refreshError="1"/>
      <sheetData sheetId="5178" refreshError="1"/>
      <sheetData sheetId="5179" refreshError="1"/>
      <sheetData sheetId="5180" refreshError="1"/>
      <sheetData sheetId="5181" refreshError="1"/>
      <sheetData sheetId="5182" refreshError="1"/>
      <sheetData sheetId="5183" refreshError="1"/>
      <sheetData sheetId="5184" refreshError="1"/>
      <sheetData sheetId="5185" refreshError="1"/>
      <sheetData sheetId="5186" refreshError="1"/>
      <sheetData sheetId="5187" refreshError="1"/>
      <sheetData sheetId="5188" refreshError="1"/>
      <sheetData sheetId="5189" refreshError="1"/>
      <sheetData sheetId="5190" refreshError="1"/>
      <sheetData sheetId="5191" refreshError="1"/>
      <sheetData sheetId="5192" refreshError="1"/>
      <sheetData sheetId="5193" refreshError="1"/>
      <sheetData sheetId="5194" refreshError="1"/>
      <sheetData sheetId="5195" refreshError="1"/>
      <sheetData sheetId="5196" refreshError="1"/>
      <sheetData sheetId="5197" refreshError="1"/>
      <sheetData sheetId="5198" refreshError="1"/>
      <sheetData sheetId="5199" refreshError="1"/>
      <sheetData sheetId="5200" refreshError="1"/>
      <sheetData sheetId="5201" refreshError="1"/>
      <sheetData sheetId="5202" refreshError="1"/>
      <sheetData sheetId="5203" refreshError="1"/>
      <sheetData sheetId="5204" refreshError="1"/>
      <sheetData sheetId="5205" refreshError="1"/>
      <sheetData sheetId="5206" refreshError="1"/>
      <sheetData sheetId="5207" refreshError="1"/>
      <sheetData sheetId="5208" refreshError="1"/>
      <sheetData sheetId="5209" refreshError="1"/>
      <sheetData sheetId="5210" refreshError="1"/>
      <sheetData sheetId="5211" refreshError="1"/>
      <sheetData sheetId="5212" refreshError="1"/>
      <sheetData sheetId="5213" refreshError="1"/>
      <sheetData sheetId="5214" refreshError="1"/>
      <sheetData sheetId="5215" refreshError="1"/>
      <sheetData sheetId="5216" refreshError="1"/>
      <sheetData sheetId="5217" refreshError="1"/>
      <sheetData sheetId="5218" refreshError="1"/>
      <sheetData sheetId="5219" refreshError="1"/>
      <sheetData sheetId="5220" refreshError="1"/>
      <sheetData sheetId="5221" refreshError="1"/>
      <sheetData sheetId="5222" refreshError="1"/>
      <sheetData sheetId="5223" refreshError="1"/>
      <sheetData sheetId="5224" refreshError="1"/>
      <sheetData sheetId="5225" refreshError="1"/>
      <sheetData sheetId="5226" refreshError="1"/>
      <sheetData sheetId="5227" refreshError="1"/>
      <sheetData sheetId="5228" refreshError="1"/>
      <sheetData sheetId="5229" refreshError="1"/>
      <sheetData sheetId="5230" refreshError="1"/>
      <sheetData sheetId="5231" refreshError="1"/>
      <sheetData sheetId="5232" refreshError="1"/>
      <sheetData sheetId="5233" refreshError="1"/>
      <sheetData sheetId="5234" refreshError="1"/>
      <sheetData sheetId="5235" refreshError="1"/>
      <sheetData sheetId="5236" refreshError="1"/>
      <sheetData sheetId="5237" refreshError="1"/>
      <sheetData sheetId="5238" refreshError="1"/>
      <sheetData sheetId="5239" refreshError="1"/>
      <sheetData sheetId="5240" refreshError="1"/>
      <sheetData sheetId="5241" refreshError="1"/>
      <sheetData sheetId="5242" refreshError="1"/>
      <sheetData sheetId="5243" refreshError="1"/>
      <sheetData sheetId="5244" refreshError="1"/>
      <sheetData sheetId="5245" refreshError="1"/>
      <sheetData sheetId="5246" refreshError="1"/>
      <sheetData sheetId="5247" refreshError="1"/>
      <sheetData sheetId="5248" refreshError="1"/>
      <sheetData sheetId="5249" refreshError="1"/>
      <sheetData sheetId="5250" refreshError="1"/>
      <sheetData sheetId="5251" refreshError="1"/>
      <sheetData sheetId="5252" refreshError="1"/>
      <sheetData sheetId="5253" refreshError="1"/>
      <sheetData sheetId="5254" refreshError="1"/>
      <sheetData sheetId="5255" refreshError="1"/>
      <sheetData sheetId="5256" refreshError="1"/>
      <sheetData sheetId="5257" refreshError="1"/>
      <sheetData sheetId="5258" refreshError="1"/>
      <sheetData sheetId="5259" refreshError="1"/>
      <sheetData sheetId="5260" refreshError="1"/>
      <sheetData sheetId="5261" refreshError="1"/>
      <sheetData sheetId="5262" refreshError="1"/>
      <sheetData sheetId="5263" refreshError="1"/>
      <sheetData sheetId="5264" refreshError="1"/>
      <sheetData sheetId="5265" refreshError="1"/>
      <sheetData sheetId="5266" refreshError="1"/>
      <sheetData sheetId="5267" refreshError="1"/>
      <sheetData sheetId="5268" refreshError="1"/>
      <sheetData sheetId="5269" refreshError="1"/>
      <sheetData sheetId="5270" refreshError="1"/>
      <sheetData sheetId="5271" refreshError="1"/>
      <sheetData sheetId="5272" refreshError="1"/>
      <sheetData sheetId="5273" refreshError="1"/>
      <sheetData sheetId="5274" refreshError="1"/>
      <sheetData sheetId="5275" refreshError="1"/>
      <sheetData sheetId="5276" refreshError="1"/>
      <sheetData sheetId="5277" refreshError="1"/>
      <sheetData sheetId="5278" refreshError="1"/>
      <sheetData sheetId="5279" refreshError="1"/>
      <sheetData sheetId="5280" refreshError="1"/>
      <sheetData sheetId="5281" refreshError="1"/>
      <sheetData sheetId="5282" refreshError="1"/>
      <sheetData sheetId="5283" refreshError="1"/>
      <sheetData sheetId="5284" refreshError="1"/>
      <sheetData sheetId="5285" refreshError="1"/>
      <sheetData sheetId="5286" refreshError="1"/>
      <sheetData sheetId="5287" refreshError="1"/>
      <sheetData sheetId="5288" refreshError="1"/>
      <sheetData sheetId="5289" refreshError="1"/>
      <sheetData sheetId="5290" refreshError="1"/>
      <sheetData sheetId="5291" refreshError="1"/>
      <sheetData sheetId="5292" refreshError="1"/>
      <sheetData sheetId="5293" refreshError="1"/>
      <sheetData sheetId="5294" refreshError="1"/>
      <sheetData sheetId="5295" refreshError="1"/>
      <sheetData sheetId="5296" refreshError="1"/>
      <sheetData sheetId="5297" refreshError="1"/>
      <sheetData sheetId="5298" refreshError="1"/>
      <sheetData sheetId="5299" refreshError="1"/>
      <sheetData sheetId="5300" refreshError="1"/>
      <sheetData sheetId="5301" refreshError="1"/>
      <sheetData sheetId="5302" refreshError="1"/>
      <sheetData sheetId="5303" refreshError="1"/>
      <sheetData sheetId="5304" refreshError="1"/>
      <sheetData sheetId="5305" refreshError="1"/>
      <sheetData sheetId="5306" refreshError="1"/>
      <sheetData sheetId="5307" refreshError="1"/>
      <sheetData sheetId="5308" refreshError="1"/>
      <sheetData sheetId="5309" refreshError="1"/>
      <sheetData sheetId="5310" refreshError="1"/>
      <sheetData sheetId="5311" refreshError="1"/>
      <sheetData sheetId="5312" refreshError="1"/>
      <sheetData sheetId="5313" refreshError="1"/>
      <sheetData sheetId="5314" refreshError="1"/>
      <sheetData sheetId="5315" refreshError="1"/>
      <sheetData sheetId="5316" refreshError="1"/>
      <sheetData sheetId="5317" refreshError="1"/>
      <sheetData sheetId="5318" refreshError="1"/>
      <sheetData sheetId="5319" refreshError="1"/>
      <sheetData sheetId="5320" refreshError="1"/>
      <sheetData sheetId="5321" refreshError="1"/>
      <sheetData sheetId="5322" refreshError="1"/>
      <sheetData sheetId="5323" refreshError="1"/>
      <sheetData sheetId="5324" refreshError="1"/>
      <sheetData sheetId="5325" refreshError="1"/>
      <sheetData sheetId="5326" refreshError="1"/>
      <sheetData sheetId="5327" refreshError="1"/>
      <sheetData sheetId="5328" refreshError="1"/>
      <sheetData sheetId="5329" refreshError="1"/>
      <sheetData sheetId="5330" refreshError="1"/>
      <sheetData sheetId="5331" refreshError="1"/>
      <sheetData sheetId="5332" refreshError="1"/>
      <sheetData sheetId="5333" refreshError="1"/>
      <sheetData sheetId="5334" refreshError="1"/>
      <sheetData sheetId="5335" refreshError="1"/>
      <sheetData sheetId="5336" refreshError="1"/>
      <sheetData sheetId="5337" refreshError="1"/>
      <sheetData sheetId="5338" refreshError="1"/>
      <sheetData sheetId="5339" refreshError="1"/>
      <sheetData sheetId="5340" refreshError="1"/>
      <sheetData sheetId="5341" refreshError="1"/>
      <sheetData sheetId="5342" refreshError="1"/>
      <sheetData sheetId="5343" refreshError="1"/>
      <sheetData sheetId="5344" refreshError="1"/>
      <sheetData sheetId="5345" refreshError="1"/>
      <sheetData sheetId="5346" refreshError="1"/>
      <sheetData sheetId="5347" refreshError="1"/>
      <sheetData sheetId="5348" refreshError="1"/>
      <sheetData sheetId="5349" refreshError="1"/>
      <sheetData sheetId="5350" refreshError="1"/>
      <sheetData sheetId="5351" refreshError="1"/>
      <sheetData sheetId="5352" refreshError="1"/>
      <sheetData sheetId="5353" refreshError="1"/>
      <sheetData sheetId="5354" refreshError="1"/>
      <sheetData sheetId="5355" refreshError="1"/>
      <sheetData sheetId="5356" refreshError="1"/>
      <sheetData sheetId="5357" refreshError="1"/>
      <sheetData sheetId="5358" refreshError="1"/>
      <sheetData sheetId="5359" refreshError="1"/>
      <sheetData sheetId="5360" refreshError="1"/>
      <sheetData sheetId="5361" refreshError="1"/>
      <sheetData sheetId="5362" refreshError="1"/>
      <sheetData sheetId="5363" refreshError="1"/>
      <sheetData sheetId="5364" refreshError="1"/>
      <sheetData sheetId="5365" refreshError="1"/>
      <sheetData sheetId="5366" refreshError="1"/>
      <sheetData sheetId="5367" refreshError="1"/>
      <sheetData sheetId="5368" refreshError="1"/>
      <sheetData sheetId="5369" refreshError="1"/>
      <sheetData sheetId="5370" refreshError="1"/>
      <sheetData sheetId="5371" refreshError="1"/>
      <sheetData sheetId="5372" refreshError="1"/>
      <sheetData sheetId="5373" refreshError="1"/>
      <sheetData sheetId="5374" refreshError="1"/>
      <sheetData sheetId="5375" refreshError="1"/>
      <sheetData sheetId="5376" refreshError="1"/>
      <sheetData sheetId="5377" refreshError="1"/>
      <sheetData sheetId="5378" refreshError="1"/>
      <sheetData sheetId="5379" refreshError="1"/>
      <sheetData sheetId="5380" refreshError="1"/>
      <sheetData sheetId="5381" refreshError="1"/>
      <sheetData sheetId="5382" refreshError="1"/>
      <sheetData sheetId="5383" refreshError="1"/>
      <sheetData sheetId="5384" refreshError="1"/>
      <sheetData sheetId="5385" refreshError="1"/>
      <sheetData sheetId="5386" refreshError="1"/>
      <sheetData sheetId="5387" refreshError="1"/>
      <sheetData sheetId="5388" refreshError="1"/>
      <sheetData sheetId="5389" refreshError="1"/>
      <sheetData sheetId="5390" refreshError="1"/>
      <sheetData sheetId="5391" refreshError="1"/>
      <sheetData sheetId="5392" refreshError="1"/>
      <sheetData sheetId="5393" refreshError="1"/>
      <sheetData sheetId="5394" refreshError="1"/>
      <sheetData sheetId="5395" refreshError="1"/>
      <sheetData sheetId="5396" refreshError="1"/>
      <sheetData sheetId="5397" refreshError="1"/>
      <sheetData sheetId="5398" refreshError="1"/>
      <sheetData sheetId="5399" refreshError="1"/>
      <sheetData sheetId="5400" refreshError="1"/>
      <sheetData sheetId="5401" refreshError="1"/>
      <sheetData sheetId="5402" refreshError="1"/>
      <sheetData sheetId="5403" refreshError="1"/>
      <sheetData sheetId="5404" refreshError="1"/>
      <sheetData sheetId="5405" refreshError="1"/>
      <sheetData sheetId="5406" refreshError="1"/>
      <sheetData sheetId="5407" refreshError="1"/>
      <sheetData sheetId="5408" refreshError="1"/>
      <sheetData sheetId="5409" refreshError="1"/>
      <sheetData sheetId="5410" refreshError="1"/>
      <sheetData sheetId="5411" refreshError="1"/>
      <sheetData sheetId="5412" refreshError="1"/>
      <sheetData sheetId="5413" refreshError="1"/>
      <sheetData sheetId="5414" refreshError="1"/>
      <sheetData sheetId="5415" refreshError="1"/>
      <sheetData sheetId="5416" refreshError="1"/>
      <sheetData sheetId="5417" refreshError="1"/>
      <sheetData sheetId="5418" refreshError="1"/>
      <sheetData sheetId="5419" refreshError="1"/>
      <sheetData sheetId="5420" refreshError="1"/>
      <sheetData sheetId="5421" refreshError="1"/>
      <sheetData sheetId="5422" refreshError="1"/>
      <sheetData sheetId="5423" refreshError="1"/>
      <sheetData sheetId="5424" refreshError="1"/>
      <sheetData sheetId="5425" refreshError="1"/>
      <sheetData sheetId="5426" refreshError="1"/>
      <sheetData sheetId="5427" refreshError="1"/>
      <sheetData sheetId="5428" refreshError="1"/>
      <sheetData sheetId="5429" refreshError="1"/>
      <sheetData sheetId="5430" refreshError="1"/>
      <sheetData sheetId="5431" refreshError="1"/>
      <sheetData sheetId="5432" refreshError="1"/>
      <sheetData sheetId="5433" refreshError="1"/>
      <sheetData sheetId="5434" refreshError="1"/>
      <sheetData sheetId="5435" refreshError="1"/>
      <sheetData sheetId="5436" refreshError="1"/>
      <sheetData sheetId="5437" refreshError="1"/>
      <sheetData sheetId="5438" refreshError="1"/>
      <sheetData sheetId="5439" refreshError="1"/>
      <sheetData sheetId="5440" refreshError="1"/>
      <sheetData sheetId="5441" refreshError="1"/>
      <sheetData sheetId="5442" refreshError="1"/>
      <sheetData sheetId="5443" refreshError="1"/>
      <sheetData sheetId="5444" refreshError="1"/>
      <sheetData sheetId="5445" refreshError="1"/>
      <sheetData sheetId="5446" refreshError="1"/>
      <sheetData sheetId="5447" refreshError="1"/>
      <sheetData sheetId="5448" refreshError="1"/>
      <sheetData sheetId="5449" refreshError="1"/>
      <sheetData sheetId="5450" refreshError="1"/>
      <sheetData sheetId="5451" refreshError="1"/>
      <sheetData sheetId="5452" refreshError="1"/>
      <sheetData sheetId="5453" refreshError="1"/>
      <sheetData sheetId="5454" refreshError="1"/>
      <sheetData sheetId="5455" refreshError="1"/>
      <sheetData sheetId="5456" refreshError="1"/>
      <sheetData sheetId="5457" refreshError="1"/>
      <sheetData sheetId="5458" refreshError="1"/>
      <sheetData sheetId="5459" refreshError="1"/>
      <sheetData sheetId="5460" refreshError="1"/>
      <sheetData sheetId="5461" refreshError="1"/>
      <sheetData sheetId="5462" refreshError="1"/>
      <sheetData sheetId="5463" refreshError="1"/>
      <sheetData sheetId="5464" refreshError="1"/>
      <sheetData sheetId="5465" refreshError="1"/>
      <sheetData sheetId="5466" refreshError="1"/>
      <sheetData sheetId="5467" refreshError="1"/>
      <sheetData sheetId="5468" refreshError="1"/>
      <sheetData sheetId="5469" refreshError="1"/>
      <sheetData sheetId="5470" refreshError="1"/>
      <sheetData sheetId="5471" refreshError="1"/>
      <sheetData sheetId="5472" refreshError="1"/>
      <sheetData sheetId="5473" refreshError="1"/>
      <sheetData sheetId="5474" refreshError="1"/>
      <sheetData sheetId="5475" refreshError="1"/>
      <sheetData sheetId="5476" refreshError="1"/>
      <sheetData sheetId="5477" refreshError="1"/>
      <sheetData sheetId="5478" refreshError="1"/>
      <sheetData sheetId="5479" refreshError="1"/>
      <sheetData sheetId="5480" refreshError="1"/>
      <sheetData sheetId="5481" refreshError="1"/>
      <sheetData sheetId="5482" refreshError="1"/>
      <sheetData sheetId="5483" refreshError="1"/>
      <sheetData sheetId="5484" refreshError="1"/>
      <sheetData sheetId="5485" refreshError="1"/>
      <sheetData sheetId="5486" refreshError="1"/>
      <sheetData sheetId="5487" refreshError="1"/>
      <sheetData sheetId="5488" refreshError="1"/>
      <sheetData sheetId="5489" refreshError="1"/>
      <sheetData sheetId="5490" refreshError="1"/>
      <sheetData sheetId="5491" refreshError="1"/>
      <sheetData sheetId="5492" refreshError="1"/>
      <sheetData sheetId="5493" refreshError="1"/>
      <sheetData sheetId="5494" refreshError="1"/>
      <sheetData sheetId="5495" refreshError="1"/>
      <sheetData sheetId="5496" refreshError="1"/>
      <sheetData sheetId="5497" refreshError="1"/>
      <sheetData sheetId="5498" refreshError="1"/>
      <sheetData sheetId="5499" refreshError="1"/>
      <sheetData sheetId="5500" refreshError="1"/>
      <sheetData sheetId="5501" refreshError="1"/>
      <sheetData sheetId="5502" refreshError="1"/>
      <sheetData sheetId="5503" refreshError="1"/>
      <sheetData sheetId="5504" refreshError="1"/>
      <sheetData sheetId="5505" refreshError="1"/>
      <sheetData sheetId="5506" refreshError="1"/>
      <sheetData sheetId="5507" refreshError="1"/>
      <sheetData sheetId="5508" refreshError="1"/>
      <sheetData sheetId="5509" refreshError="1"/>
      <sheetData sheetId="5510" refreshError="1"/>
      <sheetData sheetId="5511" refreshError="1"/>
      <sheetData sheetId="5512" refreshError="1"/>
      <sheetData sheetId="5513" refreshError="1"/>
      <sheetData sheetId="5514" refreshError="1"/>
      <sheetData sheetId="5515" refreshError="1"/>
      <sheetData sheetId="5516" refreshError="1"/>
      <sheetData sheetId="5517" refreshError="1"/>
      <sheetData sheetId="5518" refreshError="1"/>
      <sheetData sheetId="5519" refreshError="1"/>
      <sheetData sheetId="5520" refreshError="1"/>
      <sheetData sheetId="5521" refreshError="1"/>
      <sheetData sheetId="5522" refreshError="1"/>
      <sheetData sheetId="5523" refreshError="1"/>
      <sheetData sheetId="5524" refreshError="1"/>
      <sheetData sheetId="5525" refreshError="1"/>
      <sheetData sheetId="5526" refreshError="1"/>
      <sheetData sheetId="5527" refreshError="1"/>
      <sheetData sheetId="5528" refreshError="1"/>
      <sheetData sheetId="5529" refreshError="1"/>
      <sheetData sheetId="5530" refreshError="1"/>
      <sheetData sheetId="5531" refreshError="1"/>
      <sheetData sheetId="5532" refreshError="1"/>
      <sheetData sheetId="5533" refreshError="1"/>
      <sheetData sheetId="5534" refreshError="1"/>
      <sheetData sheetId="5535" refreshError="1"/>
      <sheetData sheetId="5536" refreshError="1"/>
      <sheetData sheetId="5537" refreshError="1"/>
      <sheetData sheetId="5538" refreshError="1"/>
      <sheetData sheetId="5539" refreshError="1"/>
      <sheetData sheetId="5540" refreshError="1"/>
      <sheetData sheetId="5541" refreshError="1"/>
      <sheetData sheetId="5542" refreshError="1"/>
      <sheetData sheetId="5543" refreshError="1"/>
      <sheetData sheetId="5544" refreshError="1"/>
      <sheetData sheetId="5545" refreshError="1"/>
      <sheetData sheetId="5546" refreshError="1"/>
      <sheetData sheetId="5547" refreshError="1"/>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refreshError="1"/>
      <sheetData sheetId="5565" refreshError="1"/>
      <sheetData sheetId="5566" refreshError="1"/>
      <sheetData sheetId="5567" refreshError="1"/>
      <sheetData sheetId="5568" refreshError="1"/>
      <sheetData sheetId="5569" refreshError="1"/>
      <sheetData sheetId="5570" refreshError="1"/>
      <sheetData sheetId="5571" refreshError="1"/>
      <sheetData sheetId="5572" refreshError="1"/>
      <sheetData sheetId="5573" refreshError="1"/>
      <sheetData sheetId="5574" refreshError="1"/>
      <sheetData sheetId="5575" refreshError="1"/>
      <sheetData sheetId="5576" refreshError="1"/>
      <sheetData sheetId="5577" refreshError="1"/>
      <sheetData sheetId="5578" refreshError="1"/>
      <sheetData sheetId="5579" refreshError="1"/>
      <sheetData sheetId="5580" refreshError="1"/>
      <sheetData sheetId="5581" refreshError="1"/>
      <sheetData sheetId="5582" refreshError="1"/>
      <sheetData sheetId="5583" refreshError="1"/>
      <sheetData sheetId="5584" refreshError="1"/>
      <sheetData sheetId="5585" refreshError="1"/>
      <sheetData sheetId="5586" refreshError="1"/>
      <sheetData sheetId="5587" refreshError="1"/>
      <sheetData sheetId="5588" refreshError="1"/>
      <sheetData sheetId="5589" refreshError="1"/>
      <sheetData sheetId="5590" refreshError="1"/>
      <sheetData sheetId="5591" refreshError="1"/>
      <sheetData sheetId="5592" refreshError="1"/>
      <sheetData sheetId="5593" refreshError="1"/>
      <sheetData sheetId="5594" refreshError="1"/>
      <sheetData sheetId="5595" refreshError="1"/>
      <sheetData sheetId="5596" refreshError="1"/>
      <sheetData sheetId="5597" refreshError="1"/>
      <sheetData sheetId="5598" refreshError="1"/>
      <sheetData sheetId="5599" refreshError="1"/>
      <sheetData sheetId="5600" refreshError="1"/>
      <sheetData sheetId="5601" refreshError="1"/>
      <sheetData sheetId="5602" refreshError="1"/>
      <sheetData sheetId="5603" refreshError="1"/>
      <sheetData sheetId="5604" refreshError="1"/>
      <sheetData sheetId="5605" refreshError="1"/>
      <sheetData sheetId="5606" refreshError="1"/>
      <sheetData sheetId="5607" refreshError="1"/>
      <sheetData sheetId="5608"/>
      <sheetData sheetId="5609"/>
      <sheetData sheetId="5610"/>
      <sheetData sheetId="5611" refreshError="1"/>
      <sheetData sheetId="5612"/>
      <sheetData sheetId="5613" refreshError="1"/>
      <sheetData sheetId="5614"/>
      <sheetData sheetId="5615" refreshError="1"/>
      <sheetData sheetId="5616" refreshError="1"/>
      <sheetData sheetId="5617" refreshError="1"/>
      <sheetData sheetId="5618" refreshError="1"/>
      <sheetData sheetId="5619" refreshError="1"/>
      <sheetData sheetId="5620" refreshError="1"/>
      <sheetData sheetId="5621" refreshError="1"/>
      <sheetData sheetId="5622"/>
      <sheetData sheetId="5623"/>
      <sheetData sheetId="5624"/>
      <sheetData sheetId="5625"/>
      <sheetData sheetId="5626"/>
      <sheetData sheetId="5627"/>
      <sheetData sheetId="5628"/>
      <sheetData sheetId="5629"/>
      <sheetData sheetId="5630"/>
      <sheetData sheetId="5631"/>
      <sheetData sheetId="5632"/>
      <sheetData sheetId="5633"/>
      <sheetData sheetId="5634"/>
      <sheetData sheetId="5635"/>
      <sheetData sheetId="5636"/>
      <sheetData sheetId="5637"/>
      <sheetData sheetId="5638"/>
      <sheetData sheetId="5639"/>
      <sheetData sheetId="5640" refreshError="1"/>
      <sheetData sheetId="5641"/>
      <sheetData sheetId="5642"/>
      <sheetData sheetId="5643"/>
      <sheetData sheetId="5644"/>
      <sheetData sheetId="5645"/>
      <sheetData sheetId="5646"/>
      <sheetData sheetId="5647"/>
      <sheetData sheetId="5648"/>
      <sheetData sheetId="5649" refreshError="1"/>
      <sheetData sheetId="5650" refreshError="1"/>
      <sheetData sheetId="5651" refreshError="1"/>
      <sheetData sheetId="5652" refreshError="1"/>
      <sheetData sheetId="5653" refreshError="1"/>
      <sheetData sheetId="5654" refreshError="1"/>
      <sheetData sheetId="5655" refreshError="1"/>
      <sheetData sheetId="5656" refreshError="1"/>
      <sheetData sheetId="5657" refreshError="1"/>
      <sheetData sheetId="5658" refreshError="1"/>
      <sheetData sheetId="5659" refreshError="1"/>
      <sheetData sheetId="5660" refreshError="1"/>
      <sheetData sheetId="5661" refreshError="1"/>
      <sheetData sheetId="5662" refreshError="1"/>
      <sheetData sheetId="5663"/>
      <sheetData sheetId="5664"/>
      <sheetData sheetId="5665"/>
      <sheetData sheetId="5666"/>
      <sheetData sheetId="5667"/>
      <sheetData sheetId="5668"/>
      <sheetData sheetId="5669"/>
      <sheetData sheetId="5670" refreshError="1"/>
      <sheetData sheetId="5671"/>
      <sheetData sheetId="5672"/>
      <sheetData sheetId="5673"/>
      <sheetData sheetId="5674"/>
      <sheetData sheetId="5675"/>
      <sheetData sheetId="5676"/>
      <sheetData sheetId="5677"/>
      <sheetData sheetId="5678"/>
      <sheetData sheetId="5679"/>
      <sheetData sheetId="5680"/>
      <sheetData sheetId="5681"/>
      <sheetData sheetId="5682"/>
      <sheetData sheetId="5683"/>
      <sheetData sheetId="5684"/>
      <sheetData sheetId="5685"/>
      <sheetData sheetId="5686" refreshError="1"/>
      <sheetData sheetId="5687" refreshError="1"/>
      <sheetData sheetId="5688" refreshError="1"/>
      <sheetData sheetId="5689" refreshError="1"/>
      <sheetData sheetId="5690" refreshError="1"/>
      <sheetData sheetId="5691" refreshError="1"/>
      <sheetData sheetId="5692" refreshError="1"/>
      <sheetData sheetId="5693" refreshError="1"/>
      <sheetData sheetId="5694" refreshError="1"/>
      <sheetData sheetId="5695" refreshError="1"/>
      <sheetData sheetId="5696" refreshError="1"/>
      <sheetData sheetId="5697" refreshError="1"/>
      <sheetData sheetId="5698" refreshError="1"/>
      <sheetData sheetId="5699"/>
      <sheetData sheetId="5700" refreshError="1"/>
      <sheetData sheetId="5701" refreshError="1"/>
      <sheetData sheetId="5702" refreshError="1"/>
      <sheetData sheetId="5703"/>
      <sheetData sheetId="5704" refreshError="1"/>
      <sheetData sheetId="5705"/>
      <sheetData sheetId="5706" refreshError="1"/>
      <sheetData sheetId="5707" refreshError="1"/>
      <sheetData sheetId="5708"/>
      <sheetData sheetId="5709"/>
      <sheetData sheetId="5710" refreshError="1"/>
      <sheetData sheetId="5711"/>
      <sheetData sheetId="5712"/>
      <sheetData sheetId="5713"/>
      <sheetData sheetId="5714"/>
      <sheetData sheetId="5715"/>
      <sheetData sheetId="5716"/>
      <sheetData sheetId="5717"/>
      <sheetData sheetId="5718"/>
      <sheetData sheetId="5719"/>
      <sheetData sheetId="5720"/>
      <sheetData sheetId="5721"/>
      <sheetData sheetId="5722"/>
      <sheetData sheetId="5723"/>
      <sheetData sheetId="5724"/>
      <sheetData sheetId="5725"/>
      <sheetData sheetId="5726"/>
      <sheetData sheetId="5727"/>
      <sheetData sheetId="5728"/>
      <sheetData sheetId="5729"/>
      <sheetData sheetId="5730"/>
      <sheetData sheetId="5731"/>
      <sheetData sheetId="5732"/>
      <sheetData sheetId="5733"/>
      <sheetData sheetId="5734"/>
      <sheetData sheetId="5735"/>
      <sheetData sheetId="5736"/>
      <sheetData sheetId="5737"/>
      <sheetData sheetId="5738"/>
      <sheetData sheetId="5739" refreshError="1"/>
      <sheetData sheetId="5740" refreshError="1"/>
      <sheetData sheetId="5741"/>
      <sheetData sheetId="5742" refreshError="1"/>
      <sheetData sheetId="5743"/>
      <sheetData sheetId="5744" refreshError="1"/>
      <sheetData sheetId="5745" refreshError="1"/>
      <sheetData sheetId="5746"/>
      <sheetData sheetId="5747"/>
      <sheetData sheetId="5748"/>
      <sheetData sheetId="5749" refreshError="1"/>
      <sheetData sheetId="5750" refreshError="1"/>
      <sheetData sheetId="5751" refreshError="1"/>
      <sheetData sheetId="5752" refreshError="1"/>
      <sheetData sheetId="5753" refreshError="1"/>
      <sheetData sheetId="5754"/>
      <sheetData sheetId="5755" refreshError="1"/>
      <sheetData sheetId="5756" refreshError="1"/>
      <sheetData sheetId="5757" refreshError="1"/>
      <sheetData sheetId="5758" refreshError="1"/>
      <sheetData sheetId="5759"/>
      <sheetData sheetId="5760"/>
      <sheetData sheetId="5761"/>
      <sheetData sheetId="5762"/>
      <sheetData sheetId="5763"/>
      <sheetData sheetId="5764"/>
      <sheetData sheetId="5765"/>
      <sheetData sheetId="5766"/>
      <sheetData sheetId="5767"/>
      <sheetData sheetId="5768"/>
      <sheetData sheetId="5769"/>
      <sheetData sheetId="5770"/>
      <sheetData sheetId="5771"/>
      <sheetData sheetId="5772"/>
      <sheetData sheetId="5773"/>
      <sheetData sheetId="5774"/>
      <sheetData sheetId="5775"/>
      <sheetData sheetId="5776"/>
      <sheetData sheetId="5777" refreshError="1"/>
      <sheetData sheetId="5778" refreshError="1"/>
      <sheetData sheetId="5779" refreshError="1"/>
      <sheetData sheetId="5780" refreshError="1"/>
      <sheetData sheetId="5781"/>
      <sheetData sheetId="5782"/>
      <sheetData sheetId="5783"/>
      <sheetData sheetId="5784"/>
      <sheetData sheetId="5785"/>
      <sheetData sheetId="5786"/>
      <sheetData sheetId="5787" refreshError="1"/>
      <sheetData sheetId="5788" refreshError="1"/>
      <sheetData sheetId="5789" refreshError="1"/>
      <sheetData sheetId="5790" refreshError="1"/>
      <sheetData sheetId="5791"/>
      <sheetData sheetId="5792" refreshError="1"/>
      <sheetData sheetId="5793" refreshError="1"/>
      <sheetData sheetId="5794"/>
      <sheetData sheetId="5795"/>
      <sheetData sheetId="5796"/>
      <sheetData sheetId="5797" refreshError="1"/>
      <sheetData sheetId="5798"/>
      <sheetData sheetId="5799" refreshError="1"/>
      <sheetData sheetId="5800" refreshError="1"/>
      <sheetData sheetId="5801" refreshError="1"/>
      <sheetData sheetId="5802" refreshError="1"/>
      <sheetData sheetId="5803" refreshError="1"/>
      <sheetData sheetId="5804" refreshError="1"/>
      <sheetData sheetId="5805" refreshError="1"/>
      <sheetData sheetId="5806" refreshError="1"/>
      <sheetData sheetId="5807" refreshError="1"/>
      <sheetData sheetId="5808" refreshError="1"/>
      <sheetData sheetId="5809" refreshError="1"/>
      <sheetData sheetId="5810" refreshError="1"/>
      <sheetData sheetId="5811" refreshError="1"/>
      <sheetData sheetId="5812" refreshError="1"/>
      <sheetData sheetId="5813" refreshError="1"/>
      <sheetData sheetId="5814"/>
      <sheetData sheetId="5815"/>
      <sheetData sheetId="5816"/>
      <sheetData sheetId="5817"/>
      <sheetData sheetId="5818" refreshError="1"/>
      <sheetData sheetId="5819"/>
      <sheetData sheetId="5820" refreshError="1"/>
      <sheetData sheetId="5821"/>
      <sheetData sheetId="5822" refreshError="1"/>
      <sheetData sheetId="5823" refreshError="1"/>
      <sheetData sheetId="5824" refreshError="1"/>
      <sheetData sheetId="5825" refreshError="1"/>
      <sheetData sheetId="5826" refreshError="1"/>
      <sheetData sheetId="5827" refreshError="1"/>
      <sheetData sheetId="5828" refreshError="1"/>
      <sheetData sheetId="5829" refreshError="1"/>
      <sheetData sheetId="5830" refreshError="1"/>
      <sheetData sheetId="5831" refreshError="1"/>
      <sheetData sheetId="5832" refreshError="1"/>
      <sheetData sheetId="5833" refreshError="1"/>
      <sheetData sheetId="5834" refreshError="1"/>
      <sheetData sheetId="5835" refreshError="1"/>
      <sheetData sheetId="5836" refreshError="1"/>
      <sheetData sheetId="5837"/>
      <sheetData sheetId="5838"/>
      <sheetData sheetId="5839"/>
      <sheetData sheetId="5840"/>
      <sheetData sheetId="5841"/>
      <sheetData sheetId="5842"/>
      <sheetData sheetId="5843"/>
      <sheetData sheetId="5844"/>
      <sheetData sheetId="5845"/>
      <sheetData sheetId="5846"/>
      <sheetData sheetId="5847"/>
      <sheetData sheetId="5848"/>
      <sheetData sheetId="5849"/>
      <sheetData sheetId="5850"/>
      <sheetData sheetId="5851"/>
      <sheetData sheetId="5852"/>
      <sheetData sheetId="5853"/>
      <sheetData sheetId="5854"/>
      <sheetData sheetId="5855"/>
      <sheetData sheetId="5856"/>
      <sheetData sheetId="5857"/>
      <sheetData sheetId="5858"/>
      <sheetData sheetId="5859"/>
      <sheetData sheetId="5860"/>
      <sheetData sheetId="5861"/>
      <sheetData sheetId="5862"/>
      <sheetData sheetId="5863"/>
      <sheetData sheetId="5864"/>
      <sheetData sheetId="5865"/>
      <sheetData sheetId="5866"/>
      <sheetData sheetId="5867"/>
      <sheetData sheetId="5868"/>
      <sheetData sheetId="5869"/>
      <sheetData sheetId="5870"/>
      <sheetData sheetId="5871"/>
      <sheetData sheetId="5872"/>
      <sheetData sheetId="5873"/>
      <sheetData sheetId="5874"/>
      <sheetData sheetId="5875"/>
      <sheetData sheetId="5876"/>
      <sheetData sheetId="5877"/>
      <sheetData sheetId="5878"/>
      <sheetData sheetId="5879"/>
      <sheetData sheetId="5880"/>
      <sheetData sheetId="5881"/>
      <sheetData sheetId="5882"/>
      <sheetData sheetId="5883"/>
      <sheetData sheetId="5884" refreshError="1"/>
      <sheetData sheetId="5885" refreshError="1"/>
      <sheetData sheetId="5886"/>
      <sheetData sheetId="5887"/>
      <sheetData sheetId="5888"/>
      <sheetData sheetId="5889"/>
      <sheetData sheetId="5890"/>
      <sheetData sheetId="5891"/>
      <sheetData sheetId="5892" refreshError="1"/>
      <sheetData sheetId="5893" refreshError="1"/>
      <sheetData sheetId="5894" refreshError="1"/>
      <sheetData sheetId="5895" refreshError="1"/>
      <sheetData sheetId="5896"/>
      <sheetData sheetId="5897" refreshError="1"/>
      <sheetData sheetId="5898" refreshError="1"/>
      <sheetData sheetId="5899" refreshError="1"/>
      <sheetData sheetId="5900"/>
      <sheetData sheetId="5901"/>
      <sheetData sheetId="5902"/>
      <sheetData sheetId="5903"/>
      <sheetData sheetId="5904"/>
      <sheetData sheetId="5905"/>
      <sheetData sheetId="5906"/>
      <sheetData sheetId="5907"/>
      <sheetData sheetId="5908"/>
      <sheetData sheetId="5909"/>
      <sheetData sheetId="5910"/>
      <sheetData sheetId="5911"/>
      <sheetData sheetId="5912"/>
      <sheetData sheetId="5913"/>
      <sheetData sheetId="5914"/>
      <sheetData sheetId="5915"/>
      <sheetData sheetId="5916"/>
      <sheetData sheetId="5917"/>
      <sheetData sheetId="5918"/>
      <sheetData sheetId="5919"/>
      <sheetData sheetId="5920"/>
      <sheetData sheetId="5921"/>
      <sheetData sheetId="5922"/>
      <sheetData sheetId="5923"/>
      <sheetData sheetId="5924"/>
      <sheetData sheetId="5925"/>
      <sheetData sheetId="5926"/>
      <sheetData sheetId="5927"/>
      <sheetData sheetId="5928"/>
      <sheetData sheetId="5929"/>
      <sheetData sheetId="5930"/>
      <sheetData sheetId="5931"/>
      <sheetData sheetId="5932"/>
      <sheetData sheetId="5933"/>
      <sheetData sheetId="5934"/>
      <sheetData sheetId="5935"/>
      <sheetData sheetId="5936"/>
      <sheetData sheetId="5937"/>
      <sheetData sheetId="5938"/>
      <sheetData sheetId="5939"/>
      <sheetData sheetId="5940"/>
      <sheetData sheetId="5941"/>
      <sheetData sheetId="5942"/>
      <sheetData sheetId="5943"/>
      <sheetData sheetId="5944"/>
      <sheetData sheetId="5945"/>
      <sheetData sheetId="5946"/>
      <sheetData sheetId="5947"/>
      <sheetData sheetId="5948"/>
      <sheetData sheetId="5949"/>
      <sheetData sheetId="5950"/>
      <sheetData sheetId="5951"/>
      <sheetData sheetId="5952"/>
      <sheetData sheetId="5953"/>
      <sheetData sheetId="5954"/>
      <sheetData sheetId="5955"/>
      <sheetData sheetId="5956"/>
      <sheetData sheetId="5957"/>
      <sheetData sheetId="5958"/>
      <sheetData sheetId="5959"/>
      <sheetData sheetId="5960"/>
      <sheetData sheetId="5961"/>
      <sheetData sheetId="5962" refreshError="1"/>
      <sheetData sheetId="5963" refreshError="1"/>
      <sheetData sheetId="5964" refreshError="1"/>
      <sheetData sheetId="5965" refreshError="1"/>
      <sheetData sheetId="5966" refreshError="1"/>
      <sheetData sheetId="5967"/>
      <sheetData sheetId="5968" refreshError="1"/>
      <sheetData sheetId="5969" refreshError="1"/>
      <sheetData sheetId="5970" refreshError="1"/>
      <sheetData sheetId="5971" refreshError="1"/>
      <sheetData sheetId="5972" refreshError="1"/>
      <sheetData sheetId="5973" refreshError="1"/>
      <sheetData sheetId="5974"/>
      <sheetData sheetId="5975" refreshError="1"/>
      <sheetData sheetId="5976" refreshError="1"/>
      <sheetData sheetId="5977" refreshError="1"/>
      <sheetData sheetId="5978" refreshError="1"/>
      <sheetData sheetId="5979" refreshError="1"/>
      <sheetData sheetId="5980" refreshError="1"/>
      <sheetData sheetId="5981" refreshError="1"/>
      <sheetData sheetId="5982" refreshError="1"/>
      <sheetData sheetId="5983" refreshError="1"/>
      <sheetData sheetId="5984" refreshError="1"/>
      <sheetData sheetId="5985" refreshError="1"/>
      <sheetData sheetId="5986" refreshError="1"/>
      <sheetData sheetId="5987" refreshError="1"/>
      <sheetData sheetId="5988" refreshError="1"/>
      <sheetData sheetId="5989" refreshError="1"/>
      <sheetData sheetId="5990" refreshError="1"/>
      <sheetData sheetId="5991" refreshError="1"/>
      <sheetData sheetId="5992" refreshError="1"/>
      <sheetData sheetId="5993" refreshError="1"/>
      <sheetData sheetId="5994" refreshError="1"/>
      <sheetData sheetId="5995" refreshError="1"/>
      <sheetData sheetId="5996" refreshError="1"/>
      <sheetData sheetId="5997" refreshError="1"/>
      <sheetData sheetId="5998" refreshError="1"/>
      <sheetData sheetId="5999" refreshError="1"/>
      <sheetData sheetId="6000" refreshError="1"/>
      <sheetData sheetId="6001" refreshError="1"/>
      <sheetData sheetId="6002" refreshError="1"/>
      <sheetData sheetId="6003" refreshError="1"/>
      <sheetData sheetId="6004"/>
      <sheetData sheetId="6005"/>
      <sheetData sheetId="6006"/>
      <sheetData sheetId="6007"/>
      <sheetData sheetId="6008"/>
      <sheetData sheetId="6009"/>
      <sheetData sheetId="6010"/>
      <sheetData sheetId="6011"/>
      <sheetData sheetId="6012"/>
      <sheetData sheetId="6013"/>
      <sheetData sheetId="6014"/>
      <sheetData sheetId="6015"/>
      <sheetData sheetId="6016"/>
      <sheetData sheetId="6017"/>
      <sheetData sheetId="6018"/>
      <sheetData sheetId="6019"/>
      <sheetData sheetId="6020"/>
      <sheetData sheetId="6021"/>
      <sheetData sheetId="6022"/>
      <sheetData sheetId="6023"/>
      <sheetData sheetId="6024"/>
      <sheetData sheetId="6025"/>
      <sheetData sheetId="6026"/>
      <sheetData sheetId="6027"/>
      <sheetData sheetId="6028"/>
      <sheetData sheetId="6029"/>
      <sheetData sheetId="6030"/>
      <sheetData sheetId="6031"/>
      <sheetData sheetId="6032" refreshError="1"/>
      <sheetData sheetId="6033" refreshError="1"/>
      <sheetData sheetId="6034"/>
      <sheetData sheetId="6035" refreshError="1"/>
      <sheetData sheetId="6036"/>
      <sheetData sheetId="6037" refreshError="1"/>
      <sheetData sheetId="6038" refreshError="1"/>
      <sheetData sheetId="6039"/>
      <sheetData sheetId="6040"/>
      <sheetData sheetId="6041"/>
      <sheetData sheetId="6042"/>
      <sheetData sheetId="6043" refreshError="1"/>
      <sheetData sheetId="6044" refreshError="1"/>
      <sheetData sheetId="6045" refreshError="1"/>
      <sheetData sheetId="6046" refreshError="1"/>
      <sheetData sheetId="6047" refreshError="1"/>
      <sheetData sheetId="6048"/>
      <sheetData sheetId="6049" refreshError="1"/>
      <sheetData sheetId="6050" refreshError="1"/>
      <sheetData sheetId="6051" refreshError="1"/>
      <sheetData sheetId="6052" refreshError="1"/>
      <sheetData sheetId="6053"/>
      <sheetData sheetId="6054"/>
      <sheetData sheetId="6055"/>
      <sheetData sheetId="6056"/>
      <sheetData sheetId="6057"/>
      <sheetData sheetId="6058"/>
      <sheetData sheetId="6059"/>
      <sheetData sheetId="6060"/>
      <sheetData sheetId="6061"/>
      <sheetData sheetId="6062"/>
      <sheetData sheetId="6063"/>
      <sheetData sheetId="6064"/>
      <sheetData sheetId="6065"/>
      <sheetData sheetId="6066"/>
      <sheetData sheetId="6067"/>
      <sheetData sheetId="6068"/>
      <sheetData sheetId="6069"/>
      <sheetData sheetId="6070"/>
      <sheetData sheetId="6071" refreshError="1"/>
      <sheetData sheetId="6072" refreshError="1"/>
      <sheetData sheetId="6073" refreshError="1"/>
      <sheetData sheetId="6074" refreshError="1"/>
      <sheetData sheetId="6075"/>
      <sheetData sheetId="6076"/>
      <sheetData sheetId="6077"/>
      <sheetData sheetId="6078"/>
      <sheetData sheetId="6079"/>
      <sheetData sheetId="6080"/>
      <sheetData sheetId="6081"/>
      <sheetData sheetId="6082" refreshError="1"/>
      <sheetData sheetId="6083" refreshError="1"/>
      <sheetData sheetId="6084" refreshError="1"/>
      <sheetData sheetId="6085" refreshError="1"/>
      <sheetData sheetId="6086"/>
      <sheetData sheetId="6087" refreshError="1"/>
      <sheetData sheetId="6088" refreshError="1"/>
      <sheetData sheetId="6089"/>
      <sheetData sheetId="6090" refreshError="1"/>
      <sheetData sheetId="6091" refreshError="1"/>
      <sheetData sheetId="6092"/>
      <sheetData sheetId="6093"/>
      <sheetData sheetId="6094"/>
      <sheetData sheetId="6095"/>
      <sheetData sheetId="6096"/>
      <sheetData sheetId="6097"/>
      <sheetData sheetId="6098"/>
      <sheetData sheetId="6099"/>
      <sheetData sheetId="6100"/>
      <sheetData sheetId="6101"/>
      <sheetData sheetId="6102"/>
      <sheetData sheetId="6103"/>
      <sheetData sheetId="6104"/>
      <sheetData sheetId="6105"/>
      <sheetData sheetId="6106"/>
      <sheetData sheetId="6107"/>
      <sheetData sheetId="6108"/>
      <sheetData sheetId="6109"/>
      <sheetData sheetId="6110"/>
      <sheetData sheetId="6111"/>
      <sheetData sheetId="6112"/>
      <sheetData sheetId="6113"/>
      <sheetData sheetId="6114"/>
      <sheetData sheetId="6115"/>
      <sheetData sheetId="6116"/>
      <sheetData sheetId="6117"/>
      <sheetData sheetId="6118"/>
      <sheetData sheetId="6119"/>
      <sheetData sheetId="6120"/>
      <sheetData sheetId="6121"/>
      <sheetData sheetId="6122"/>
      <sheetData sheetId="6123"/>
      <sheetData sheetId="6124"/>
      <sheetData sheetId="6125"/>
      <sheetData sheetId="6126"/>
      <sheetData sheetId="6127"/>
      <sheetData sheetId="6128"/>
      <sheetData sheetId="6129"/>
      <sheetData sheetId="6130"/>
      <sheetData sheetId="6131"/>
      <sheetData sheetId="6132"/>
      <sheetData sheetId="6133"/>
      <sheetData sheetId="6134"/>
      <sheetData sheetId="6135"/>
      <sheetData sheetId="6136"/>
      <sheetData sheetId="6137"/>
      <sheetData sheetId="6138"/>
      <sheetData sheetId="6139" refreshError="1"/>
      <sheetData sheetId="6140"/>
      <sheetData sheetId="6141"/>
      <sheetData sheetId="6142"/>
      <sheetData sheetId="6143"/>
      <sheetData sheetId="6144"/>
      <sheetData sheetId="6145"/>
      <sheetData sheetId="6146" refreshError="1"/>
      <sheetData sheetId="6147" refreshError="1"/>
      <sheetData sheetId="6148" refreshError="1"/>
      <sheetData sheetId="6149" refreshError="1"/>
      <sheetData sheetId="6150" refreshError="1"/>
      <sheetData sheetId="6151"/>
      <sheetData sheetId="6152" refreshError="1"/>
      <sheetData sheetId="6153" refreshError="1"/>
      <sheetData sheetId="6154" refreshError="1"/>
      <sheetData sheetId="6155" refreshError="1"/>
      <sheetData sheetId="6156" refreshError="1"/>
      <sheetData sheetId="6157" refreshError="1"/>
      <sheetData sheetId="6158" refreshError="1"/>
      <sheetData sheetId="6159"/>
      <sheetData sheetId="6160" refreshError="1"/>
      <sheetData sheetId="6161" refreshError="1"/>
      <sheetData sheetId="6162" refreshError="1"/>
      <sheetData sheetId="6163" refreshError="1"/>
      <sheetData sheetId="6164" refreshError="1"/>
      <sheetData sheetId="6165" refreshError="1"/>
      <sheetData sheetId="6166" refreshError="1"/>
      <sheetData sheetId="6167" refreshError="1"/>
      <sheetData sheetId="6168" refreshError="1"/>
      <sheetData sheetId="6169" refreshError="1"/>
      <sheetData sheetId="6170" refreshError="1"/>
      <sheetData sheetId="6171" refreshError="1"/>
      <sheetData sheetId="6172" refreshError="1"/>
      <sheetData sheetId="6173" refreshError="1"/>
      <sheetData sheetId="6174" refreshError="1"/>
      <sheetData sheetId="6175" refreshError="1"/>
      <sheetData sheetId="6176" refreshError="1"/>
      <sheetData sheetId="6177" refreshError="1"/>
      <sheetData sheetId="6178" refreshError="1"/>
      <sheetData sheetId="6179" refreshError="1"/>
      <sheetData sheetId="6180" refreshError="1"/>
      <sheetData sheetId="6181" refreshError="1"/>
      <sheetData sheetId="6182" refreshError="1"/>
      <sheetData sheetId="6183" refreshError="1"/>
      <sheetData sheetId="6184" refreshError="1"/>
      <sheetData sheetId="6185" refreshError="1"/>
      <sheetData sheetId="6186" refreshError="1"/>
      <sheetData sheetId="6187" refreshError="1"/>
      <sheetData sheetId="6188" refreshError="1"/>
      <sheetData sheetId="6189" refreshError="1"/>
      <sheetData sheetId="6190" refreshError="1"/>
      <sheetData sheetId="6191" refreshError="1"/>
      <sheetData sheetId="6192" refreshError="1"/>
      <sheetData sheetId="6193" refreshError="1"/>
      <sheetData sheetId="6194" refreshError="1"/>
      <sheetData sheetId="6195" refreshError="1"/>
      <sheetData sheetId="6196" refreshError="1"/>
      <sheetData sheetId="6197" refreshError="1"/>
      <sheetData sheetId="6198" refreshError="1"/>
      <sheetData sheetId="6199"/>
      <sheetData sheetId="6200"/>
      <sheetData sheetId="6201"/>
      <sheetData sheetId="6202"/>
      <sheetData sheetId="6203"/>
      <sheetData sheetId="6204"/>
      <sheetData sheetId="6205"/>
      <sheetData sheetId="6206"/>
      <sheetData sheetId="6207"/>
      <sheetData sheetId="6208" refreshError="1"/>
      <sheetData sheetId="6209"/>
      <sheetData sheetId="6210" refreshError="1"/>
      <sheetData sheetId="6211" refreshError="1"/>
      <sheetData sheetId="6212" refreshError="1"/>
      <sheetData sheetId="6213" refreshError="1"/>
      <sheetData sheetId="6214" refreshError="1"/>
      <sheetData sheetId="6215" refreshError="1"/>
      <sheetData sheetId="6216" refreshError="1"/>
      <sheetData sheetId="6217" refreshError="1"/>
      <sheetData sheetId="6218" refreshError="1"/>
      <sheetData sheetId="6219" refreshError="1"/>
      <sheetData sheetId="6220"/>
      <sheetData sheetId="6221"/>
      <sheetData sheetId="6222"/>
      <sheetData sheetId="6223"/>
      <sheetData sheetId="6224" refreshError="1"/>
      <sheetData sheetId="6225" refreshError="1"/>
      <sheetData sheetId="6226"/>
      <sheetData sheetId="6227"/>
      <sheetData sheetId="6228"/>
      <sheetData sheetId="6229"/>
      <sheetData sheetId="6230"/>
      <sheetData sheetId="6231"/>
      <sheetData sheetId="6232"/>
      <sheetData sheetId="6233"/>
      <sheetData sheetId="6234"/>
      <sheetData sheetId="6235"/>
      <sheetData sheetId="6236"/>
      <sheetData sheetId="6237"/>
      <sheetData sheetId="6238"/>
      <sheetData sheetId="6239"/>
      <sheetData sheetId="6240"/>
      <sheetData sheetId="6241"/>
      <sheetData sheetId="6242"/>
      <sheetData sheetId="6243"/>
      <sheetData sheetId="6244"/>
      <sheetData sheetId="6245"/>
      <sheetData sheetId="6246"/>
      <sheetData sheetId="6247"/>
      <sheetData sheetId="6248"/>
      <sheetData sheetId="6249"/>
      <sheetData sheetId="6250"/>
      <sheetData sheetId="6251"/>
      <sheetData sheetId="6252"/>
      <sheetData sheetId="6253"/>
      <sheetData sheetId="6254" refreshError="1"/>
      <sheetData sheetId="6255" refreshError="1"/>
      <sheetData sheetId="6256" refreshError="1"/>
      <sheetData sheetId="6257" refreshError="1"/>
      <sheetData sheetId="6258" refreshError="1"/>
      <sheetData sheetId="6259" refreshError="1"/>
      <sheetData sheetId="6260" refreshError="1"/>
      <sheetData sheetId="6261"/>
      <sheetData sheetId="6262"/>
      <sheetData sheetId="6263"/>
      <sheetData sheetId="6264"/>
      <sheetData sheetId="6265"/>
      <sheetData sheetId="6266"/>
      <sheetData sheetId="6267"/>
      <sheetData sheetId="6268"/>
      <sheetData sheetId="6269" refreshError="1"/>
      <sheetData sheetId="6270"/>
      <sheetData sheetId="6271" refreshError="1"/>
      <sheetData sheetId="6272"/>
      <sheetData sheetId="6273"/>
      <sheetData sheetId="6274"/>
      <sheetData sheetId="6275"/>
      <sheetData sheetId="6276"/>
      <sheetData sheetId="6277" refreshError="1"/>
      <sheetData sheetId="6278" refreshError="1"/>
      <sheetData sheetId="6279" refreshError="1"/>
      <sheetData sheetId="6280" refreshError="1"/>
      <sheetData sheetId="6281" refreshError="1"/>
      <sheetData sheetId="6282" refreshError="1"/>
      <sheetData sheetId="6283" refreshError="1"/>
      <sheetData sheetId="6284" refreshError="1"/>
      <sheetData sheetId="6285" refreshError="1"/>
      <sheetData sheetId="6286" refreshError="1"/>
      <sheetData sheetId="6287" refreshError="1"/>
      <sheetData sheetId="6288" refreshError="1"/>
      <sheetData sheetId="6289" refreshError="1"/>
      <sheetData sheetId="6290" refreshError="1"/>
      <sheetData sheetId="6291" refreshError="1"/>
      <sheetData sheetId="6292" refreshError="1"/>
      <sheetData sheetId="6293" refreshError="1"/>
      <sheetData sheetId="6294" refreshError="1"/>
      <sheetData sheetId="6295" refreshError="1"/>
      <sheetData sheetId="6296" refreshError="1"/>
      <sheetData sheetId="6297" refreshError="1"/>
      <sheetData sheetId="6298" refreshError="1"/>
      <sheetData sheetId="6299" refreshError="1"/>
      <sheetData sheetId="6300" refreshError="1"/>
      <sheetData sheetId="6301" refreshError="1"/>
      <sheetData sheetId="6302"/>
      <sheetData sheetId="6303"/>
      <sheetData sheetId="6304"/>
      <sheetData sheetId="6305" refreshError="1"/>
      <sheetData sheetId="6306"/>
      <sheetData sheetId="6307"/>
      <sheetData sheetId="6308" refreshError="1"/>
      <sheetData sheetId="6309" refreshError="1"/>
      <sheetData sheetId="6310" refreshError="1"/>
      <sheetData sheetId="6311" refreshError="1"/>
      <sheetData sheetId="6312" refreshError="1"/>
      <sheetData sheetId="6313" refreshError="1"/>
      <sheetData sheetId="6314" refreshError="1"/>
      <sheetData sheetId="6315" refreshError="1"/>
      <sheetData sheetId="6316"/>
      <sheetData sheetId="6317"/>
      <sheetData sheetId="6318"/>
      <sheetData sheetId="6319"/>
      <sheetData sheetId="6320"/>
      <sheetData sheetId="6321"/>
      <sheetData sheetId="6322"/>
      <sheetData sheetId="6323"/>
      <sheetData sheetId="6324"/>
      <sheetData sheetId="6325"/>
      <sheetData sheetId="6326"/>
      <sheetData sheetId="6327"/>
      <sheetData sheetId="6328"/>
      <sheetData sheetId="6329"/>
      <sheetData sheetId="6330"/>
      <sheetData sheetId="6331"/>
      <sheetData sheetId="6332"/>
      <sheetData sheetId="6333"/>
      <sheetData sheetId="6334"/>
      <sheetData sheetId="6335"/>
      <sheetData sheetId="6336"/>
      <sheetData sheetId="6337"/>
      <sheetData sheetId="6338"/>
      <sheetData sheetId="6339"/>
      <sheetData sheetId="6340"/>
      <sheetData sheetId="6341"/>
      <sheetData sheetId="6342"/>
      <sheetData sheetId="6343"/>
      <sheetData sheetId="6344"/>
      <sheetData sheetId="6345"/>
      <sheetData sheetId="6346"/>
      <sheetData sheetId="6347"/>
      <sheetData sheetId="6348"/>
      <sheetData sheetId="6349"/>
      <sheetData sheetId="6350"/>
      <sheetData sheetId="6351"/>
      <sheetData sheetId="6352"/>
      <sheetData sheetId="6353"/>
      <sheetData sheetId="6354"/>
      <sheetData sheetId="6355"/>
      <sheetData sheetId="6356"/>
      <sheetData sheetId="6357"/>
      <sheetData sheetId="6358"/>
      <sheetData sheetId="6359"/>
      <sheetData sheetId="6360"/>
      <sheetData sheetId="6361"/>
      <sheetData sheetId="6362"/>
      <sheetData sheetId="6363"/>
      <sheetData sheetId="6364"/>
      <sheetData sheetId="6365"/>
      <sheetData sheetId="6366"/>
      <sheetData sheetId="6367"/>
      <sheetData sheetId="6368"/>
      <sheetData sheetId="6369"/>
      <sheetData sheetId="6370"/>
      <sheetData sheetId="6371"/>
      <sheetData sheetId="6372"/>
      <sheetData sheetId="6373"/>
      <sheetData sheetId="6374"/>
      <sheetData sheetId="6375"/>
      <sheetData sheetId="6376"/>
      <sheetData sheetId="6377" refreshError="1"/>
      <sheetData sheetId="6378" refreshError="1"/>
      <sheetData sheetId="6379"/>
      <sheetData sheetId="6380" refreshError="1"/>
      <sheetData sheetId="6381" refreshError="1"/>
      <sheetData sheetId="6382" refreshError="1"/>
      <sheetData sheetId="6383" refreshError="1"/>
      <sheetData sheetId="6384" refreshError="1"/>
      <sheetData sheetId="6385" refreshError="1"/>
      <sheetData sheetId="6386" refreshError="1"/>
      <sheetData sheetId="6387" refreshError="1"/>
      <sheetData sheetId="6388" refreshError="1"/>
      <sheetData sheetId="6389" refreshError="1"/>
      <sheetData sheetId="6390"/>
      <sheetData sheetId="6391"/>
      <sheetData sheetId="6392"/>
      <sheetData sheetId="6393"/>
      <sheetData sheetId="6394"/>
      <sheetData sheetId="6395"/>
      <sheetData sheetId="6396"/>
      <sheetData sheetId="6397" refreshError="1"/>
      <sheetData sheetId="6398" refreshError="1"/>
      <sheetData sheetId="6399"/>
      <sheetData sheetId="6400"/>
      <sheetData sheetId="6401"/>
      <sheetData sheetId="6402" refreshError="1"/>
      <sheetData sheetId="6403" refreshError="1"/>
      <sheetData sheetId="6404"/>
      <sheetData sheetId="6405" refreshError="1"/>
      <sheetData sheetId="6406" refreshError="1"/>
      <sheetData sheetId="6407" refreshError="1"/>
      <sheetData sheetId="6408" refreshError="1"/>
      <sheetData sheetId="6409"/>
      <sheetData sheetId="6410"/>
      <sheetData sheetId="6411"/>
      <sheetData sheetId="6412"/>
      <sheetData sheetId="6413"/>
      <sheetData sheetId="6414"/>
      <sheetData sheetId="6415"/>
      <sheetData sheetId="6416"/>
      <sheetData sheetId="6417"/>
      <sheetData sheetId="6418"/>
      <sheetData sheetId="6419"/>
      <sheetData sheetId="6420"/>
      <sheetData sheetId="6421" refreshError="1"/>
      <sheetData sheetId="6422"/>
      <sheetData sheetId="6423"/>
      <sheetData sheetId="6424" refreshError="1"/>
      <sheetData sheetId="6425" refreshError="1"/>
      <sheetData sheetId="6426" refreshError="1"/>
      <sheetData sheetId="6427"/>
      <sheetData sheetId="6428" refreshError="1"/>
      <sheetData sheetId="6429"/>
      <sheetData sheetId="6430"/>
      <sheetData sheetId="6431"/>
      <sheetData sheetId="6432"/>
      <sheetData sheetId="6433"/>
      <sheetData sheetId="6434"/>
      <sheetData sheetId="6435"/>
      <sheetData sheetId="6436"/>
      <sheetData sheetId="6437"/>
      <sheetData sheetId="6438"/>
      <sheetData sheetId="6439"/>
      <sheetData sheetId="6440" refreshError="1"/>
      <sheetData sheetId="6441" refreshError="1"/>
      <sheetData sheetId="6442" refreshError="1"/>
      <sheetData sheetId="6443" refreshError="1"/>
      <sheetData sheetId="6444" refreshError="1"/>
      <sheetData sheetId="6445" refreshError="1"/>
      <sheetData sheetId="6446" refreshError="1"/>
      <sheetData sheetId="6447" refreshError="1"/>
      <sheetData sheetId="6448" refreshError="1"/>
      <sheetData sheetId="6449" refreshError="1"/>
      <sheetData sheetId="6450" refreshError="1"/>
      <sheetData sheetId="6451"/>
      <sheetData sheetId="6452"/>
      <sheetData sheetId="6453"/>
      <sheetData sheetId="6454"/>
      <sheetData sheetId="6455"/>
      <sheetData sheetId="6456"/>
      <sheetData sheetId="6457"/>
      <sheetData sheetId="6458"/>
      <sheetData sheetId="6459" refreshError="1"/>
      <sheetData sheetId="6460" refreshError="1"/>
      <sheetData sheetId="6461"/>
      <sheetData sheetId="6462"/>
      <sheetData sheetId="6463"/>
      <sheetData sheetId="6464"/>
      <sheetData sheetId="6465"/>
      <sheetData sheetId="6466"/>
      <sheetData sheetId="6467"/>
      <sheetData sheetId="6468"/>
      <sheetData sheetId="6469"/>
      <sheetData sheetId="6470"/>
      <sheetData sheetId="6471"/>
      <sheetData sheetId="6472"/>
      <sheetData sheetId="6473" refreshError="1"/>
      <sheetData sheetId="6474" refreshError="1"/>
      <sheetData sheetId="6475" refreshError="1"/>
      <sheetData sheetId="6476" refreshError="1"/>
      <sheetData sheetId="6477" refreshError="1"/>
      <sheetData sheetId="6478" refreshError="1"/>
      <sheetData sheetId="6479"/>
      <sheetData sheetId="6480" refreshError="1"/>
      <sheetData sheetId="6481"/>
      <sheetData sheetId="6482"/>
      <sheetData sheetId="6483"/>
      <sheetData sheetId="6484"/>
      <sheetData sheetId="6485"/>
      <sheetData sheetId="6486"/>
      <sheetData sheetId="6487"/>
      <sheetData sheetId="6488"/>
      <sheetData sheetId="6489"/>
      <sheetData sheetId="6490" refreshError="1"/>
      <sheetData sheetId="6491"/>
      <sheetData sheetId="6492"/>
      <sheetData sheetId="6493"/>
      <sheetData sheetId="6494"/>
      <sheetData sheetId="6495"/>
      <sheetData sheetId="6496"/>
      <sheetData sheetId="6497"/>
      <sheetData sheetId="6498"/>
      <sheetData sheetId="6499"/>
      <sheetData sheetId="6500"/>
      <sheetData sheetId="6501"/>
      <sheetData sheetId="6502"/>
      <sheetData sheetId="6503"/>
      <sheetData sheetId="6504"/>
      <sheetData sheetId="6505"/>
      <sheetData sheetId="6506"/>
      <sheetData sheetId="6507"/>
      <sheetData sheetId="6508"/>
      <sheetData sheetId="6509"/>
      <sheetData sheetId="6510"/>
      <sheetData sheetId="6511"/>
      <sheetData sheetId="6512"/>
      <sheetData sheetId="6513" refreshError="1"/>
      <sheetData sheetId="6514"/>
      <sheetData sheetId="6515"/>
      <sheetData sheetId="6516"/>
      <sheetData sheetId="6517" refreshError="1"/>
      <sheetData sheetId="6518" refreshError="1"/>
      <sheetData sheetId="6519"/>
      <sheetData sheetId="6520"/>
      <sheetData sheetId="6521"/>
      <sheetData sheetId="6522"/>
      <sheetData sheetId="6523"/>
      <sheetData sheetId="6524"/>
      <sheetData sheetId="6525"/>
      <sheetData sheetId="6526"/>
      <sheetData sheetId="6527" refreshError="1"/>
      <sheetData sheetId="6528" refreshError="1"/>
      <sheetData sheetId="6529"/>
      <sheetData sheetId="6530" refreshError="1"/>
      <sheetData sheetId="6531" refreshError="1"/>
      <sheetData sheetId="6532" refreshError="1"/>
      <sheetData sheetId="6533"/>
      <sheetData sheetId="6534" refreshError="1"/>
      <sheetData sheetId="6535" refreshError="1"/>
      <sheetData sheetId="6536"/>
      <sheetData sheetId="6537" refreshError="1"/>
      <sheetData sheetId="6538"/>
      <sheetData sheetId="6539" refreshError="1"/>
      <sheetData sheetId="6540"/>
      <sheetData sheetId="6541"/>
      <sheetData sheetId="6542" refreshError="1"/>
      <sheetData sheetId="6543" refreshError="1"/>
      <sheetData sheetId="6544"/>
      <sheetData sheetId="6545" refreshError="1"/>
      <sheetData sheetId="6546"/>
      <sheetData sheetId="6547"/>
      <sheetData sheetId="6548"/>
      <sheetData sheetId="6549"/>
      <sheetData sheetId="6550"/>
      <sheetData sheetId="6551"/>
      <sheetData sheetId="6552"/>
      <sheetData sheetId="6553"/>
      <sheetData sheetId="6554" refreshError="1"/>
      <sheetData sheetId="6555"/>
      <sheetData sheetId="6556"/>
      <sheetData sheetId="6557"/>
      <sheetData sheetId="6558"/>
      <sheetData sheetId="6559"/>
      <sheetData sheetId="6560"/>
      <sheetData sheetId="6561"/>
      <sheetData sheetId="6562"/>
      <sheetData sheetId="6563"/>
      <sheetData sheetId="6564" refreshError="1"/>
      <sheetData sheetId="6565"/>
      <sheetData sheetId="6566"/>
      <sheetData sheetId="6567"/>
      <sheetData sheetId="6568"/>
      <sheetData sheetId="6569"/>
      <sheetData sheetId="6570"/>
      <sheetData sheetId="6571"/>
      <sheetData sheetId="6572"/>
      <sheetData sheetId="6573"/>
      <sheetData sheetId="6574"/>
      <sheetData sheetId="6575"/>
      <sheetData sheetId="6576"/>
      <sheetData sheetId="6577"/>
      <sheetData sheetId="6578"/>
      <sheetData sheetId="6579"/>
      <sheetData sheetId="6580"/>
      <sheetData sheetId="6581"/>
      <sheetData sheetId="6582"/>
      <sheetData sheetId="6583"/>
      <sheetData sheetId="6584"/>
      <sheetData sheetId="6585"/>
      <sheetData sheetId="6586"/>
      <sheetData sheetId="6587"/>
      <sheetData sheetId="6588"/>
      <sheetData sheetId="6589"/>
      <sheetData sheetId="6590"/>
      <sheetData sheetId="6591"/>
      <sheetData sheetId="6592"/>
      <sheetData sheetId="6593"/>
      <sheetData sheetId="6594"/>
      <sheetData sheetId="6595"/>
      <sheetData sheetId="6596"/>
      <sheetData sheetId="6597"/>
      <sheetData sheetId="6598"/>
      <sheetData sheetId="6599"/>
      <sheetData sheetId="6600"/>
      <sheetData sheetId="6601"/>
      <sheetData sheetId="6602"/>
      <sheetData sheetId="6603"/>
      <sheetData sheetId="6604"/>
      <sheetData sheetId="6605"/>
      <sheetData sheetId="6606" refreshError="1"/>
      <sheetData sheetId="6607" refreshError="1"/>
      <sheetData sheetId="6608"/>
      <sheetData sheetId="6609" refreshError="1"/>
      <sheetData sheetId="6610" refreshError="1"/>
      <sheetData sheetId="6611" refreshError="1"/>
      <sheetData sheetId="6612"/>
      <sheetData sheetId="6613" refreshError="1"/>
      <sheetData sheetId="6614" refreshError="1"/>
      <sheetData sheetId="6615" refreshError="1"/>
      <sheetData sheetId="6616" refreshError="1"/>
      <sheetData sheetId="6617"/>
      <sheetData sheetId="6618"/>
      <sheetData sheetId="6619"/>
      <sheetData sheetId="6620"/>
      <sheetData sheetId="6621"/>
      <sheetData sheetId="6622"/>
      <sheetData sheetId="6623"/>
      <sheetData sheetId="6624"/>
      <sheetData sheetId="6625"/>
      <sheetData sheetId="6626"/>
      <sheetData sheetId="6627"/>
      <sheetData sheetId="6628"/>
      <sheetData sheetId="6629"/>
      <sheetData sheetId="6630"/>
      <sheetData sheetId="6631"/>
      <sheetData sheetId="6632"/>
      <sheetData sheetId="6633"/>
      <sheetData sheetId="6634"/>
      <sheetData sheetId="6635"/>
      <sheetData sheetId="6636"/>
      <sheetData sheetId="6637"/>
      <sheetData sheetId="6638"/>
      <sheetData sheetId="6639"/>
      <sheetData sheetId="6640"/>
      <sheetData sheetId="6641"/>
      <sheetData sheetId="6642"/>
      <sheetData sheetId="6643" refreshError="1"/>
      <sheetData sheetId="6644" refreshError="1"/>
      <sheetData sheetId="6645" refreshError="1"/>
      <sheetData sheetId="6646" refreshError="1"/>
      <sheetData sheetId="6647"/>
      <sheetData sheetId="6648" refreshError="1"/>
      <sheetData sheetId="6649" refreshError="1"/>
      <sheetData sheetId="6650" refreshError="1"/>
      <sheetData sheetId="6651" refreshError="1"/>
      <sheetData sheetId="6652" refreshError="1"/>
      <sheetData sheetId="6653"/>
      <sheetData sheetId="6654"/>
      <sheetData sheetId="6655"/>
      <sheetData sheetId="6656"/>
      <sheetData sheetId="6657"/>
      <sheetData sheetId="6658"/>
      <sheetData sheetId="6659" refreshError="1"/>
      <sheetData sheetId="6660"/>
      <sheetData sheetId="6661"/>
      <sheetData sheetId="6662"/>
      <sheetData sheetId="6663"/>
      <sheetData sheetId="6664"/>
      <sheetData sheetId="6665"/>
      <sheetData sheetId="6666"/>
      <sheetData sheetId="6667"/>
      <sheetData sheetId="6668"/>
      <sheetData sheetId="6669"/>
      <sheetData sheetId="6670"/>
      <sheetData sheetId="6671"/>
      <sheetData sheetId="6672"/>
      <sheetData sheetId="6673"/>
      <sheetData sheetId="6674"/>
      <sheetData sheetId="6675"/>
      <sheetData sheetId="6676"/>
      <sheetData sheetId="6677"/>
      <sheetData sheetId="6678"/>
      <sheetData sheetId="6679"/>
      <sheetData sheetId="6680"/>
      <sheetData sheetId="6681"/>
      <sheetData sheetId="6682"/>
      <sheetData sheetId="6683"/>
      <sheetData sheetId="6684"/>
      <sheetData sheetId="6685"/>
      <sheetData sheetId="6686"/>
      <sheetData sheetId="6687"/>
      <sheetData sheetId="6688" refreshError="1"/>
      <sheetData sheetId="6689" refreshError="1"/>
      <sheetData sheetId="6690" refreshError="1"/>
      <sheetData sheetId="6691" refreshError="1"/>
      <sheetData sheetId="6692" refreshError="1"/>
      <sheetData sheetId="6693" refreshError="1"/>
      <sheetData sheetId="6694" refreshError="1"/>
      <sheetData sheetId="6695" refreshError="1"/>
      <sheetData sheetId="6696" refreshError="1"/>
      <sheetData sheetId="6697" refreshError="1"/>
      <sheetData sheetId="6698" refreshError="1"/>
      <sheetData sheetId="6699" refreshError="1"/>
      <sheetData sheetId="6700" refreshError="1"/>
      <sheetData sheetId="6701" refreshError="1"/>
      <sheetData sheetId="6702" refreshError="1"/>
      <sheetData sheetId="6703" refreshError="1"/>
      <sheetData sheetId="6704" refreshError="1"/>
      <sheetData sheetId="6705" refreshError="1"/>
      <sheetData sheetId="6706" refreshError="1"/>
      <sheetData sheetId="6707" refreshError="1"/>
      <sheetData sheetId="6708" refreshError="1"/>
      <sheetData sheetId="6709" refreshError="1"/>
      <sheetData sheetId="6710" refreshError="1"/>
      <sheetData sheetId="6711" refreshError="1"/>
      <sheetData sheetId="6712" refreshError="1"/>
      <sheetData sheetId="6713" refreshError="1"/>
      <sheetData sheetId="6714" refreshError="1"/>
      <sheetData sheetId="6715" refreshError="1"/>
      <sheetData sheetId="6716"/>
      <sheetData sheetId="6717"/>
      <sheetData sheetId="6718"/>
      <sheetData sheetId="6719"/>
      <sheetData sheetId="6720"/>
      <sheetData sheetId="6721"/>
      <sheetData sheetId="6722"/>
      <sheetData sheetId="6723"/>
      <sheetData sheetId="6724"/>
      <sheetData sheetId="6725"/>
      <sheetData sheetId="6726"/>
      <sheetData sheetId="6727"/>
      <sheetData sheetId="6728"/>
      <sheetData sheetId="6729" refreshError="1"/>
      <sheetData sheetId="6730"/>
      <sheetData sheetId="6731"/>
      <sheetData sheetId="6732"/>
      <sheetData sheetId="6733"/>
      <sheetData sheetId="6734"/>
      <sheetData sheetId="6735"/>
      <sheetData sheetId="6736"/>
      <sheetData sheetId="6737"/>
      <sheetData sheetId="6738"/>
      <sheetData sheetId="6739"/>
      <sheetData sheetId="6740"/>
      <sheetData sheetId="6741"/>
      <sheetData sheetId="6742"/>
      <sheetData sheetId="6743"/>
      <sheetData sheetId="6744"/>
      <sheetData sheetId="6745"/>
      <sheetData sheetId="6746"/>
      <sheetData sheetId="6747"/>
      <sheetData sheetId="6748"/>
      <sheetData sheetId="6749" refreshError="1"/>
      <sheetData sheetId="6750" refreshError="1"/>
      <sheetData sheetId="6751" refreshError="1"/>
      <sheetData sheetId="6752" refreshError="1"/>
      <sheetData sheetId="6753" refreshError="1"/>
      <sheetData sheetId="6754" refreshError="1"/>
      <sheetData sheetId="6755" refreshError="1"/>
      <sheetData sheetId="6756" refreshError="1"/>
      <sheetData sheetId="6757"/>
      <sheetData sheetId="6758"/>
      <sheetData sheetId="6759"/>
      <sheetData sheetId="6760"/>
      <sheetData sheetId="6761"/>
      <sheetData sheetId="6762"/>
      <sheetData sheetId="6763"/>
      <sheetData sheetId="6764"/>
      <sheetData sheetId="6765"/>
      <sheetData sheetId="6766"/>
      <sheetData sheetId="6767"/>
      <sheetData sheetId="6768" refreshError="1"/>
      <sheetData sheetId="6769" refreshError="1"/>
      <sheetData sheetId="6770" refreshError="1"/>
      <sheetData sheetId="6771" refreshError="1"/>
      <sheetData sheetId="6772" refreshError="1"/>
      <sheetData sheetId="6773" refreshError="1"/>
      <sheetData sheetId="6774" refreshError="1"/>
      <sheetData sheetId="6775" refreshError="1"/>
      <sheetData sheetId="6776"/>
      <sheetData sheetId="6777"/>
      <sheetData sheetId="6778"/>
      <sheetData sheetId="6779"/>
      <sheetData sheetId="6780" refreshError="1"/>
      <sheetData sheetId="6781" refreshError="1"/>
      <sheetData sheetId="6782" refreshError="1"/>
      <sheetData sheetId="6783" refreshError="1"/>
      <sheetData sheetId="6784" refreshError="1"/>
      <sheetData sheetId="6785" refreshError="1"/>
      <sheetData sheetId="6786" refreshError="1"/>
      <sheetData sheetId="6787" refreshError="1"/>
      <sheetData sheetId="6788" refreshError="1"/>
      <sheetData sheetId="6789" refreshError="1"/>
      <sheetData sheetId="6790" refreshError="1"/>
      <sheetData sheetId="6791" refreshError="1"/>
      <sheetData sheetId="6792" refreshError="1"/>
      <sheetData sheetId="6793" refreshError="1"/>
      <sheetData sheetId="6794" refreshError="1"/>
      <sheetData sheetId="6795" refreshError="1"/>
      <sheetData sheetId="6796" refreshError="1"/>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sheetData sheetId="6806"/>
      <sheetData sheetId="6807"/>
      <sheetData sheetId="6808"/>
      <sheetData sheetId="6809"/>
      <sheetData sheetId="6810"/>
      <sheetData sheetId="6811"/>
      <sheetData sheetId="6812" refreshError="1"/>
      <sheetData sheetId="6813" refreshError="1"/>
      <sheetData sheetId="6814" refreshError="1"/>
      <sheetData sheetId="6815" refreshError="1"/>
      <sheetData sheetId="6816" refreshError="1"/>
      <sheetData sheetId="6817"/>
      <sheetData sheetId="6818" refreshError="1"/>
      <sheetData sheetId="6819" refreshError="1"/>
      <sheetData sheetId="6820" refreshError="1"/>
      <sheetData sheetId="6821" refreshError="1"/>
      <sheetData sheetId="6822" refreshError="1"/>
      <sheetData sheetId="6823" refreshError="1"/>
      <sheetData sheetId="6824" refreshError="1"/>
      <sheetData sheetId="6825" refreshError="1"/>
      <sheetData sheetId="6826"/>
      <sheetData sheetId="6827" refreshError="1"/>
      <sheetData sheetId="6828" refreshError="1"/>
      <sheetData sheetId="6829"/>
      <sheetData sheetId="6830"/>
      <sheetData sheetId="6831"/>
      <sheetData sheetId="6832"/>
      <sheetData sheetId="6833"/>
      <sheetData sheetId="6834"/>
      <sheetData sheetId="6835"/>
      <sheetData sheetId="6836"/>
      <sheetData sheetId="6837"/>
      <sheetData sheetId="6838"/>
      <sheetData sheetId="6839"/>
      <sheetData sheetId="6840"/>
      <sheetData sheetId="6841"/>
      <sheetData sheetId="6842"/>
      <sheetData sheetId="6843" refreshError="1"/>
      <sheetData sheetId="6844"/>
      <sheetData sheetId="6845"/>
      <sheetData sheetId="6846"/>
      <sheetData sheetId="6847"/>
      <sheetData sheetId="6848"/>
      <sheetData sheetId="6849"/>
      <sheetData sheetId="6850"/>
      <sheetData sheetId="6851"/>
      <sheetData sheetId="6852" refreshError="1"/>
      <sheetData sheetId="6853" refreshError="1"/>
      <sheetData sheetId="6854"/>
      <sheetData sheetId="6855"/>
      <sheetData sheetId="6856"/>
      <sheetData sheetId="6857" refreshError="1"/>
      <sheetData sheetId="6858"/>
      <sheetData sheetId="6859"/>
      <sheetData sheetId="6860"/>
      <sheetData sheetId="6861" refreshError="1"/>
      <sheetData sheetId="6862"/>
      <sheetData sheetId="6863" refreshError="1"/>
      <sheetData sheetId="6864" refreshError="1"/>
      <sheetData sheetId="6865" refreshError="1"/>
      <sheetData sheetId="6866" refreshError="1"/>
      <sheetData sheetId="6867" refreshError="1"/>
      <sheetData sheetId="6868" refreshError="1"/>
      <sheetData sheetId="6869" refreshError="1"/>
      <sheetData sheetId="6870" refreshError="1"/>
      <sheetData sheetId="6871" refreshError="1"/>
      <sheetData sheetId="6872" refreshError="1"/>
      <sheetData sheetId="6873" refreshError="1"/>
      <sheetData sheetId="6874" refreshError="1"/>
      <sheetData sheetId="6875" refreshError="1"/>
      <sheetData sheetId="6876" refreshError="1"/>
      <sheetData sheetId="6877" refreshError="1"/>
      <sheetData sheetId="6878" refreshError="1"/>
      <sheetData sheetId="6879" refreshError="1"/>
      <sheetData sheetId="6880" refreshError="1"/>
      <sheetData sheetId="6881" refreshError="1"/>
      <sheetData sheetId="6882"/>
      <sheetData sheetId="6883"/>
      <sheetData sheetId="6884"/>
      <sheetData sheetId="6885"/>
      <sheetData sheetId="6886"/>
      <sheetData sheetId="6887"/>
      <sheetData sheetId="6888" refreshError="1"/>
      <sheetData sheetId="6889" refreshError="1"/>
      <sheetData sheetId="6890" refreshError="1"/>
      <sheetData sheetId="6891"/>
      <sheetData sheetId="6892" refreshError="1"/>
      <sheetData sheetId="6893" refreshError="1"/>
      <sheetData sheetId="6894"/>
      <sheetData sheetId="6895"/>
      <sheetData sheetId="6896"/>
      <sheetData sheetId="6897" refreshError="1"/>
      <sheetData sheetId="6898" refreshError="1"/>
      <sheetData sheetId="6899" refreshError="1"/>
      <sheetData sheetId="6900"/>
      <sheetData sheetId="6901" refreshError="1"/>
      <sheetData sheetId="6902" refreshError="1"/>
      <sheetData sheetId="6903"/>
      <sheetData sheetId="6904" refreshError="1"/>
      <sheetData sheetId="6905" refreshError="1"/>
      <sheetData sheetId="6906"/>
      <sheetData sheetId="6907" refreshError="1"/>
      <sheetData sheetId="6908"/>
      <sheetData sheetId="6909"/>
      <sheetData sheetId="6910"/>
      <sheetData sheetId="6911"/>
      <sheetData sheetId="6912"/>
      <sheetData sheetId="6913"/>
      <sheetData sheetId="6914"/>
      <sheetData sheetId="6915" refreshError="1"/>
      <sheetData sheetId="6916"/>
      <sheetData sheetId="6917"/>
      <sheetData sheetId="6918"/>
      <sheetData sheetId="6919"/>
      <sheetData sheetId="6920"/>
      <sheetData sheetId="6921"/>
      <sheetData sheetId="6922"/>
      <sheetData sheetId="6923"/>
      <sheetData sheetId="6924"/>
      <sheetData sheetId="6925"/>
      <sheetData sheetId="6926"/>
      <sheetData sheetId="6927"/>
      <sheetData sheetId="6928"/>
      <sheetData sheetId="6929"/>
      <sheetData sheetId="6930"/>
      <sheetData sheetId="6931"/>
      <sheetData sheetId="6932"/>
      <sheetData sheetId="6933"/>
      <sheetData sheetId="6934"/>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refreshError="1"/>
      <sheetData sheetId="6955" refreshError="1"/>
      <sheetData sheetId="6956" refreshError="1"/>
      <sheetData sheetId="6957" refreshError="1"/>
      <sheetData sheetId="6958" refreshError="1"/>
      <sheetData sheetId="6959" refreshError="1"/>
      <sheetData sheetId="6960" refreshError="1"/>
      <sheetData sheetId="6961" refreshError="1"/>
      <sheetData sheetId="6962" refreshError="1"/>
      <sheetData sheetId="6963" refreshError="1"/>
      <sheetData sheetId="6964" refreshError="1"/>
      <sheetData sheetId="6965" refreshError="1"/>
      <sheetData sheetId="6966" refreshError="1"/>
      <sheetData sheetId="6967" refreshError="1"/>
      <sheetData sheetId="6968" refreshError="1"/>
      <sheetData sheetId="6969" refreshError="1"/>
      <sheetData sheetId="6970" refreshError="1"/>
      <sheetData sheetId="6971" refreshError="1"/>
      <sheetData sheetId="6972" refreshError="1"/>
      <sheetData sheetId="6973" refreshError="1"/>
      <sheetData sheetId="6974" refreshError="1"/>
      <sheetData sheetId="6975" refreshError="1"/>
      <sheetData sheetId="6976" refreshError="1"/>
      <sheetData sheetId="6977" refreshError="1"/>
      <sheetData sheetId="6978" refreshError="1"/>
      <sheetData sheetId="6979" refreshError="1"/>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sheetData sheetId="6989"/>
      <sheetData sheetId="6990"/>
      <sheetData sheetId="6991"/>
      <sheetData sheetId="6992"/>
      <sheetData sheetId="6993"/>
      <sheetData sheetId="6994"/>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refreshError="1"/>
      <sheetData sheetId="7017" refreshError="1"/>
      <sheetData sheetId="7018" refreshError="1"/>
      <sheetData sheetId="7019"/>
      <sheetData sheetId="7020"/>
      <sheetData sheetId="7021"/>
      <sheetData sheetId="7022"/>
      <sheetData sheetId="7023"/>
      <sheetData sheetId="7024"/>
      <sheetData sheetId="7025"/>
      <sheetData sheetId="7026"/>
      <sheetData sheetId="7027"/>
      <sheetData sheetId="7028"/>
      <sheetData sheetId="7029"/>
      <sheetData sheetId="7030"/>
      <sheetData sheetId="7031"/>
      <sheetData sheetId="7032"/>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sheetData sheetId="7043"/>
      <sheetData sheetId="7044"/>
      <sheetData sheetId="7045"/>
      <sheetData sheetId="7046" refreshError="1"/>
      <sheetData sheetId="7047" refreshError="1"/>
      <sheetData sheetId="7048" refreshError="1"/>
      <sheetData sheetId="7049" refreshError="1"/>
      <sheetData sheetId="7050" refreshError="1"/>
      <sheetData sheetId="7051" refreshError="1"/>
      <sheetData sheetId="7052" refreshError="1"/>
      <sheetData sheetId="7053"/>
      <sheetData sheetId="7054"/>
      <sheetData sheetId="7055"/>
      <sheetData sheetId="7056"/>
      <sheetData sheetId="7057"/>
      <sheetData sheetId="7058"/>
      <sheetData sheetId="7059"/>
      <sheetData sheetId="7060"/>
      <sheetData sheetId="7061"/>
      <sheetData sheetId="7062"/>
      <sheetData sheetId="7063"/>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sheetData sheetId="7081" refreshError="1"/>
      <sheetData sheetId="7082"/>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sheetData sheetId="7138"/>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efreshError="1"/>
      <sheetData sheetId="7151" refreshError="1"/>
      <sheetData sheetId="7152" refreshError="1"/>
      <sheetData sheetId="7153" refreshError="1"/>
      <sheetData sheetId="7154" refreshError="1"/>
      <sheetData sheetId="7155" refreshError="1"/>
      <sheetData sheetId="7156" refreshError="1"/>
      <sheetData sheetId="7157" refreshError="1"/>
      <sheetData sheetId="7158" refreshError="1"/>
      <sheetData sheetId="7159" refreshError="1"/>
      <sheetData sheetId="7160" refreshError="1"/>
      <sheetData sheetId="7161" refreshError="1"/>
      <sheetData sheetId="7162" refreshError="1"/>
      <sheetData sheetId="7163" refreshError="1"/>
      <sheetData sheetId="7164" refreshError="1"/>
      <sheetData sheetId="7165" refreshError="1"/>
      <sheetData sheetId="7166" refreshError="1"/>
      <sheetData sheetId="7167" refreshError="1"/>
      <sheetData sheetId="7168" refreshError="1"/>
      <sheetData sheetId="7169" refreshError="1"/>
      <sheetData sheetId="7170" refreshError="1"/>
      <sheetData sheetId="7171" refreshError="1"/>
      <sheetData sheetId="7172" refreshError="1"/>
      <sheetData sheetId="7173" refreshError="1"/>
      <sheetData sheetId="7174" refreshError="1"/>
      <sheetData sheetId="7175" refreshError="1"/>
      <sheetData sheetId="7176" refreshError="1"/>
      <sheetData sheetId="7177" refreshError="1"/>
      <sheetData sheetId="7178" refreshError="1"/>
      <sheetData sheetId="7179" refreshError="1"/>
      <sheetData sheetId="7180" refreshError="1"/>
      <sheetData sheetId="7181" refreshError="1"/>
      <sheetData sheetId="7182" refreshError="1"/>
      <sheetData sheetId="7183" refreshError="1"/>
      <sheetData sheetId="7184" refreshError="1"/>
      <sheetData sheetId="7185" refreshError="1"/>
      <sheetData sheetId="7186" refreshError="1"/>
      <sheetData sheetId="7187" refreshError="1"/>
      <sheetData sheetId="7188" refreshError="1"/>
      <sheetData sheetId="7189" refreshError="1"/>
      <sheetData sheetId="7190" refreshError="1"/>
      <sheetData sheetId="7191" refreshError="1"/>
      <sheetData sheetId="7192" refreshError="1"/>
      <sheetData sheetId="7193" refreshError="1"/>
      <sheetData sheetId="7194" refreshError="1"/>
      <sheetData sheetId="7195" refreshError="1"/>
      <sheetData sheetId="7196" refreshError="1"/>
      <sheetData sheetId="7197" refreshError="1"/>
      <sheetData sheetId="7198" refreshError="1"/>
      <sheetData sheetId="7199" refreshError="1"/>
      <sheetData sheetId="7200" refreshError="1"/>
      <sheetData sheetId="7201" refreshError="1"/>
      <sheetData sheetId="7202" refreshError="1"/>
      <sheetData sheetId="7203" refreshError="1"/>
      <sheetData sheetId="7204" refreshError="1"/>
      <sheetData sheetId="7205" refreshError="1"/>
      <sheetData sheetId="7206" refreshError="1"/>
      <sheetData sheetId="7207" refreshError="1"/>
      <sheetData sheetId="7208" refreshError="1"/>
      <sheetData sheetId="7209" refreshError="1"/>
      <sheetData sheetId="7210" refreshError="1"/>
      <sheetData sheetId="7211" refreshError="1"/>
      <sheetData sheetId="7212" refreshError="1"/>
      <sheetData sheetId="7213" refreshError="1"/>
      <sheetData sheetId="7214" refreshError="1"/>
      <sheetData sheetId="7215" refreshError="1"/>
      <sheetData sheetId="7216" refreshError="1"/>
      <sheetData sheetId="7217" refreshError="1"/>
      <sheetData sheetId="7218" refreshError="1"/>
      <sheetData sheetId="7219" refreshError="1"/>
      <sheetData sheetId="7220" refreshError="1"/>
      <sheetData sheetId="7221" refreshError="1"/>
      <sheetData sheetId="7222" refreshError="1"/>
      <sheetData sheetId="7223" refreshError="1"/>
      <sheetData sheetId="7224" refreshError="1"/>
      <sheetData sheetId="7225" refreshError="1"/>
      <sheetData sheetId="7226" refreshError="1"/>
      <sheetData sheetId="7227" refreshError="1"/>
      <sheetData sheetId="7228" refreshError="1"/>
      <sheetData sheetId="7229" refreshError="1"/>
      <sheetData sheetId="7230" refreshError="1"/>
      <sheetData sheetId="7231" refreshError="1"/>
      <sheetData sheetId="7232" refreshError="1"/>
      <sheetData sheetId="7233" refreshError="1"/>
      <sheetData sheetId="7234" refreshError="1"/>
      <sheetData sheetId="7235" refreshError="1"/>
      <sheetData sheetId="7236" refreshError="1"/>
      <sheetData sheetId="7237" refreshError="1"/>
      <sheetData sheetId="7238" refreshError="1"/>
      <sheetData sheetId="7239" refreshError="1"/>
      <sheetData sheetId="7240" refreshError="1"/>
      <sheetData sheetId="7241" refreshError="1"/>
      <sheetData sheetId="7242" refreshError="1"/>
      <sheetData sheetId="7243" refreshError="1"/>
      <sheetData sheetId="7244" refreshError="1"/>
      <sheetData sheetId="7245" refreshError="1"/>
      <sheetData sheetId="7246" refreshError="1"/>
      <sheetData sheetId="7247" refreshError="1"/>
      <sheetData sheetId="7248" refreshError="1"/>
      <sheetData sheetId="7249" refreshError="1"/>
      <sheetData sheetId="7250" refreshError="1"/>
      <sheetData sheetId="7251" refreshError="1"/>
      <sheetData sheetId="7252" refreshError="1"/>
      <sheetData sheetId="7253" refreshError="1"/>
      <sheetData sheetId="7254" refreshError="1"/>
      <sheetData sheetId="7255" refreshError="1"/>
      <sheetData sheetId="7256" refreshError="1"/>
      <sheetData sheetId="7257" refreshError="1"/>
      <sheetData sheetId="7258" refreshError="1"/>
      <sheetData sheetId="7259" refreshError="1"/>
      <sheetData sheetId="7260" refreshError="1"/>
      <sheetData sheetId="7261" refreshError="1"/>
      <sheetData sheetId="7262" refreshError="1"/>
      <sheetData sheetId="7263" refreshError="1"/>
      <sheetData sheetId="7264" refreshError="1"/>
      <sheetData sheetId="7265" refreshError="1"/>
      <sheetData sheetId="7266" refreshError="1"/>
      <sheetData sheetId="7267" refreshError="1"/>
      <sheetData sheetId="7268" refreshError="1"/>
      <sheetData sheetId="7269" refreshError="1"/>
      <sheetData sheetId="7270" refreshError="1"/>
      <sheetData sheetId="7271" refreshError="1"/>
      <sheetData sheetId="7272" refreshError="1"/>
      <sheetData sheetId="7273" refreshError="1"/>
      <sheetData sheetId="7274" refreshError="1"/>
      <sheetData sheetId="7275" refreshError="1"/>
      <sheetData sheetId="7276" refreshError="1"/>
      <sheetData sheetId="7277" refreshError="1"/>
      <sheetData sheetId="7278" refreshError="1"/>
      <sheetData sheetId="7279" refreshError="1"/>
      <sheetData sheetId="7280" refreshError="1"/>
      <sheetData sheetId="7281" refreshError="1"/>
      <sheetData sheetId="7282" refreshError="1"/>
      <sheetData sheetId="7283" refreshError="1"/>
      <sheetData sheetId="7284" refreshError="1"/>
      <sheetData sheetId="7285" refreshError="1"/>
      <sheetData sheetId="7286" refreshError="1"/>
      <sheetData sheetId="7287" refreshError="1"/>
      <sheetData sheetId="7288" refreshError="1"/>
      <sheetData sheetId="7289" refreshError="1"/>
      <sheetData sheetId="7290" refreshError="1"/>
      <sheetData sheetId="7291" refreshError="1"/>
      <sheetData sheetId="7292" refreshError="1"/>
      <sheetData sheetId="7293" refreshError="1"/>
      <sheetData sheetId="7294" refreshError="1"/>
      <sheetData sheetId="7295" refreshError="1"/>
      <sheetData sheetId="7296" refreshError="1"/>
      <sheetData sheetId="7297" refreshError="1"/>
      <sheetData sheetId="7298" refreshError="1"/>
      <sheetData sheetId="7299" refreshError="1"/>
      <sheetData sheetId="7300" refreshError="1"/>
      <sheetData sheetId="7301" refreshError="1"/>
      <sheetData sheetId="7302" refreshError="1"/>
      <sheetData sheetId="7303" refreshError="1"/>
      <sheetData sheetId="7304" refreshError="1"/>
      <sheetData sheetId="7305" refreshError="1"/>
      <sheetData sheetId="7306" refreshError="1"/>
      <sheetData sheetId="7307" refreshError="1"/>
      <sheetData sheetId="7308" refreshError="1"/>
      <sheetData sheetId="7309" refreshError="1"/>
      <sheetData sheetId="7310" refreshError="1"/>
      <sheetData sheetId="7311" refreshError="1"/>
      <sheetData sheetId="7312" refreshError="1"/>
      <sheetData sheetId="7313" refreshError="1"/>
      <sheetData sheetId="7314" refreshError="1"/>
      <sheetData sheetId="7315" refreshError="1"/>
      <sheetData sheetId="7316" refreshError="1"/>
      <sheetData sheetId="7317" refreshError="1"/>
      <sheetData sheetId="7318" refreshError="1"/>
      <sheetData sheetId="7319" refreshError="1"/>
      <sheetData sheetId="7320" refreshError="1"/>
      <sheetData sheetId="7321" refreshError="1"/>
      <sheetData sheetId="7322" refreshError="1"/>
      <sheetData sheetId="7323" refreshError="1"/>
      <sheetData sheetId="7324" refreshError="1"/>
      <sheetData sheetId="7325" refreshError="1"/>
      <sheetData sheetId="7326" refreshError="1"/>
      <sheetData sheetId="7327" refreshError="1"/>
      <sheetData sheetId="7328" refreshError="1"/>
      <sheetData sheetId="7329" refreshError="1"/>
      <sheetData sheetId="7330" refreshError="1"/>
      <sheetData sheetId="7331" refreshError="1"/>
      <sheetData sheetId="7332" refreshError="1"/>
      <sheetData sheetId="7333" refreshError="1"/>
      <sheetData sheetId="7334" refreshError="1"/>
      <sheetData sheetId="7335" refreshError="1"/>
      <sheetData sheetId="7336" refreshError="1"/>
      <sheetData sheetId="7337" refreshError="1"/>
      <sheetData sheetId="7338" refreshError="1"/>
      <sheetData sheetId="7339" refreshError="1"/>
      <sheetData sheetId="7340" refreshError="1"/>
      <sheetData sheetId="7341" refreshError="1"/>
      <sheetData sheetId="7342" refreshError="1"/>
      <sheetData sheetId="7343" refreshError="1"/>
      <sheetData sheetId="7344" refreshError="1"/>
      <sheetData sheetId="7345" refreshError="1"/>
      <sheetData sheetId="7346" refreshError="1"/>
      <sheetData sheetId="7347" refreshError="1"/>
      <sheetData sheetId="7348" refreshError="1"/>
      <sheetData sheetId="7349" refreshError="1"/>
      <sheetData sheetId="7350" refreshError="1"/>
      <sheetData sheetId="7351" refreshError="1"/>
      <sheetData sheetId="7352" refreshError="1"/>
      <sheetData sheetId="7353" refreshError="1"/>
      <sheetData sheetId="7354" refreshError="1"/>
      <sheetData sheetId="7355" refreshError="1"/>
      <sheetData sheetId="7356" refreshError="1"/>
      <sheetData sheetId="7357" refreshError="1"/>
      <sheetData sheetId="7358" refreshError="1"/>
      <sheetData sheetId="7359" refreshError="1"/>
      <sheetData sheetId="7360" refreshError="1"/>
      <sheetData sheetId="7361" refreshError="1"/>
      <sheetData sheetId="7362" refreshError="1"/>
      <sheetData sheetId="7363" refreshError="1"/>
      <sheetData sheetId="7364" refreshError="1"/>
      <sheetData sheetId="7365" refreshError="1"/>
      <sheetData sheetId="7366" refreshError="1"/>
      <sheetData sheetId="7367" refreshError="1"/>
      <sheetData sheetId="7368" refreshError="1"/>
      <sheetData sheetId="7369" refreshError="1"/>
      <sheetData sheetId="7370" refreshError="1"/>
      <sheetData sheetId="7371" refreshError="1"/>
      <sheetData sheetId="7372" refreshError="1"/>
      <sheetData sheetId="7373" refreshError="1"/>
      <sheetData sheetId="7374" refreshError="1"/>
      <sheetData sheetId="7375" refreshError="1"/>
      <sheetData sheetId="7376" refreshError="1"/>
      <sheetData sheetId="7377" refreshError="1"/>
      <sheetData sheetId="7378" refreshError="1"/>
      <sheetData sheetId="7379" refreshError="1"/>
      <sheetData sheetId="7380" refreshError="1"/>
      <sheetData sheetId="7381" refreshError="1"/>
      <sheetData sheetId="7382" refreshError="1"/>
      <sheetData sheetId="7383" refreshError="1"/>
      <sheetData sheetId="7384" refreshError="1"/>
      <sheetData sheetId="7385" refreshError="1"/>
      <sheetData sheetId="7386" refreshError="1"/>
      <sheetData sheetId="7387" refreshError="1"/>
      <sheetData sheetId="7388" refreshError="1"/>
      <sheetData sheetId="7389" refreshError="1"/>
      <sheetData sheetId="7390" refreshError="1"/>
      <sheetData sheetId="7391" refreshError="1"/>
      <sheetData sheetId="7392" refreshError="1"/>
      <sheetData sheetId="7393" refreshError="1"/>
      <sheetData sheetId="7394" refreshError="1"/>
      <sheetData sheetId="7395" refreshError="1"/>
      <sheetData sheetId="7396" refreshError="1"/>
      <sheetData sheetId="7397" refreshError="1"/>
      <sheetData sheetId="7398" refreshError="1"/>
      <sheetData sheetId="7399" refreshError="1"/>
      <sheetData sheetId="7400" refreshError="1"/>
      <sheetData sheetId="7401" refreshError="1"/>
      <sheetData sheetId="7402" refreshError="1"/>
      <sheetData sheetId="7403" refreshError="1"/>
      <sheetData sheetId="7404" refreshError="1"/>
      <sheetData sheetId="7405" refreshError="1"/>
      <sheetData sheetId="7406" refreshError="1"/>
      <sheetData sheetId="7407" refreshError="1"/>
      <sheetData sheetId="7408" refreshError="1"/>
      <sheetData sheetId="7409" refreshError="1"/>
      <sheetData sheetId="7410" refreshError="1"/>
      <sheetData sheetId="7411" refreshError="1"/>
      <sheetData sheetId="7412" refreshError="1"/>
      <sheetData sheetId="7413" refreshError="1"/>
      <sheetData sheetId="7414" refreshError="1"/>
      <sheetData sheetId="7415" refreshError="1"/>
      <sheetData sheetId="7416" refreshError="1"/>
      <sheetData sheetId="7417" refreshError="1"/>
      <sheetData sheetId="7418" refreshError="1"/>
      <sheetData sheetId="7419" refreshError="1"/>
      <sheetData sheetId="7420" refreshError="1"/>
      <sheetData sheetId="7421" refreshError="1"/>
      <sheetData sheetId="7422" refreshError="1"/>
      <sheetData sheetId="7423" refreshError="1"/>
      <sheetData sheetId="7424" refreshError="1"/>
      <sheetData sheetId="7425" refreshError="1"/>
      <sheetData sheetId="7426" refreshError="1"/>
      <sheetData sheetId="7427" refreshError="1"/>
      <sheetData sheetId="7428" refreshError="1"/>
      <sheetData sheetId="7429" refreshError="1"/>
      <sheetData sheetId="7430" refreshError="1"/>
      <sheetData sheetId="7431" refreshError="1"/>
      <sheetData sheetId="7432" refreshError="1"/>
      <sheetData sheetId="7433" refreshError="1"/>
      <sheetData sheetId="7434" refreshError="1"/>
      <sheetData sheetId="7435" refreshError="1"/>
      <sheetData sheetId="7436" refreshError="1"/>
      <sheetData sheetId="7437" refreshError="1"/>
      <sheetData sheetId="7438" refreshError="1"/>
      <sheetData sheetId="7439" refreshError="1"/>
      <sheetData sheetId="7440" refreshError="1"/>
      <sheetData sheetId="7441" refreshError="1"/>
      <sheetData sheetId="7442" refreshError="1"/>
      <sheetData sheetId="7443" refreshError="1"/>
      <sheetData sheetId="7444" refreshError="1"/>
      <sheetData sheetId="7445" refreshError="1"/>
      <sheetData sheetId="7446" refreshError="1"/>
      <sheetData sheetId="7447" refreshError="1"/>
      <sheetData sheetId="7448" refreshError="1"/>
      <sheetData sheetId="7449" refreshError="1"/>
      <sheetData sheetId="7450" refreshError="1"/>
      <sheetData sheetId="7451" refreshError="1"/>
      <sheetData sheetId="7452" refreshError="1"/>
      <sheetData sheetId="7453" refreshError="1"/>
      <sheetData sheetId="7454" refreshError="1"/>
      <sheetData sheetId="7455" refreshError="1"/>
      <sheetData sheetId="7456" refreshError="1"/>
      <sheetData sheetId="7457" refreshError="1"/>
      <sheetData sheetId="7458" refreshError="1"/>
      <sheetData sheetId="7459" refreshError="1"/>
      <sheetData sheetId="7460" refreshError="1"/>
      <sheetData sheetId="7461" refreshError="1"/>
      <sheetData sheetId="7462" refreshError="1"/>
      <sheetData sheetId="7463" refreshError="1"/>
      <sheetData sheetId="7464" refreshError="1"/>
      <sheetData sheetId="7465" refreshError="1"/>
      <sheetData sheetId="7466" refreshError="1"/>
      <sheetData sheetId="7467" refreshError="1"/>
      <sheetData sheetId="7468" refreshError="1"/>
      <sheetData sheetId="7469" refreshError="1"/>
      <sheetData sheetId="7470" refreshError="1"/>
      <sheetData sheetId="7471" refreshError="1"/>
      <sheetData sheetId="7472" refreshError="1"/>
      <sheetData sheetId="7473" refreshError="1"/>
      <sheetData sheetId="7474" refreshError="1"/>
      <sheetData sheetId="7475" refreshError="1"/>
      <sheetData sheetId="7476" refreshError="1"/>
      <sheetData sheetId="7477" refreshError="1"/>
      <sheetData sheetId="7478" refreshError="1"/>
      <sheetData sheetId="7479" refreshError="1"/>
      <sheetData sheetId="7480" refreshError="1"/>
      <sheetData sheetId="7481" refreshError="1"/>
      <sheetData sheetId="7482" refreshError="1"/>
      <sheetData sheetId="7483" refreshError="1"/>
      <sheetData sheetId="7484" refreshError="1"/>
      <sheetData sheetId="7485" refreshError="1"/>
      <sheetData sheetId="7486" refreshError="1"/>
      <sheetData sheetId="7487" refreshError="1"/>
      <sheetData sheetId="7488" refreshError="1"/>
      <sheetData sheetId="7489" refreshError="1"/>
      <sheetData sheetId="7490" refreshError="1"/>
      <sheetData sheetId="7491" refreshError="1"/>
      <sheetData sheetId="7492" refreshError="1"/>
      <sheetData sheetId="7493" refreshError="1"/>
      <sheetData sheetId="7494" refreshError="1"/>
      <sheetData sheetId="7495" refreshError="1"/>
      <sheetData sheetId="7496" refreshError="1"/>
      <sheetData sheetId="7497" refreshError="1"/>
      <sheetData sheetId="7498" refreshError="1"/>
      <sheetData sheetId="7499" refreshError="1"/>
      <sheetData sheetId="7500" refreshError="1"/>
      <sheetData sheetId="7501" refreshError="1"/>
      <sheetData sheetId="7502" refreshError="1"/>
      <sheetData sheetId="7503" refreshError="1"/>
      <sheetData sheetId="7504" refreshError="1"/>
      <sheetData sheetId="7505" refreshError="1"/>
      <sheetData sheetId="7506" refreshError="1"/>
      <sheetData sheetId="7507" refreshError="1"/>
      <sheetData sheetId="7508" refreshError="1"/>
      <sheetData sheetId="7509" refreshError="1"/>
      <sheetData sheetId="7510" refreshError="1"/>
      <sheetData sheetId="7511" refreshError="1"/>
      <sheetData sheetId="7512" refreshError="1"/>
      <sheetData sheetId="7513" refreshError="1"/>
      <sheetData sheetId="7514" refreshError="1"/>
      <sheetData sheetId="7515" refreshError="1"/>
      <sheetData sheetId="7516" refreshError="1"/>
      <sheetData sheetId="7517" refreshError="1"/>
      <sheetData sheetId="7518" refreshError="1"/>
      <sheetData sheetId="7519" refreshError="1"/>
      <sheetData sheetId="7520" refreshError="1"/>
      <sheetData sheetId="7521" refreshError="1"/>
      <sheetData sheetId="7522" refreshError="1"/>
      <sheetData sheetId="7523" refreshError="1"/>
      <sheetData sheetId="7524" refreshError="1"/>
      <sheetData sheetId="7525" refreshError="1"/>
      <sheetData sheetId="7526" refreshError="1"/>
      <sheetData sheetId="7527" refreshError="1"/>
      <sheetData sheetId="7528" refreshError="1"/>
      <sheetData sheetId="7529" refreshError="1"/>
      <sheetData sheetId="7530" refreshError="1"/>
      <sheetData sheetId="7531" refreshError="1"/>
      <sheetData sheetId="7532" refreshError="1"/>
      <sheetData sheetId="7533" refreshError="1"/>
      <sheetData sheetId="7534" refreshError="1"/>
      <sheetData sheetId="7535" refreshError="1"/>
      <sheetData sheetId="7536" refreshError="1"/>
      <sheetData sheetId="7537" refreshError="1"/>
      <sheetData sheetId="7538" refreshError="1"/>
      <sheetData sheetId="7539" refreshError="1"/>
      <sheetData sheetId="7540" refreshError="1"/>
      <sheetData sheetId="7541" refreshError="1"/>
      <sheetData sheetId="7542" refreshError="1"/>
      <sheetData sheetId="7543" refreshError="1"/>
      <sheetData sheetId="7544" refreshError="1"/>
      <sheetData sheetId="7545" refreshError="1"/>
      <sheetData sheetId="7546" refreshError="1"/>
      <sheetData sheetId="7547" refreshError="1"/>
      <sheetData sheetId="7548" refreshError="1"/>
      <sheetData sheetId="7549" refreshError="1"/>
      <sheetData sheetId="7550" refreshError="1"/>
      <sheetData sheetId="7551" refreshError="1"/>
      <sheetData sheetId="7552" refreshError="1"/>
      <sheetData sheetId="7553" refreshError="1"/>
      <sheetData sheetId="7554" refreshError="1"/>
      <sheetData sheetId="7555" refreshError="1"/>
      <sheetData sheetId="7556" refreshError="1"/>
      <sheetData sheetId="7557" refreshError="1"/>
      <sheetData sheetId="7558" refreshError="1"/>
      <sheetData sheetId="7559" refreshError="1"/>
      <sheetData sheetId="7560" refreshError="1"/>
      <sheetData sheetId="7561" refreshError="1"/>
      <sheetData sheetId="7562" refreshError="1"/>
      <sheetData sheetId="7563" refreshError="1"/>
      <sheetData sheetId="7564" refreshError="1"/>
      <sheetData sheetId="7565" refreshError="1"/>
      <sheetData sheetId="7566" refreshError="1"/>
      <sheetData sheetId="7567" refreshError="1"/>
      <sheetData sheetId="7568" refreshError="1"/>
      <sheetData sheetId="7569" refreshError="1"/>
      <sheetData sheetId="7570" refreshError="1"/>
      <sheetData sheetId="7571" refreshError="1"/>
      <sheetData sheetId="7572" refreshError="1"/>
      <sheetData sheetId="7573" refreshError="1"/>
      <sheetData sheetId="7574" refreshError="1"/>
      <sheetData sheetId="7575" refreshError="1"/>
      <sheetData sheetId="7576" refreshError="1"/>
      <sheetData sheetId="7577" refreshError="1"/>
      <sheetData sheetId="7578" refreshError="1"/>
      <sheetData sheetId="7579" refreshError="1"/>
      <sheetData sheetId="7580" refreshError="1"/>
      <sheetData sheetId="7581" refreshError="1"/>
      <sheetData sheetId="7582" refreshError="1"/>
      <sheetData sheetId="7583" refreshError="1"/>
      <sheetData sheetId="7584" refreshError="1"/>
      <sheetData sheetId="7585" refreshError="1"/>
      <sheetData sheetId="7586" refreshError="1"/>
      <sheetData sheetId="7587" refreshError="1"/>
      <sheetData sheetId="7588" refreshError="1"/>
      <sheetData sheetId="7589" refreshError="1"/>
      <sheetData sheetId="7590" refreshError="1"/>
      <sheetData sheetId="7591" refreshError="1"/>
      <sheetData sheetId="7592" refreshError="1"/>
      <sheetData sheetId="7593" refreshError="1"/>
      <sheetData sheetId="7594" refreshError="1"/>
      <sheetData sheetId="7595" refreshError="1"/>
      <sheetData sheetId="7596" refreshError="1"/>
      <sheetData sheetId="7597" refreshError="1"/>
      <sheetData sheetId="7598" refreshError="1"/>
      <sheetData sheetId="7599" refreshError="1"/>
      <sheetData sheetId="7600" refreshError="1"/>
      <sheetData sheetId="7601" refreshError="1"/>
      <sheetData sheetId="7602" refreshError="1"/>
      <sheetData sheetId="7603" refreshError="1"/>
      <sheetData sheetId="7604" refreshError="1"/>
      <sheetData sheetId="7605" refreshError="1"/>
      <sheetData sheetId="7606" refreshError="1"/>
      <sheetData sheetId="7607" refreshError="1"/>
      <sheetData sheetId="7608" refreshError="1"/>
      <sheetData sheetId="7609" refreshError="1"/>
      <sheetData sheetId="7610" refreshError="1"/>
      <sheetData sheetId="7611" refreshError="1"/>
      <sheetData sheetId="7612"/>
      <sheetData sheetId="7613"/>
      <sheetData sheetId="7614"/>
      <sheetData sheetId="7615"/>
      <sheetData sheetId="7616"/>
      <sheetData sheetId="7617"/>
      <sheetData sheetId="7618"/>
      <sheetData sheetId="7619"/>
      <sheetData sheetId="7620"/>
      <sheetData sheetId="7621" refreshError="1"/>
      <sheetData sheetId="7622"/>
      <sheetData sheetId="7623" refreshError="1"/>
      <sheetData sheetId="7624"/>
      <sheetData sheetId="7625"/>
      <sheetData sheetId="7626"/>
      <sheetData sheetId="7627"/>
      <sheetData sheetId="7628"/>
      <sheetData sheetId="7629"/>
      <sheetData sheetId="7630"/>
      <sheetData sheetId="7631"/>
      <sheetData sheetId="7632"/>
      <sheetData sheetId="7633"/>
      <sheetData sheetId="7634"/>
      <sheetData sheetId="7635"/>
      <sheetData sheetId="7636"/>
      <sheetData sheetId="7637"/>
      <sheetData sheetId="7638"/>
      <sheetData sheetId="7639"/>
      <sheetData sheetId="7640"/>
      <sheetData sheetId="7641"/>
      <sheetData sheetId="7642"/>
      <sheetData sheetId="7643"/>
      <sheetData sheetId="7644"/>
      <sheetData sheetId="7645"/>
      <sheetData sheetId="7646"/>
      <sheetData sheetId="7647"/>
      <sheetData sheetId="7648"/>
      <sheetData sheetId="7649"/>
      <sheetData sheetId="7650"/>
      <sheetData sheetId="7651"/>
      <sheetData sheetId="7652"/>
      <sheetData sheetId="7653"/>
      <sheetData sheetId="7654"/>
      <sheetData sheetId="7655"/>
      <sheetData sheetId="7656"/>
      <sheetData sheetId="7657"/>
      <sheetData sheetId="7658"/>
      <sheetData sheetId="7659"/>
      <sheetData sheetId="7660" refreshError="1"/>
      <sheetData sheetId="7661" refreshError="1"/>
      <sheetData sheetId="7662" refreshError="1"/>
      <sheetData sheetId="7663" refreshError="1"/>
      <sheetData sheetId="7664" refreshError="1"/>
      <sheetData sheetId="7665" refreshError="1"/>
      <sheetData sheetId="7666" refreshError="1"/>
      <sheetData sheetId="7667" refreshError="1"/>
      <sheetData sheetId="7668" refreshError="1"/>
      <sheetData sheetId="7669" refreshError="1"/>
      <sheetData sheetId="7670" refreshError="1"/>
      <sheetData sheetId="7671" refreshError="1"/>
      <sheetData sheetId="7672" refreshError="1"/>
      <sheetData sheetId="7673" refreshError="1"/>
      <sheetData sheetId="7674"/>
      <sheetData sheetId="7675"/>
      <sheetData sheetId="7676"/>
      <sheetData sheetId="7677"/>
      <sheetData sheetId="7678"/>
      <sheetData sheetId="7679"/>
      <sheetData sheetId="7680"/>
      <sheetData sheetId="7681"/>
      <sheetData sheetId="7682" refreshError="1"/>
      <sheetData sheetId="7683" refreshError="1"/>
      <sheetData sheetId="7684" refreshError="1"/>
      <sheetData sheetId="7685" refreshError="1"/>
      <sheetData sheetId="7686" refreshError="1"/>
      <sheetData sheetId="7687" refreshError="1"/>
      <sheetData sheetId="7688" refreshError="1"/>
      <sheetData sheetId="7689" refreshError="1"/>
      <sheetData sheetId="7690" refreshError="1"/>
      <sheetData sheetId="7691" refreshError="1"/>
      <sheetData sheetId="7692" refreshError="1"/>
      <sheetData sheetId="7693" refreshError="1"/>
      <sheetData sheetId="7694" refreshError="1"/>
      <sheetData sheetId="7695" refreshError="1"/>
      <sheetData sheetId="7696" refreshError="1"/>
      <sheetData sheetId="7697" refreshError="1"/>
      <sheetData sheetId="7698" refreshError="1"/>
      <sheetData sheetId="7699" refreshError="1"/>
      <sheetData sheetId="7700" refreshError="1"/>
      <sheetData sheetId="7701"/>
      <sheetData sheetId="7702"/>
      <sheetData sheetId="7703"/>
      <sheetData sheetId="7704"/>
      <sheetData sheetId="7705"/>
      <sheetData sheetId="7706"/>
      <sheetData sheetId="7707"/>
      <sheetData sheetId="7708" refreshError="1"/>
      <sheetData sheetId="7709" refreshError="1"/>
      <sheetData sheetId="7710" refreshError="1"/>
      <sheetData sheetId="7711" refreshError="1"/>
      <sheetData sheetId="7712" refreshError="1"/>
      <sheetData sheetId="7713" refreshError="1"/>
      <sheetData sheetId="7714" refreshError="1"/>
      <sheetData sheetId="7715" refreshError="1"/>
      <sheetData sheetId="7716" refreshError="1"/>
      <sheetData sheetId="7717" refreshError="1"/>
      <sheetData sheetId="7718" refreshError="1"/>
      <sheetData sheetId="7719" refreshError="1"/>
      <sheetData sheetId="7720" refreshError="1"/>
      <sheetData sheetId="7721" refreshError="1"/>
      <sheetData sheetId="7722" refreshError="1"/>
      <sheetData sheetId="7723" refreshError="1"/>
      <sheetData sheetId="7724" refreshError="1"/>
      <sheetData sheetId="7725" refreshError="1"/>
      <sheetData sheetId="7726" refreshError="1"/>
      <sheetData sheetId="7727" refreshError="1"/>
      <sheetData sheetId="7728" refreshError="1"/>
      <sheetData sheetId="7729" refreshError="1"/>
      <sheetData sheetId="7730" refreshError="1"/>
      <sheetData sheetId="7731" refreshError="1"/>
      <sheetData sheetId="7732" refreshError="1"/>
      <sheetData sheetId="7733" refreshError="1"/>
      <sheetData sheetId="7734" refreshError="1"/>
      <sheetData sheetId="7735" refreshError="1"/>
      <sheetData sheetId="7736" refreshError="1"/>
      <sheetData sheetId="7737" refreshError="1"/>
      <sheetData sheetId="7738" refreshError="1"/>
      <sheetData sheetId="7739" refreshError="1"/>
      <sheetData sheetId="7740" refreshError="1"/>
      <sheetData sheetId="7741" refreshError="1"/>
      <sheetData sheetId="7742" refreshError="1"/>
      <sheetData sheetId="7743"/>
      <sheetData sheetId="7744" refreshError="1"/>
      <sheetData sheetId="7745"/>
      <sheetData sheetId="7746"/>
      <sheetData sheetId="7747"/>
      <sheetData sheetId="7748"/>
      <sheetData sheetId="7749" refreshError="1"/>
      <sheetData sheetId="7750"/>
      <sheetData sheetId="7751"/>
      <sheetData sheetId="7752"/>
      <sheetData sheetId="7753"/>
      <sheetData sheetId="7754"/>
      <sheetData sheetId="7755"/>
      <sheetData sheetId="7756"/>
      <sheetData sheetId="7757"/>
      <sheetData sheetId="7758"/>
      <sheetData sheetId="7759"/>
      <sheetData sheetId="7760"/>
      <sheetData sheetId="7761" refreshError="1"/>
      <sheetData sheetId="7762" refreshError="1"/>
      <sheetData sheetId="7763"/>
      <sheetData sheetId="7764"/>
      <sheetData sheetId="7765" refreshError="1"/>
      <sheetData sheetId="7766" refreshError="1"/>
      <sheetData sheetId="7767" refreshError="1"/>
      <sheetData sheetId="7768" refreshError="1"/>
      <sheetData sheetId="7769" refreshError="1"/>
      <sheetData sheetId="7770" refreshError="1"/>
      <sheetData sheetId="7771" refreshError="1"/>
      <sheetData sheetId="7772" refreshError="1"/>
      <sheetData sheetId="7773" refreshError="1"/>
      <sheetData sheetId="7774" refreshError="1"/>
      <sheetData sheetId="7775" refreshError="1"/>
      <sheetData sheetId="7776" refreshError="1"/>
      <sheetData sheetId="7777" refreshError="1"/>
      <sheetData sheetId="7778" refreshError="1"/>
      <sheetData sheetId="7779" refreshError="1"/>
      <sheetData sheetId="7780"/>
      <sheetData sheetId="7781" refreshError="1"/>
      <sheetData sheetId="7782" refreshError="1"/>
      <sheetData sheetId="7783" refreshError="1"/>
      <sheetData sheetId="7784" refreshError="1"/>
      <sheetData sheetId="7785" refreshError="1"/>
      <sheetData sheetId="7786" refreshError="1"/>
      <sheetData sheetId="7787" refreshError="1"/>
      <sheetData sheetId="7788" refreshError="1"/>
      <sheetData sheetId="7789" refreshError="1"/>
      <sheetData sheetId="7790" refreshError="1"/>
      <sheetData sheetId="7791" refreshError="1"/>
      <sheetData sheetId="7792" refreshError="1"/>
      <sheetData sheetId="7793" refreshError="1"/>
      <sheetData sheetId="7794" refreshError="1"/>
      <sheetData sheetId="7795" refreshError="1"/>
      <sheetData sheetId="7796" refreshError="1"/>
      <sheetData sheetId="7797" refreshError="1"/>
      <sheetData sheetId="7798" refreshError="1"/>
      <sheetData sheetId="7799" refreshError="1"/>
      <sheetData sheetId="7800" refreshError="1"/>
      <sheetData sheetId="7801" refreshError="1"/>
      <sheetData sheetId="7802" refreshError="1"/>
      <sheetData sheetId="7803" refreshError="1"/>
      <sheetData sheetId="7804" refreshError="1"/>
      <sheetData sheetId="7805" refreshError="1"/>
      <sheetData sheetId="7806" refreshError="1"/>
      <sheetData sheetId="7807" refreshError="1"/>
      <sheetData sheetId="7808"/>
      <sheetData sheetId="7809" refreshError="1"/>
      <sheetData sheetId="7810" refreshError="1"/>
      <sheetData sheetId="7811"/>
      <sheetData sheetId="7812" refreshError="1"/>
      <sheetData sheetId="7813" refreshError="1"/>
      <sheetData sheetId="7814" refreshError="1"/>
      <sheetData sheetId="7815" refreshError="1"/>
      <sheetData sheetId="7816" refreshError="1"/>
      <sheetData sheetId="7817" refreshError="1"/>
      <sheetData sheetId="7818" refreshError="1"/>
      <sheetData sheetId="7819" refreshError="1"/>
      <sheetData sheetId="7820" refreshError="1"/>
      <sheetData sheetId="7821" refreshError="1"/>
      <sheetData sheetId="7822" refreshError="1"/>
      <sheetData sheetId="7823" refreshError="1"/>
      <sheetData sheetId="7824" refreshError="1"/>
      <sheetData sheetId="7825" refreshError="1"/>
      <sheetData sheetId="7826" refreshError="1"/>
      <sheetData sheetId="7827" refreshError="1"/>
      <sheetData sheetId="7828" refreshError="1"/>
      <sheetData sheetId="7829" refreshError="1"/>
      <sheetData sheetId="7830" refreshError="1"/>
      <sheetData sheetId="7831" refreshError="1"/>
      <sheetData sheetId="7832" refreshError="1"/>
      <sheetData sheetId="7833" refreshError="1"/>
      <sheetData sheetId="7834" refreshError="1"/>
      <sheetData sheetId="7835" refreshError="1"/>
      <sheetData sheetId="7836" refreshError="1"/>
      <sheetData sheetId="7837" refreshError="1"/>
      <sheetData sheetId="7838" refreshError="1"/>
      <sheetData sheetId="7839" refreshError="1"/>
      <sheetData sheetId="7840" refreshError="1"/>
      <sheetData sheetId="7841" refreshError="1"/>
      <sheetData sheetId="7842" refreshError="1"/>
      <sheetData sheetId="7843" refreshError="1"/>
      <sheetData sheetId="7844" refreshError="1"/>
      <sheetData sheetId="7845"/>
      <sheetData sheetId="7846"/>
      <sheetData sheetId="7847"/>
      <sheetData sheetId="7848" refreshError="1"/>
      <sheetData sheetId="7849" refreshError="1"/>
      <sheetData sheetId="7850" refreshError="1"/>
      <sheetData sheetId="7851" refreshError="1"/>
      <sheetData sheetId="7852" refreshError="1"/>
      <sheetData sheetId="7853" refreshError="1"/>
      <sheetData sheetId="7854" refreshError="1"/>
      <sheetData sheetId="7855" refreshError="1"/>
      <sheetData sheetId="7856" refreshError="1"/>
      <sheetData sheetId="7857" refreshError="1"/>
      <sheetData sheetId="7858" refreshError="1"/>
      <sheetData sheetId="7859" refreshError="1"/>
      <sheetData sheetId="7860" refreshError="1"/>
      <sheetData sheetId="7861" refreshError="1"/>
      <sheetData sheetId="7862" refreshError="1"/>
      <sheetData sheetId="7863" refreshError="1"/>
      <sheetData sheetId="7864" refreshError="1"/>
      <sheetData sheetId="7865" refreshError="1"/>
      <sheetData sheetId="7866" refreshError="1"/>
      <sheetData sheetId="7867" refreshError="1"/>
      <sheetData sheetId="7868" refreshError="1"/>
      <sheetData sheetId="7869"/>
      <sheetData sheetId="7870"/>
      <sheetData sheetId="7871"/>
      <sheetData sheetId="7872"/>
      <sheetData sheetId="7873"/>
      <sheetData sheetId="7874"/>
      <sheetData sheetId="7875"/>
      <sheetData sheetId="7876"/>
      <sheetData sheetId="7877"/>
      <sheetData sheetId="7878"/>
      <sheetData sheetId="7879"/>
      <sheetData sheetId="7880"/>
      <sheetData sheetId="7881"/>
      <sheetData sheetId="7882"/>
      <sheetData sheetId="7883"/>
      <sheetData sheetId="7884" refreshError="1"/>
      <sheetData sheetId="7885" refreshError="1"/>
      <sheetData sheetId="7886" refreshError="1"/>
      <sheetData sheetId="7887" refreshError="1"/>
      <sheetData sheetId="7888" refreshError="1"/>
      <sheetData sheetId="7889" refreshError="1"/>
      <sheetData sheetId="7890" refreshError="1"/>
      <sheetData sheetId="7891"/>
      <sheetData sheetId="7892" refreshError="1"/>
      <sheetData sheetId="7893" refreshError="1"/>
      <sheetData sheetId="7894" refreshError="1"/>
      <sheetData sheetId="7895" refreshError="1"/>
      <sheetData sheetId="7896" refreshError="1"/>
      <sheetData sheetId="7897" refreshError="1"/>
      <sheetData sheetId="7898" refreshError="1"/>
      <sheetData sheetId="7899" refreshError="1"/>
      <sheetData sheetId="7900" refreshError="1"/>
      <sheetData sheetId="7901" refreshError="1"/>
      <sheetData sheetId="7902" refreshError="1"/>
      <sheetData sheetId="7903" refreshError="1"/>
      <sheetData sheetId="7904" refreshError="1"/>
      <sheetData sheetId="7905" refreshError="1"/>
      <sheetData sheetId="7906" refreshError="1"/>
      <sheetData sheetId="7907"/>
      <sheetData sheetId="7908" refreshError="1"/>
      <sheetData sheetId="7909" refreshError="1"/>
      <sheetData sheetId="7910" refreshError="1"/>
      <sheetData sheetId="7911" refreshError="1"/>
      <sheetData sheetId="7912" refreshError="1"/>
      <sheetData sheetId="7913" refreshError="1"/>
      <sheetData sheetId="7914" refreshError="1"/>
      <sheetData sheetId="7915"/>
      <sheetData sheetId="7916"/>
      <sheetData sheetId="7917" refreshError="1"/>
      <sheetData sheetId="7918" refreshError="1"/>
      <sheetData sheetId="7919" refreshError="1"/>
      <sheetData sheetId="7920" refreshError="1"/>
      <sheetData sheetId="7921" refreshError="1"/>
      <sheetData sheetId="7922" refreshError="1"/>
      <sheetData sheetId="7923" refreshError="1"/>
      <sheetData sheetId="7924" refreshError="1"/>
      <sheetData sheetId="7925" refreshError="1"/>
      <sheetData sheetId="7926" refreshError="1"/>
      <sheetData sheetId="7927" refreshError="1"/>
      <sheetData sheetId="7928" refreshError="1"/>
      <sheetData sheetId="7929" refreshError="1"/>
      <sheetData sheetId="7930" refreshError="1"/>
      <sheetData sheetId="7931" refreshError="1"/>
      <sheetData sheetId="7932" refreshError="1"/>
      <sheetData sheetId="7933" refreshError="1"/>
      <sheetData sheetId="7934" refreshError="1"/>
      <sheetData sheetId="7935" refreshError="1"/>
      <sheetData sheetId="7936" refreshError="1"/>
      <sheetData sheetId="7937" refreshError="1"/>
      <sheetData sheetId="7938" refreshError="1"/>
      <sheetData sheetId="7939" refreshError="1"/>
      <sheetData sheetId="7940" refreshError="1"/>
      <sheetData sheetId="7941" refreshError="1"/>
      <sheetData sheetId="7942" refreshError="1"/>
      <sheetData sheetId="7943" refreshError="1"/>
      <sheetData sheetId="7944" refreshError="1"/>
      <sheetData sheetId="7945" refreshError="1"/>
      <sheetData sheetId="7946" refreshError="1"/>
      <sheetData sheetId="7947" refreshError="1"/>
      <sheetData sheetId="7948" refreshError="1"/>
      <sheetData sheetId="7949" refreshError="1"/>
      <sheetData sheetId="7950" refreshError="1"/>
      <sheetData sheetId="7951" refreshError="1"/>
      <sheetData sheetId="7952" refreshError="1"/>
      <sheetData sheetId="7953" refreshError="1"/>
      <sheetData sheetId="7954" refreshError="1"/>
      <sheetData sheetId="7955" refreshError="1"/>
      <sheetData sheetId="7956" refreshError="1"/>
      <sheetData sheetId="7957" refreshError="1"/>
      <sheetData sheetId="7958" refreshError="1"/>
      <sheetData sheetId="7959" refreshError="1"/>
      <sheetData sheetId="7960" refreshError="1"/>
      <sheetData sheetId="7961" refreshError="1"/>
      <sheetData sheetId="7962" refreshError="1"/>
      <sheetData sheetId="7963" refreshError="1"/>
      <sheetData sheetId="7964" refreshError="1"/>
      <sheetData sheetId="7965" refreshError="1"/>
      <sheetData sheetId="7966" refreshError="1"/>
      <sheetData sheetId="7967" refreshError="1"/>
      <sheetData sheetId="7968" refreshError="1"/>
      <sheetData sheetId="7969" refreshError="1"/>
      <sheetData sheetId="7970" refreshError="1"/>
      <sheetData sheetId="7971" refreshError="1"/>
      <sheetData sheetId="7972" refreshError="1"/>
      <sheetData sheetId="7973" refreshError="1"/>
      <sheetData sheetId="7974" refreshError="1"/>
      <sheetData sheetId="7975" refreshError="1"/>
      <sheetData sheetId="7976" refreshError="1"/>
      <sheetData sheetId="7977" refreshError="1"/>
      <sheetData sheetId="7978" refreshError="1"/>
      <sheetData sheetId="7979" refreshError="1"/>
      <sheetData sheetId="7980" refreshError="1"/>
      <sheetData sheetId="7981" refreshError="1"/>
      <sheetData sheetId="7982" refreshError="1"/>
      <sheetData sheetId="7983" refreshError="1"/>
      <sheetData sheetId="7984" refreshError="1"/>
      <sheetData sheetId="7985" refreshError="1"/>
      <sheetData sheetId="7986" refreshError="1"/>
      <sheetData sheetId="7987" refreshError="1"/>
      <sheetData sheetId="7988" refreshError="1"/>
      <sheetData sheetId="7989" refreshError="1"/>
      <sheetData sheetId="7990" refreshError="1"/>
      <sheetData sheetId="7991" refreshError="1"/>
      <sheetData sheetId="7992" refreshError="1"/>
      <sheetData sheetId="7993" refreshError="1"/>
      <sheetData sheetId="7994" refreshError="1"/>
      <sheetData sheetId="7995" refreshError="1"/>
      <sheetData sheetId="7996" refreshError="1"/>
      <sheetData sheetId="7997" refreshError="1"/>
      <sheetData sheetId="7998" refreshError="1"/>
      <sheetData sheetId="7999" refreshError="1"/>
      <sheetData sheetId="8000" refreshError="1"/>
      <sheetData sheetId="8001" refreshError="1"/>
      <sheetData sheetId="8002" refreshError="1"/>
      <sheetData sheetId="8003" refreshError="1"/>
      <sheetData sheetId="8004" refreshError="1"/>
      <sheetData sheetId="8005" refreshError="1"/>
      <sheetData sheetId="8006" refreshError="1"/>
      <sheetData sheetId="8007" refreshError="1"/>
      <sheetData sheetId="8008" refreshError="1"/>
      <sheetData sheetId="8009" refreshError="1"/>
      <sheetData sheetId="8010" refreshError="1"/>
      <sheetData sheetId="8011" refreshError="1"/>
      <sheetData sheetId="8012" refreshError="1"/>
      <sheetData sheetId="8013" refreshError="1"/>
      <sheetData sheetId="8014" refreshError="1"/>
      <sheetData sheetId="8015" refreshError="1"/>
      <sheetData sheetId="8016" refreshError="1"/>
      <sheetData sheetId="8017" refreshError="1"/>
      <sheetData sheetId="8018" refreshError="1"/>
      <sheetData sheetId="8019" refreshError="1"/>
      <sheetData sheetId="8020" refreshError="1"/>
      <sheetData sheetId="8021" refreshError="1"/>
      <sheetData sheetId="8022" refreshError="1"/>
      <sheetData sheetId="8023"/>
      <sheetData sheetId="8024"/>
      <sheetData sheetId="8025"/>
      <sheetData sheetId="8026"/>
      <sheetData sheetId="8027"/>
      <sheetData sheetId="8028"/>
      <sheetData sheetId="8029"/>
      <sheetData sheetId="8030"/>
      <sheetData sheetId="8031"/>
      <sheetData sheetId="8032"/>
      <sheetData sheetId="8033"/>
      <sheetData sheetId="8034"/>
      <sheetData sheetId="8035"/>
      <sheetData sheetId="8036"/>
      <sheetData sheetId="8037"/>
      <sheetData sheetId="8038"/>
      <sheetData sheetId="8039"/>
      <sheetData sheetId="8040"/>
      <sheetData sheetId="8041"/>
      <sheetData sheetId="8042"/>
      <sheetData sheetId="8043"/>
      <sheetData sheetId="8044"/>
      <sheetData sheetId="8045"/>
      <sheetData sheetId="8046"/>
      <sheetData sheetId="8047"/>
      <sheetData sheetId="8048"/>
      <sheetData sheetId="8049"/>
      <sheetData sheetId="8050"/>
      <sheetData sheetId="8051"/>
      <sheetData sheetId="8052"/>
      <sheetData sheetId="8053"/>
      <sheetData sheetId="8054"/>
      <sheetData sheetId="8055"/>
      <sheetData sheetId="8056"/>
      <sheetData sheetId="8057" refreshError="1"/>
      <sheetData sheetId="8058" refreshError="1"/>
      <sheetData sheetId="8059" refreshError="1"/>
      <sheetData sheetId="8060" refreshError="1"/>
      <sheetData sheetId="8061" refreshError="1"/>
      <sheetData sheetId="8062" refreshError="1"/>
      <sheetData sheetId="8063" refreshError="1"/>
      <sheetData sheetId="8064" refreshError="1"/>
      <sheetData sheetId="8065" refreshError="1"/>
      <sheetData sheetId="8066" refreshError="1"/>
      <sheetData sheetId="8067" refreshError="1"/>
      <sheetData sheetId="8068" refreshError="1"/>
      <sheetData sheetId="8069" refreshError="1"/>
      <sheetData sheetId="8070" refreshError="1"/>
      <sheetData sheetId="8071" refreshError="1"/>
      <sheetData sheetId="8072" refreshError="1"/>
      <sheetData sheetId="8073" refreshError="1"/>
      <sheetData sheetId="8074" refreshError="1"/>
      <sheetData sheetId="8075" refreshError="1"/>
      <sheetData sheetId="8076" refreshError="1"/>
      <sheetData sheetId="8077" refreshError="1"/>
      <sheetData sheetId="8078" refreshError="1"/>
      <sheetData sheetId="8079" refreshError="1"/>
      <sheetData sheetId="8080" refreshError="1"/>
      <sheetData sheetId="8081" refreshError="1"/>
      <sheetData sheetId="8082" refreshError="1"/>
      <sheetData sheetId="8083" refreshError="1"/>
      <sheetData sheetId="8084"/>
      <sheetData sheetId="8085"/>
      <sheetData sheetId="8086" refreshError="1"/>
      <sheetData sheetId="8087" refreshError="1"/>
      <sheetData sheetId="8088" refreshError="1"/>
      <sheetData sheetId="8089"/>
      <sheetData sheetId="8090" refreshError="1"/>
      <sheetData sheetId="8091"/>
      <sheetData sheetId="8092"/>
      <sheetData sheetId="8093" refreshError="1"/>
      <sheetData sheetId="8094"/>
      <sheetData sheetId="8095" refreshError="1"/>
      <sheetData sheetId="8096"/>
      <sheetData sheetId="8097"/>
      <sheetData sheetId="8098"/>
      <sheetData sheetId="8099"/>
      <sheetData sheetId="8100"/>
      <sheetData sheetId="8101"/>
      <sheetData sheetId="8102"/>
      <sheetData sheetId="8103"/>
      <sheetData sheetId="8104"/>
      <sheetData sheetId="8105"/>
      <sheetData sheetId="8106"/>
      <sheetData sheetId="8107"/>
      <sheetData sheetId="8108"/>
      <sheetData sheetId="8109"/>
      <sheetData sheetId="8110"/>
      <sheetData sheetId="8111"/>
      <sheetData sheetId="8112"/>
      <sheetData sheetId="8113"/>
      <sheetData sheetId="8114" refreshError="1"/>
      <sheetData sheetId="8115"/>
      <sheetData sheetId="8116"/>
      <sheetData sheetId="8117"/>
      <sheetData sheetId="8118"/>
      <sheetData sheetId="8119"/>
      <sheetData sheetId="8120"/>
      <sheetData sheetId="8121"/>
      <sheetData sheetId="8122"/>
      <sheetData sheetId="8123"/>
      <sheetData sheetId="8124"/>
      <sheetData sheetId="8125"/>
      <sheetData sheetId="8126" refreshError="1"/>
      <sheetData sheetId="8127"/>
      <sheetData sheetId="8128"/>
      <sheetData sheetId="8129"/>
      <sheetData sheetId="8130"/>
      <sheetData sheetId="8131"/>
      <sheetData sheetId="8132"/>
      <sheetData sheetId="8133"/>
      <sheetData sheetId="8134"/>
      <sheetData sheetId="8135"/>
      <sheetData sheetId="8136"/>
      <sheetData sheetId="8137" refreshError="1"/>
      <sheetData sheetId="8138"/>
      <sheetData sheetId="8139"/>
      <sheetData sheetId="8140"/>
      <sheetData sheetId="8141"/>
      <sheetData sheetId="8142" refreshError="1"/>
      <sheetData sheetId="8143" refreshError="1"/>
      <sheetData sheetId="8144"/>
      <sheetData sheetId="8145"/>
      <sheetData sheetId="8146"/>
      <sheetData sheetId="8147"/>
      <sheetData sheetId="8148"/>
      <sheetData sheetId="8149"/>
      <sheetData sheetId="8150"/>
      <sheetData sheetId="8151" refreshError="1"/>
      <sheetData sheetId="8152" refreshError="1"/>
      <sheetData sheetId="8153" refreshError="1"/>
      <sheetData sheetId="8154" refreshError="1"/>
      <sheetData sheetId="8155" refreshError="1"/>
      <sheetData sheetId="8156" refreshError="1"/>
      <sheetData sheetId="8157" refreshError="1"/>
      <sheetData sheetId="8158" refreshError="1"/>
      <sheetData sheetId="8159" refreshError="1"/>
      <sheetData sheetId="8160" refreshError="1"/>
      <sheetData sheetId="8161" refreshError="1"/>
      <sheetData sheetId="8162" refreshError="1"/>
      <sheetData sheetId="8163" refreshError="1"/>
      <sheetData sheetId="8164" refreshError="1"/>
      <sheetData sheetId="8165" refreshError="1"/>
      <sheetData sheetId="8166" refreshError="1"/>
      <sheetData sheetId="8167" refreshError="1"/>
      <sheetData sheetId="8168" refreshError="1"/>
      <sheetData sheetId="8169" refreshError="1"/>
      <sheetData sheetId="8170" refreshError="1"/>
      <sheetData sheetId="8171" refreshError="1"/>
      <sheetData sheetId="8172" refreshError="1"/>
      <sheetData sheetId="8173" refreshError="1"/>
      <sheetData sheetId="8174" refreshError="1"/>
      <sheetData sheetId="8175" refreshError="1"/>
      <sheetData sheetId="8176" refreshError="1"/>
      <sheetData sheetId="8177" refreshError="1"/>
      <sheetData sheetId="8178" refreshError="1"/>
      <sheetData sheetId="8179" refreshError="1"/>
      <sheetData sheetId="8180" refreshError="1"/>
      <sheetData sheetId="8181" refreshError="1"/>
      <sheetData sheetId="8182" refreshError="1"/>
      <sheetData sheetId="8183" refreshError="1"/>
      <sheetData sheetId="8184" refreshError="1"/>
      <sheetData sheetId="8185" refreshError="1"/>
      <sheetData sheetId="8186" refreshError="1"/>
      <sheetData sheetId="8187" refreshError="1"/>
      <sheetData sheetId="8188" refreshError="1"/>
      <sheetData sheetId="8189" refreshError="1"/>
      <sheetData sheetId="8190" refreshError="1"/>
      <sheetData sheetId="8191" refreshError="1"/>
      <sheetData sheetId="8192" refreshError="1"/>
      <sheetData sheetId="8193" refreshError="1"/>
      <sheetData sheetId="8194" refreshError="1"/>
      <sheetData sheetId="8195"/>
      <sheetData sheetId="8196"/>
      <sheetData sheetId="8197"/>
      <sheetData sheetId="8198"/>
      <sheetData sheetId="8199"/>
      <sheetData sheetId="8200"/>
      <sheetData sheetId="8201"/>
      <sheetData sheetId="8202"/>
      <sheetData sheetId="8203"/>
      <sheetData sheetId="8204"/>
      <sheetData sheetId="8205"/>
      <sheetData sheetId="8206"/>
      <sheetData sheetId="8207"/>
      <sheetData sheetId="8208"/>
      <sheetData sheetId="8209"/>
      <sheetData sheetId="8210"/>
      <sheetData sheetId="8211"/>
      <sheetData sheetId="8212"/>
      <sheetData sheetId="8213"/>
      <sheetData sheetId="8214"/>
      <sheetData sheetId="8215"/>
      <sheetData sheetId="8216" refreshError="1"/>
      <sheetData sheetId="8217" refreshError="1"/>
      <sheetData sheetId="8218" refreshError="1"/>
      <sheetData sheetId="8219" refreshError="1"/>
      <sheetData sheetId="8220" refreshError="1"/>
      <sheetData sheetId="8221" refreshError="1"/>
      <sheetData sheetId="8222" refreshError="1"/>
      <sheetData sheetId="8223" refreshError="1"/>
      <sheetData sheetId="8224" refreshError="1"/>
      <sheetData sheetId="8225" refreshError="1"/>
      <sheetData sheetId="8226" refreshError="1"/>
      <sheetData sheetId="8227" refreshError="1"/>
      <sheetData sheetId="8228" refreshError="1"/>
      <sheetData sheetId="8229" refreshError="1"/>
      <sheetData sheetId="8230" refreshError="1"/>
      <sheetData sheetId="8231" refreshError="1"/>
      <sheetData sheetId="8232" refreshError="1"/>
      <sheetData sheetId="8233" refreshError="1"/>
      <sheetData sheetId="8234" refreshError="1"/>
      <sheetData sheetId="8235" refreshError="1"/>
      <sheetData sheetId="8236" refreshError="1"/>
      <sheetData sheetId="8237" refreshError="1"/>
      <sheetData sheetId="8238" refreshError="1"/>
      <sheetData sheetId="8239" refreshError="1"/>
      <sheetData sheetId="8240" refreshError="1"/>
      <sheetData sheetId="8241" refreshError="1"/>
      <sheetData sheetId="8242" refreshError="1"/>
      <sheetData sheetId="8243" refreshError="1"/>
      <sheetData sheetId="8244" refreshError="1"/>
      <sheetData sheetId="8245" refreshError="1"/>
      <sheetData sheetId="8246"/>
      <sheetData sheetId="8247" refreshError="1"/>
      <sheetData sheetId="8248" refreshError="1"/>
      <sheetData sheetId="8249" refreshError="1"/>
      <sheetData sheetId="8250" refreshError="1"/>
      <sheetData sheetId="8251" refreshError="1"/>
      <sheetData sheetId="8252" refreshError="1"/>
      <sheetData sheetId="8253" refreshError="1"/>
      <sheetData sheetId="8254" refreshError="1"/>
      <sheetData sheetId="8255" refreshError="1"/>
      <sheetData sheetId="8256" refreshError="1"/>
      <sheetData sheetId="8257" refreshError="1"/>
      <sheetData sheetId="8258" refreshError="1"/>
      <sheetData sheetId="8259" refreshError="1"/>
      <sheetData sheetId="8260" refreshError="1"/>
      <sheetData sheetId="8261" refreshError="1"/>
      <sheetData sheetId="8262" refreshError="1"/>
      <sheetData sheetId="8263" refreshError="1"/>
      <sheetData sheetId="8264" refreshError="1"/>
      <sheetData sheetId="8265" refreshError="1"/>
      <sheetData sheetId="8266" refreshError="1"/>
      <sheetData sheetId="8267" refreshError="1"/>
      <sheetData sheetId="8268" refreshError="1"/>
      <sheetData sheetId="8269" refreshError="1"/>
      <sheetData sheetId="8270" refreshError="1"/>
      <sheetData sheetId="8271" refreshError="1"/>
      <sheetData sheetId="8272" refreshError="1"/>
      <sheetData sheetId="8273" refreshError="1"/>
      <sheetData sheetId="8274" refreshError="1"/>
      <sheetData sheetId="8275" refreshError="1"/>
      <sheetData sheetId="8276" refreshError="1"/>
      <sheetData sheetId="8277" refreshError="1"/>
      <sheetData sheetId="8278" refreshError="1"/>
      <sheetData sheetId="8279" refreshError="1"/>
      <sheetData sheetId="8280" refreshError="1"/>
      <sheetData sheetId="8281" refreshError="1"/>
      <sheetData sheetId="8282"/>
      <sheetData sheetId="8283" refreshError="1"/>
      <sheetData sheetId="8284" refreshError="1"/>
      <sheetData sheetId="8285"/>
      <sheetData sheetId="8286" refreshError="1"/>
      <sheetData sheetId="8287" refreshError="1"/>
      <sheetData sheetId="8288" refreshError="1"/>
      <sheetData sheetId="8289" refreshError="1"/>
      <sheetData sheetId="8290" refreshError="1"/>
      <sheetData sheetId="8291" refreshError="1"/>
      <sheetData sheetId="8292" refreshError="1"/>
      <sheetData sheetId="8293" refreshError="1"/>
      <sheetData sheetId="8294" refreshError="1"/>
      <sheetData sheetId="8295" refreshError="1"/>
      <sheetData sheetId="8296" refreshError="1"/>
      <sheetData sheetId="8297" refreshError="1"/>
      <sheetData sheetId="8298" refreshError="1"/>
      <sheetData sheetId="8299" refreshError="1"/>
      <sheetData sheetId="8300" refreshError="1"/>
      <sheetData sheetId="8301" refreshError="1"/>
      <sheetData sheetId="8302" refreshError="1"/>
      <sheetData sheetId="8303" refreshError="1"/>
      <sheetData sheetId="8304" refreshError="1"/>
      <sheetData sheetId="8305" refreshError="1"/>
      <sheetData sheetId="8306" refreshError="1"/>
      <sheetData sheetId="8307" refreshError="1"/>
      <sheetData sheetId="8308" refreshError="1"/>
      <sheetData sheetId="8309" refreshError="1"/>
      <sheetData sheetId="8310" refreshError="1"/>
      <sheetData sheetId="8311" refreshError="1"/>
      <sheetData sheetId="8312" refreshError="1"/>
      <sheetData sheetId="8313" refreshError="1"/>
      <sheetData sheetId="8314" refreshError="1"/>
      <sheetData sheetId="8315" refreshError="1"/>
      <sheetData sheetId="8316" refreshError="1"/>
      <sheetData sheetId="8317" refreshError="1"/>
      <sheetData sheetId="8318" refreshError="1"/>
      <sheetData sheetId="8319" refreshError="1"/>
      <sheetData sheetId="8320" refreshError="1"/>
      <sheetData sheetId="8321"/>
      <sheetData sheetId="8322" refreshError="1"/>
      <sheetData sheetId="8323" refreshError="1"/>
      <sheetData sheetId="8324"/>
      <sheetData sheetId="8325" refreshError="1"/>
      <sheetData sheetId="8326"/>
      <sheetData sheetId="8327" refreshError="1"/>
      <sheetData sheetId="8328" refreshError="1"/>
      <sheetData sheetId="8329" refreshError="1"/>
      <sheetData sheetId="8330" refreshError="1"/>
      <sheetData sheetId="8331" refreshError="1"/>
      <sheetData sheetId="8332" refreshError="1"/>
      <sheetData sheetId="8333" refreshError="1"/>
      <sheetData sheetId="8334" refreshError="1"/>
      <sheetData sheetId="8335" refreshError="1"/>
      <sheetData sheetId="8336" refreshError="1"/>
      <sheetData sheetId="8337" refreshError="1"/>
      <sheetData sheetId="8338" refreshError="1"/>
      <sheetData sheetId="8339" refreshError="1"/>
      <sheetData sheetId="8340" refreshError="1"/>
      <sheetData sheetId="8341" refreshError="1"/>
      <sheetData sheetId="8342" refreshError="1"/>
      <sheetData sheetId="8343"/>
      <sheetData sheetId="8344"/>
      <sheetData sheetId="8345"/>
      <sheetData sheetId="8346"/>
      <sheetData sheetId="8347"/>
      <sheetData sheetId="8348"/>
      <sheetData sheetId="8349"/>
      <sheetData sheetId="8350"/>
      <sheetData sheetId="8351"/>
      <sheetData sheetId="8352"/>
      <sheetData sheetId="8353"/>
      <sheetData sheetId="8354" refreshError="1"/>
      <sheetData sheetId="8355"/>
      <sheetData sheetId="8356"/>
      <sheetData sheetId="8357"/>
      <sheetData sheetId="8358"/>
      <sheetData sheetId="8359"/>
      <sheetData sheetId="8360"/>
      <sheetData sheetId="8361"/>
      <sheetData sheetId="8362" refreshError="1"/>
      <sheetData sheetId="8363"/>
      <sheetData sheetId="8364"/>
      <sheetData sheetId="8365"/>
      <sheetData sheetId="8366"/>
      <sheetData sheetId="8367"/>
      <sheetData sheetId="8368"/>
      <sheetData sheetId="8369" refreshError="1"/>
      <sheetData sheetId="8370"/>
      <sheetData sheetId="8371"/>
      <sheetData sheetId="8372"/>
      <sheetData sheetId="8373"/>
      <sheetData sheetId="8374"/>
      <sheetData sheetId="8375" refreshError="1"/>
      <sheetData sheetId="8376"/>
      <sheetData sheetId="8377"/>
      <sheetData sheetId="8378"/>
      <sheetData sheetId="8379"/>
      <sheetData sheetId="8380"/>
      <sheetData sheetId="8381"/>
      <sheetData sheetId="8382"/>
      <sheetData sheetId="8383" refreshError="1"/>
      <sheetData sheetId="8384" refreshError="1"/>
      <sheetData sheetId="8385" refreshError="1"/>
      <sheetData sheetId="8386" refreshError="1"/>
      <sheetData sheetId="8387" refreshError="1"/>
      <sheetData sheetId="8388" refreshError="1"/>
      <sheetData sheetId="8389" refreshError="1"/>
      <sheetData sheetId="8390" refreshError="1"/>
      <sheetData sheetId="8391" refreshError="1"/>
      <sheetData sheetId="8392" refreshError="1"/>
      <sheetData sheetId="8393" refreshError="1"/>
      <sheetData sheetId="8394" refreshError="1"/>
      <sheetData sheetId="8395" refreshError="1"/>
      <sheetData sheetId="8396" refreshError="1"/>
      <sheetData sheetId="8397" refreshError="1"/>
      <sheetData sheetId="8398" refreshError="1"/>
      <sheetData sheetId="8399" refreshError="1"/>
      <sheetData sheetId="8400" refreshError="1"/>
      <sheetData sheetId="8401" refreshError="1"/>
      <sheetData sheetId="8402" refreshError="1"/>
      <sheetData sheetId="8403" refreshError="1"/>
      <sheetData sheetId="8404" refreshError="1"/>
      <sheetData sheetId="8405" refreshError="1"/>
      <sheetData sheetId="8406" refreshError="1"/>
      <sheetData sheetId="8407" refreshError="1"/>
      <sheetData sheetId="8408" refreshError="1"/>
      <sheetData sheetId="8409" refreshError="1"/>
      <sheetData sheetId="8410" refreshError="1"/>
      <sheetData sheetId="8411" refreshError="1"/>
      <sheetData sheetId="8412" refreshError="1"/>
      <sheetData sheetId="8413" refreshError="1"/>
      <sheetData sheetId="8414" refreshError="1"/>
      <sheetData sheetId="8415" refreshError="1"/>
      <sheetData sheetId="8416" refreshError="1"/>
      <sheetData sheetId="8417" refreshError="1"/>
      <sheetData sheetId="8418" refreshError="1"/>
      <sheetData sheetId="8419" refreshError="1"/>
      <sheetData sheetId="8420" refreshError="1"/>
      <sheetData sheetId="8421" refreshError="1"/>
      <sheetData sheetId="8422" refreshError="1"/>
      <sheetData sheetId="8423" refreshError="1"/>
      <sheetData sheetId="8424" refreshError="1"/>
      <sheetData sheetId="8425"/>
      <sheetData sheetId="8426"/>
      <sheetData sheetId="8427"/>
      <sheetData sheetId="8428"/>
      <sheetData sheetId="8429"/>
      <sheetData sheetId="8430"/>
      <sheetData sheetId="8431"/>
      <sheetData sheetId="8432"/>
      <sheetData sheetId="8433"/>
      <sheetData sheetId="8434"/>
      <sheetData sheetId="8435"/>
      <sheetData sheetId="8436"/>
      <sheetData sheetId="8437"/>
      <sheetData sheetId="8438"/>
      <sheetData sheetId="8439"/>
      <sheetData sheetId="8440"/>
      <sheetData sheetId="8441"/>
      <sheetData sheetId="8442"/>
      <sheetData sheetId="8443"/>
      <sheetData sheetId="8444"/>
      <sheetData sheetId="8445"/>
      <sheetData sheetId="8446" refreshError="1"/>
      <sheetData sheetId="8447" refreshError="1"/>
      <sheetData sheetId="8448" refreshError="1"/>
      <sheetData sheetId="8449" refreshError="1"/>
      <sheetData sheetId="8450" refreshError="1"/>
      <sheetData sheetId="8451" refreshError="1"/>
      <sheetData sheetId="8452" refreshError="1"/>
      <sheetData sheetId="8453" refreshError="1"/>
      <sheetData sheetId="8454" refreshError="1"/>
      <sheetData sheetId="8455" refreshError="1"/>
      <sheetData sheetId="8456" refreshError="1"/>
      <sheetData sheetId="8457" refreshError="1"/>
      <sheetData sheetId="8458" refreshError="1"/>
      <sheetData sheetId="8459" refreshError="1"/>
      <sheetData sheetId="8460" refreshError="1"/>
      <sheetData sheetId="8461" refreshError="1"/>
      <sheetData sheetId="8462" refreshError="1"/>
      <sheetData sheetId="8463" refreshError="1"/>
      <sheetData sheetId="8464" refreshError="1"/>
      <sheetData sheetId="8465" refreshError="1"/>
      <sheetData sheetId="8466" refreshError="1"/>
      <sheetData sheetId="8467" refreshError="1"/>
      <sheetData sheetId="8468" refreshError="1"/>
      <sheetData sheetId="8469" refreshError="1"/>
      <sheetData sheetId="8470" refreshError="1"/>
      <sheetData sheetId="8471" refreshError="1"/>
      <sheetData sheetId="8472" refreshError="1"/>
      <sheetData sheetId="8473" refreshError="1"/>
      <sheetData sheetId="8474" refreshError="1"/>
      <sheetData sheetId="8475" refreshError="1"/>
      <sheetData sheetId="8476" refreshError="1"/>
      <sheetData sheetId="8477" refreshError="1"/>
      <sheetData sheetId="8478" refreshError="1"/>
      <sheetData sheetId="8479" refreshError="1"/>
      <sheetData sheetId="8480" refreshError="1"/>
      <sheetData sheetId="8481" refreshError="1"/>
      <sheetData sheetId="8482" refreshError="1"/>
      <sheetData sheetId="8483" refreshError="1"/>
      <sheetData sheetId="8484" refreshError="1"/>
      <sheetData sheetId="8485" refreshError="1"/>
      <sheetData sheetId="8486" refreshError="1"/>
      <sheetData sheetId="8487" refreshError="1"/>
      <sheetData sheetId="8488" refreshError="1"/>
      <sheetData sheetId="8489" refreshError="1"/>
      <sheetData sheetId="8490" refreshError="1"/>
      <sheetData sheetId="8491" refreshError="1"/>
      <sheetData sheetId="8492" refreshError="1"/>
      <sheetData sheetId="8493" refreshError="1"/>
      <sheetData sheetId="8494" refreshError="1"/>
      <sheetData sheetId="8495" refreshError="1"/>
      <sheetData sheetId="8496" refreshError="1"/>
      <sheetData sheetId="8497" refreshError="1"/>
      <sheetData sheetId="8498" refreshError="1"/>
      <sheetData sheetId="8499" refreshError="1"/>
      <sheetData sheetId="8500" refreshError="1"/>
      <sheetData sheetId="8501" refreshError="1"/>
      <sheetData sheetId="8502"/>
      <sheetData sheetId="8503"/>
      <sheetData sheetId="8504" refreshError="1"/>
      <sheetData sheetId="8505" refreshError="1"/>
      <sheetData sheetId="8506" refreshError="1"/>
      <sheetData sheetId="850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Y"/>
      <sheetName val="HIEU"/>
      <sheetName val="PHUNG"/>
      <sheetName val="HANH"/>
      <sheetName val="Sheet16"/>
    </sheetNames>
    <sheetDataSet>
      <sheetData sheetId="0"/>
      <sheetData sheetId="1"/>
      <sheetData sheetId="2">
        <row r="34">
          <cell r="D34">
            <v>34470000</v>
          </cell>
        </row>
      </sheetData>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09.2003 (Latest) (2)"/>
      <sheetName val="REPORT"/>
      <sheetName val="04.09.2003 (Latest)"/>
      <sheetName val="29.08.2003 (POSITIONWISE) (2)"/>
      <sheetName val="29.08.2003(POSITIONWISE)"/>
      <sheetName val="29.08.2003 (POSITIONWISE)"/>
      <sheetName val="29.08.2003"/>
      <sheetName val="Salary 14.04.2003"/>
      <sheetName val="salary"/>
      <sheetName val="29.08.2003 (POSITIONWISE)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 val="Article"/>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Morshed, Salauddin" id="{C0722DF7-0C0E-415B-B37F-E5CEF9BFCF05}" userId="S::samorshed@deloitte.com::f92d5fe7-fb71-45ec-b69e-5ce945f3e6ea" providerId="AD"/>
  <person displayName="Enayet Hossen Imran" id="{9E214A4D-4C8E-4B5E-BE40-6CBB040D0CE9}" userId="S::Enayet.Hossen@epicbd.com::90549348-ba55-4fe5-b80d-a10879c9c81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6" dT="2022-09-12T13:08:00.20" personId="{C0722DF7-0C0E-415B-B37F-E5CEF9BFCF05}" id="{518F6360-0177-4B41-A9AB-1EE8B97C779F}">
    <text>This should not be presented on Operating  Income section. Rather, these should be presentent below Operating (loss)/profit.</text>
  </threadedComment>
  <threadedComment ref="A25" dT="2022-09-12T07:42:34.63" personId="{C0722DF7-0C0E-415B-B37F-E5CEF9BFCF05}" id="{9FDE17D4-DE8A-4145-A9A2-B16815DD8493}">
    <text>This should not be presented on Operating  Income section. Rather, these should be presentent below Operating (loss)/profit.</text>
  </threadedComment>
</ThreadedComments>
</file>

<file path=xl/threadedComments/threadedComment2.xml><?xml version="1.0" encoding="utf-8"?>
<ThreadedComments xmlns="http://schemas.microsoft.com/office/spreadsheetml/2018/threadedcomments" xmlns:x="http://schemas.openxmlformats.org/spreadsheetml/2006/main">
  <threadedComment ref="H8" dT="2022-09-12T08:05:01.08" personId="{C0722DF7-0C0E-415B-B37F-E5CEF9BFCF05}" id="{32C7132E-2B58-4B7B-A3E8-311B10799B03}">
    <text>This balance should be matched with PY figure of Note #15.</text>
  </threadedComment>
</ThreadedComments>
</file>

<file path=xl/threadedComments/threadedComment3.xml><?xml version="1.0" encoding="utf-8"?>
<ThreadedComments xmlns="http://schemas.microsoft.com/office/spreadsheetml/2018/threadedcomments" xmlns:x="http://schemas.openxmlformats.org/spreadsheetml/2006/main">
  <threadedComment ref="H26" dT="2022-09-21T13:41:33.48" personId="{C0722DF7-0C0E-415B-B37F-E5CEF9BFCF05}" id="{4981F461-AF53-4068-9813-868FF7C4B976}">
    <text>Why this has been changed in Revised FS??</text>
  </threadedComment>
  <threadedComment ref="H29" dT="2022-09-21T13:42:11.31" personId="{C0722DF7-0C0E-415B-B37F-E5CEF9BFCF05}" id="{02893D14-37CC-4040-8A41-D33D461069F7}">
    <text>Why this has been changed in Revised FS??</text>
  </threadedComment>
  <threadedComment ref="J39" dT="2022-09-12T07:54:16.66" personId="{C0722DF7-0C0E-415B-B37F-E5CEF9BFCF05}" id="{14C90D1B-36AA-4EF7-8F9F-04D70CA80F54}">
    <text>For PY addition of Advance for WIP is not considered here.</text>
  </threadedComment>
</ThreadedComments>
</file>

<file path=xl/threadedComments/threadedComment4.xml><?xml version="1.0" encoding="utf-8"?>
<ThreadedComments xmlns="http://schemas.microsoft.com/office/spreadsheetml/2018/threadedcomments" xmlns:x="http://schemas.openxmlformats.org/spreadsheetml/2006/main">
  <threadedComment ref="B260" dT="2022-09-12T07:13:40.96" personId="{C0722DF7-0C0E-415B-B37F-E5CEF9BFCF05}" id="{7BC0AB67-6365-4B56-9E6A-195260ACFCD1}">
    <text>Our suggested disclosure</text>
  </threadedComment>
  <threadedComment ref="B260" dT="2022-09-13T11:08:25.45" personId="{9E214A4D-4C8E-4B5E-BE40-6CBB040D0CE9}" id="{9D6EF786-1689-47BF-8584-9CEEE78A4E26}" parentId="{7BC0AB67-6365-4B56-9E6A-195260ACFCD1}">
    <text>Okay</text>
  </threadedComment>
</ThreadedComments>
</file>

<file path=xl/threadedComments/threadedComment5.xml><?xml version="1.0" encoding="utf-8"?>
<ThreadedComments xmlns="http://schemas.microsoft.com/office/spreadsheetml/2018/threadedcomments" xmlns:x="http://schemas.openxmlformats.org/spreadsheetml/2006/main">
  <threadedComment ref="I8" dT="2022-09-12T08:09:23.61" personId="{C0722DF7-0C0E-415B-B37F-E5CEF9BFCF05}" id="{660BFABF-FA60-499A-AABB-974773ED585A}">
    <text>THis balance does not match with Note #15 (ii)</text>
  </threadedComment>
  <threadedComment ref="P9" dT="2022-09-12T07:51:50.46" personId="{C0722DF7-0C0E-415B-B37F-E5CEF9BFCF05}" id="{5AC01E04-105B-4F48-A722-ABC88912F397}">
    <text>This does not match with balance shown in Note # 7.1</text>
  </threadedComment>
  <threadedComment ref="B71" dT="2022-09-12T07:26:10.66" personId="{C0722DF7-0C0E-415B-B37F-E5CEF9BFCF05}" id="{0C842021-5039-478A-9286-522FD31BADE0}">
    <text>Our suggested change.</text>
  </threadedComment>
  <threadedComment ref="B71" dT="2022-09-13T12:18:41.11" personId="{9E214A4D-4C8E-4B5E-BE40-6CBB040D0CE9}" id="{D92A93C9-35F2-4D13-9293-502B595523CB}" parentId="{0C842021-5039-478A-9286-522FD31BADE0}">
    <text>Okay</text>
  </threadedComment>
</ThreadedComments>
</file>

<file path=xl/threadedComments/threadedComment6.xml><?xml version="1.0" encoding="utf-8"?>
<ThreadedComments xmlns="http://schemas.microsoft.com/office/spreadsheetml/2018/threadedcomments" xmlns:x="http://schemas.openxmlformats.org/spreadsheetml/2006/main">
  <threadedComment ref="B77" dT="2022-09-12T07:48:20.07" personId="{C0722DF7-0C0E-415B-B37F-E5CEF9BFCF05}" id="{17E78A29-A332-414A-BC2A-CBA9805C1B8A}">
    <text>This line can be hide as no balance</text>
  </threadedComment>
  <threadedComment ref="B80" dT="2022-09-12T07:48:16.35" personId="{C0722DF7-0C0E-415B-B37F-E5CEF9BFCF05}" id="{A17EA7BF-D6B0-4D4D-8E9D-B4BD2C24C61D}">
    <text>This line can be hide as no balance</text>
  </threadedComment>
  <threadedComment ref="B87" dT="2022-09-12T07:47:21.18" personId="{C0722DF7-0C0E-415B-B37F-E5CEF9BFCF05}" id="{A32C57BA-1745-4B73-8674-382995E63F82}">
    <text>This line can be hide as no balance</text>
  </threadedComment>
  <threadedComment ref="B145" dT="2022-09-12T07:43:50.70" personId="{C0722DF7-0C0E-415B-B37F-E5CEF9BFCF05}" id="{CF6FD744-763F-4D39-BE01-5664F12EA1DE}">
    <text>Need to provide a separate disclosure on Cash at Bank (all bank acocunt name and balance)</text>
  </threadedComment>
  <threadedComment ref="J174" dT="2022-09-12T13:18:58.75" personId="{C0722DF7-0C0E-415B-B37F-E5CEF9BFCF05}" id="{69E922A3-B9B4-4DDA-A667-D26316606A79}">
    <text>No supporting details of subsequent settlement have been provided. Please provide us supporting documents to confirm this.</text>
  </threadedComment>
  <threadedComment ref="B187" dT="2022-09-12T07:39:38.59" personId="{C0722DF7-0C0E-415B-B37F-E5CEF9BFCF05}" id="{D1132769-B221-4551-B96B-B223A22DB498}">
    <text>Provide a note on increase of authorized capital.</text>
  </threadedComment>
  <threadedComment ref="B193" dT="2022-09-12T07:44:49.97" personId="{C0722DF7-0C0E-415B-B37F-E5CEF9BFCF05}" id="{F43720C4-9C81-46F6-913A-F836DB5A715F}">
    <text>Please confirm whether this is number of shares increase or share cpaital increase</text>
  </threadedComment>
  <threadedComment ref="B279" dT="2022-09-12T07:37:45.24" personId="{C0722DF7-0C0E-415B-B37F-E5CEF9BFCF05}" id="{EF672FCB-4AA7-4C0F-BBA4-155D8688BDB9}">
    <text>Suggested change</text>
  </threadedComment>
  <threadedComment ref="B441" dT="2022-09-12T07:35:44.36" personId="{C0722DF7-0C0E-415B-B37F-E5CEF9BFCF05}" id="{65F0A90C-4129-4EE2-93CC-549E864FC337}">
    <text>Why this should not be included in Note #29</text>
  </threadedComment>
</ThreadedComments>
</file>

<file path=xl/threadedComments/threadedComment7.xml><?xml version="1.0" encoding="utf-8"?>
<ThreadedComments xmlns="http://schemas.microsoft.com/office/spreadsheetml/2018/threadedcomments" xmlns:x="http://schemas.openxmlformats.org/spreadsheetml/2006/main">
  <threadedComment ref="B110" dT="2022-09-12T07:32:11.19" personId="{C0722DF7-0C0E-415B-B37F-E5CEF9BFCF05}" id="{1EF1895E-B1B0-4ADA-9F7B-05644713E76F}">
    <text>Did the company enter into forward contract? We have not found any accounting treatment for this</text>
  </threadedComment>
  <threadedComment ref="B117" dT="2022-09-12T07:31:22.15" personId="{C0722DF7-0C0E-415B-B37F-E5CEF9BFCF05}" id="{944A1FEC-C2BA-4FBD-92D9-A3ACC286E8F1}">
    <text>Our suggested change. And, did the company enter into forward contract?</text>
  </threadedComment>
</ThreadedComments>
</file>

<file path=xl/threadedComments/threadedComment8.xml><?xml version="1.0" encoding="utf-8"?>
<ThreadedComments xmlns="http://schemas.microsoft.com/office/spreadsheetml/2018/threadedcomments" xmlns:x="http://schemas.openxmlformats.org/spreadsheetml/2006/main">
  <threadedComment ref="B8" dT="2022-09-12T07:27:50.52" personId="{C0722DF7-0C0E-415B-B37F-E5CEF9BFCF05}" id="{FFDE0D7B-1CB3-4AB6-B4DC-058D18DDB4FB}">
    <text>Provide a seperate disclosure on "Loan from Promoters"</text>
  </threadedComment>
  <threadedComment ref="P35" dT="2022-09-21T13:32:35.55" personId="{C0722DF7-0C0E-415B-B37F-E5CEF9BFCF05}" id="{B5885ED7-2412-4E01-8F0D-776F946E5F8F}">
    <text>This does not match with Bank Confirmation received. Please kindly provide us supportings to reconcile and confirm.</text>
  </threadedComment>
  <threadedComment ref="P37" dT="2022-09-21T13:43:47.28" personId="{C0722DF7-0C0E-415B-B37F-E5CEF9BFCF05}" id="{34C3527B-EFDC-4B93-9723-E1E6DEF53535}">
    <text>We have found Bank Guarantee and Shipping Guarantee in Balance Confirmation. Please kindly incorporate these in FS</text>
  </threadedComment>
  <threadedComment ref="B63" dT="2022-09-12T07:26:56.76" personId="{C0722DF7-0C0E-415B-B37F-E5CEF9BFCF05}" id="{85F825F0-72B8-4183-835B-3BCF7E7C84BC}">
    <text>Please include the designation of other signatory.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 Id="rId4" Type="http://schemas.microsoft.com/office/2017/10/relationships/threadedComment" Target="../threadedComments/threadedComment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 Id="rId4" Type="http://schemas.microsoft.com/office/2017/10/relationships/threadedComment" Target="../threadedComments/threadedComment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FCA6-1C22-434B-9987-B407A27072AE}">
  <sheetPr codeName="Sheet1"/>
  <dimension ref="A1:R319"/>
  <sheetViews>
    <sheetView workbookViewId="0">
      <pane xSplit="8" ySplit="1" topLeftCell="I2" activePane="bottomRight" state="frozen"/>
      <selection pane="topRight" activeCell="I1" sqref="I1"/>
      <selection pane="bottomLeft" activeCell="A2" sqref="A2"/>
      <selection pane="bottomRight" activeCell="I19" sqref="I19"/>
    </sheetView>
  </sheetViews>
  <sheetFormatPr defaultColWidth="9.453125" defaultRowHeight="12.5"/>
  <cols>
    <col min="1" max="2" width="9.453125" style="9"/>
    <col min="3" max="3" width="16" style="9" bestFit="1" customWidth="1"/>
    <col min="4" max="4" width="22" style="9" bestFit="1" customWidth="1"/>
    <col min="5" max="5" width="21" style="9" hidden="1" customWidth="1"/>
    <col min="6" max="6" width="18.453125" style="9" hidden="1" customWidth="1"/>
    <col min="7" max="7" width="17.453125" style="9" hidden="1" customWidth="1"/>
    <col min="8" max="8" width="20" style="9" customWidth="1"/>
    <col min="9" max="9" width="20" style="9" bestFit="1" customWidth="1"/>
    <col min="10" max="11" width="16" style="9" bestFit="1" customWidth="1"/>
    <col min="12" max="12" width="21" style="9" bestFit="1" customWidth="1"/>
    <col min="13" max="13" width="41.54296875" style="9" customWidth="1"/>
    <col min="14" max="14" width="38.453125" style="9" customWidth="1"/>
    <col min="15" max="15" width="9.453125" style="9"/>
    <col min="16" max="16" width="14.54296875" style="9" bestFit="1" customWidth="1"/>
    <col min="17" max="17" width="11.1796875" style="9" bestFit="1" customWidth="1"/>
    <col min="18" max="16384" width="9.453125" style="9"/>
  </cols>
  <sheetData>
    <row r="1" spans="1:17" ht="13">
      <c r="A1" s="10" t="s">
        <v>1110</v>
      </c>
      <c r="B1" s="11" t="s">
        <v>1108</v>
      </c>
      <c r="C1" s="8" t="s">
        <v>325</v>
      </c>
      <c r="D1" s="8" t="s">
        <v>325</v>
      </c>
      <c r="E1" s="8" t="s">
        <v>692</v>
      </c>
      <c r="F1" s="8" t="s">
        <v>693</v>
      </c>
      <c r="G1" s="8" t="s">
        <v>694</v>
      </c>
      <c r="H1" s="8" t="s">
        <v>695</v>
      </c>
      <c r="I1" s="8" t="s">
        <v>326</v>
      </c>
      <c r="J1" s="8" t="s">
        <v>327</v>
      </c>
      <c r="K1" s="8" t="s">
        <v>328</v>
      </c>
      <c r="L1" s="8" t="s">
        <v>329</v>
      </c>
      <c r="M1" s="8" t="s">
        <v>1109</v>
      </c>
      <c r="N1" s="8" t="s">
        <v>3</v>
      </c>
    </row>
    <row r="2" spans="1:17" ht="14.5">
      <c r="A2" s="12" t="str">
        <f>LEFT(B2,1)</f>
        <v>1</v>
      </c>
      <c r="B2" s="127" t="str">
        <f t="shared" ref="B2:B65" si="0">RIGHT(C2,8)</f>
        <v>10101010</v>
      </c>
      <c r="C2" s="60" t="s">
        <v>983</v>
      </c>
      <c r="D2" s="60" t="s">
        <v>984</v>
      </c>
      <c r="E2" s="61">
        <v>584779500</v>
      </c>
      <c r="F2" s="61">
        <v>0</v>
      </c>
      <c r="G2" s="61">
        <v>0</v>
      </c>
      <c r="H2" s="61">
        <v>584779500</v>
      </c>
      <c r="I2" s="61">
        <v>7488532.46</v>
      </c>
      <c r="J2" s="61">
        <v>0</v>
      </c>
      <c r="K2" s="61">
        <v>0</v>
      </c>
      <c r="L2" s="61">
        <v>7488532.46</v>
      </c>
      <c r="M2" s="9" t="str">
        <f>VLOOKUP(C2,TB!C:F,3,0)</f>
        <v xml:space="preserve">Freehold land </v>
      </c>
      <c r="N2" s="9" t="str">
        <f>VLOOKUP(C2,TB!C:F,4,0)</f>
        <v>Property, plant and equipment</v>
      </c>
      <c r="P2" s="179"/>
      <c r="Q2" s="179"/>
    </row>
    <row r="3" spans="1:17" ht="14.5">
      <c r="A3" s="12" t="str">
        <f t="shared" ref="A3:A66" si="1">LEFT(B3,1)</f>
        <v>1</v>
      </c>
      <c r="B3" s="127" t="str">
        <f t="shared" si="0"/>
        <v>10101020</v>
      </c>
      <c r="C3" s="60" t="s">
        <v>330</v>
      </c>
      <c r="D3" s="60" t="s">
        <v>42</v>
      </c>
      <c r="E3" s="61">
        <v>943603502.70000005</v>
      </c>
      <c r="F3" s="61">
        <v>15719918.810000001</v>
      </c>
      <c r="G3" s="61">
        <v>0</v>
      </c>
      <c r="H3" s="61">
        <v>959323421.50999999</v>
      </c>
      <c r="I3" s="61">
        <v>12112552.91</v>
      </c>
      <c r="J3" s="61">
        <v>183498.48</v>
      </c>
      <c r="K3" s="61">
        <v>0</v>
      </c>
      <c r="L3" s="61">
        <v>12296051.390000001</v>
      </c>
      <c r="M3" s="9" t="str">
        <f>VLOOKUP(C3,TB!C:F,3,0)</f>
        <v>Factory building</v>
      </c>
      <c r="N3" s="9" t="str">
        <f>VLOOKUP(C3,TB!C:F,4,0)</f>
        <v>Property, plant and equipment</v>
      </c>
      <c r="P3" s="179"/>
      <c r="Q3" s="179"/>
    </row>
    <row r="4" spans="1:17" ht="14.5">
      <c r="A4" s="12" t="str">
        <f t="shared" si="1"/>
        <v>1</v>
      </c>
      <c r="B4" s="127" t="str">
        <f t="shared" si="0"/>
        <v>10101021</v>
      </c>
      <c r="C4" s="60" t="s">
        <v>696</v>
      </c>
      <c r="D4" s="60" t="s">
        <v>681</v>
      </c>
      <c r="E4" s="61">
        <v>102466.02</v>
      </c>
      <c r="F4" s="61">
        <v>0</v>
      </c>
      <c r="G4" s="61">
        <v>0</v>
      </c>
      <c r="H4" s="61">
        <v>102466.02</v>
      </c>
      <c r="I4" s="61">
        <v>1206.19</v>
      </c>
      <c r="J4" s="61">
        <v>0</v>
      </c>
      <c r="K4" s="61">
        <v>0</v>
      </c>
      <c r="L4" s="61">
        <v>1206.19</v>
      </c>
      <c r="M4" s="9" t="str">
        <f>VLOOKUP(C4,TB!C:F,3,0)</f>
        <v>Factory building</v>
      </c>
      <c r="N4" s="9" t="str">
        <f>VLOOKUP(C4,TB!C:F,4,0)</f>
        <v>Property, plant and equipment</v>
      </c>
      <c r="P4" s="179"/>
      <c r="Q4" s="179"/>
    </row>
    <row r="5" spans="1:17" ht="14.5">
      <c r="A5" s="12" t="str">
        <f t="shared" si="1"/>
        <v>1</v>
      </c>
      <c r="B5" s="127" t="str">
        <f t="shared" si="0"/>
        <v>10101025</v>
      </c>
      <c r="C5" s="60" t="s">
        <v>331</v>
      </c>
      <c r="D5" s="60" t="s">
        <v>68</v>
      </c>
      <c r="E5" s="61">
        <v>-162246081.33000001</v>
      </c>
      <c r="F5" s="61">
        <v>0</v>
      </c>
      <c r="G5" s="61">
        <v>14045036.539999999</v>
      </c>
      <c r="H5" s="61">
        <v>-176291117.87</v>
      </c>
      <c r="I5" s="61">
        <v>-2114871.15</v>
      </c>
      <c r="J5" s="61">
        <v>0</v>
      </c>
      <c r="K5" s="61">
        <v>181069.57</v>
      </c>
      <c r="L5" s="61">
        <v>-2295940.7200000002</v>
      </c>
      <c r="M5" s="9" t="str">
        <f>VLOOKUP(C5,TB!C:F,3,0)</f>
        <v>Acc. Dep. - Building</v>
      </c>
      <c r="N5" s="9" t="str">
        <f>VLOOKUP(C5,TB!C:F,4,0)</f>
        <v>Property, plant and equipment</v>
      </c>
      <c r="P5" s="179"/>
      <c r="Q5" s="179"/>
    </row>
    <row r="6" spans="1:17" ht="14.5">
      <c r="A6" s="12" t="str">
        <f t="shared" si="1"/>
        <v>1</v>
      </c>
      <c r="B6" s="127" t="str">
        <f t="shared" si="0"/>
        <v>10101026</v>
      </c>
      <c r="C6" s="60" t="s">
        <v>697</v>
      </c>
      <c r="D6" s="60" t="s">
        <v>647</v>
      </c>
      <c r="E6" s="61">
        <v>-68151524.409999996</v>
      </c>
      <c r="F6" s="61">
        <v>0</v>
      </c>
      <c r="G6" s="61">
        <v>4585076.25</v>
      </c>
      <c r="H6" s="61">
        <v>-72736600.659999996</v>
      </c>
      <c r="I6" s="61">
        <v>-859212.94</v>
      </c>
      <c r="J6" s="61">
        <v>0</v>
      </c>
      <c r="K6" s="61">
        <v>57794.64</v>
      </c>
      <c r="L6" s="61">
        <v>-917007.58</v>
      </c>
      <c r="M6" s="9" t="str">
        <f>VLOOKUP(C6,TB!C:F,3,0)</f>
        <v>Acc. Dep-Building-05</v>
      </c>
      <c r="N6" s="9" t="str">
        <f>VLOOKUP(C6,TB!C:F,4,0)</f>
        <v>Property, plant and equipment</v>
      </c>
      <c r="P6" s="179"/>
      <c r="Q6" s="179"/>
    </row>
    <row r="7" spans="1:17" ht="14.5">
      <c r="A7" s="12" t="str">
        <f t="shared" si="1"/>
        <v>1</v>
      </c>
      <c r="B7" s="127" t="str">
        <f t="shared" si="0"/>
        <v>10101040</v>
      </c>
      <c r="C7" s="60" t="s">
        <v>332</v>
      </c>
      <c r="D7" s="60" t="s">
        <v>22</v>
      </c>
      <c r="E7" s="61">
        <v>651888824.13</v>
      </c>
      <c r="F7" s="61">
        <v>104335164.61</v>
      </c>
      <c r="G7" s="61">
        <v>110725780.3</v>
      </c>
      <c r="H7" s="61">
        <v>645498208.44000006</v>
      </c>
      <c r="I7" s="61">
        <v>9020297.1699999999</v>
      </c>
      <c r="J7" s="61">
        <v>1227249.57</v>
      </c>
      <c r="K7" s="61">
        <v>1408751.58</v>
      </c>
      <c r="L7" s="61">
        <v>8838795.1600000001</v>
      </c>
      <c r="M7" s="9" t="str">
        <f>VLOOKUP(C7,TB!C:F,3,0)</f>
        <v>Plant and machinery</v>
      </c>
      <c r="N7" s="9" t="str">
        <f>VLOOKUP(C7,TB!C:F,4,0)</f>
        <v>Property, plant and equipment</v>
      </c>
      <c r="P7" s="179"/>
      <c r="Q7" s="179"/>
    </row>
    <row r="8" spans="1:17" ht="14.5">
      <c r="A8" s="12" t="str">
        <f t="shared" si="1"/>
        <v>1</v>
      </c>
      <c r="B8" s="127" t="str">
        <f t="shared" si="0"/>
        <v>10101045</v>
      </c>
      <c r="C8" s="60" t="s">
        <v>333</v>
      </c>
      <c r="D8" s="60" t="s">
        <v>69</v>
      </c>
      <c r="E8" s="61">
        <v>-474018747.63999999</v>
      </c>
      <c r="F8" s="61">
        <v>41189017.32</v>
      </c>
      <c r="G8" s="61">
        <v>33407136.969999999</v>
      </c>
      <c r="H8" s="61">
        <v>-466236867.29000002</v>
      </c>
      <c r="I8" s="61">
        <v>-6752829.9800000004</v>
      </c>
      <c r="J8" s="61">
        <v>589380.53</v>
      </c>
      <c r="K8" s="61">
        <v>453949.98</v>
      </c>
      <c r="L8" s="61">
        <v>-6617399.4299999997</v>
      </c>
      <c r="M8" s="9" t="str">
        <f>VLOOKUP(C8,TB!C:F,3,0)</f>
        <v>Acc. Dep. - Plant &amp; Mac</v>
      </c>
      <c r="N8" s="9" t="str">
        <f>VLOOKUP(C8,TB!C:F,4,0)</f>
        <v>Property, plant and equipment</v>
      </c>
      <c r="P8" s="179"/>
      <c r="Q8" s="179"/>
    </row>
    <row r="9" spans="1:17" ht="14.5">
      <c r="A9" s="12" t="str">
        <f t="shared" si="1"/>
        <v>1</v>
      </c>
      <c r="B9" s="127" t="str">
        <f t="shared" si="0"/>
        <v>10101050</v>
      </c>
      <c r="C9" s="60" t="s">
        <v>334</v>
      </c>
      <c r="D9" s="60" t="s">
        <v>23</v>
      </c>
      <c r="E9" s="61">
        <v>163912410.80000001</v>
      </c>
      <c r="F9" s="61">
        <v>4918159.7699999996</v>
      </c>
      <c r="G9" s="61">
        <v>490300</v>
      </c>
      <c r="H9" s="61">
        <v>168340270.56999999</v>
      </c>
      <c r="I9" s="61">
        <v>2093311.53</v>
      </c>
      <c r="J9" s="61">
        <v>56543.57</v>
      </c>
      <c r="K9" s="61">
        <v>6611.49</v>
      </c>
      <c r="L9" s="61">
        <v>2143243.61</v>
      </c>
      <c r="M9" s="9" t="str">
        <f>VLOOKUP(C9,TB!C:F,3,0)</f>
        <v>Furniture and fixtures</v>
      </c>
      <c r="N9" s="9" t="str">
        <f>VLOOKUP(C9,TB!C:F,4,0)</f>
        <v>Property, plant and equipment</v>
      </c>
      <c r="P9" s="179"/>
      <c r="Q9" s="179"/>
    </row>
    <row r="10" spans="1:17" ht="14.5">
      <c r="A10" s="12" t="str">
        <f t="shared" si="1"/>
        <v>1</v>
      </c>
      <c r="B10" s="127" t="str">
        <f t="shared" si="0"/>
        <v>10101055</v>
      </c>
      <c r="C10" s="60" t="s">
        <v>335</v>
      </c>
      <c r="D10" s="60" t="s">
        <v>70</v>
      </c>
      <c r="E10" s="61">
        <v>-105635559.36</v>
      </c>
      <c r="F10" s="61">
        <v>490300</v>
      </c>
      <c r="G10" s="61">
        <v>9167243.4199999999</v>
      </c>
      <c r="H10" s="61">
        <v>-114312502.78</v>
      </c>
      <c r="I10" s="61">
        <v>-1392226.59</v>
      </c>
      <c r="J10" s="61">
        <v>6611.49</v>
      </c>
      <c r="K10" s="61">
        <v>111599.05</v>
      </c>
      <c r="L10" s="61">
        <v>-1497214.15</v>
      </c>
      <c r="M10" s="9" t="str">
        <f>VLOOKUP(C10,TB!C:F,3,0)</f>
        <v>Acc. Dep. - Furnitur</v>
      </c>
      <c r="N10" s="9" t="str">
        <f>VLOOKUP(C10,TB!C:F,4,0)</f>
        <v>Property, plant and equipment</v>
      </c>
      <c r="P10" s="179"/>
      <c r="Q10" s="179"/>
    </row>
    <row r="11" spans="1:17" ht="14.5">
      <c r="A11" s="12" t="str">
        <f t="shared" si="1"/>
        <v>1</v>
      </c>
      <c r="B11" s="127" t="str">
        <f t="shared" si="0"/>
        <v>10101060</v>
      </c>
      <c r="C11" s="60" t="s">
        <v>336</v>
      </c>
      <c r="D11" s="60" t="s">
        <v>24</v>
      </c>
      <c r="E11" s="61">
        <v>64241446.200000003</v>
      </c>
      <c r="F11" s="61">
        <v>1961656.51</v>
      </c>
      <c r="G11" s="61">
        <v>2798674.64</v>
      </c>
      <c r="H11" s="61">
        <v>63404428.07</v>
      </c>
      <c r="I11" s="61">
        <v>811684.69</v>
      </c>
      <c r="J11" s="61">
        <v>23072.35</v>
      </c>
      <c r="K11" s="61">
        <v>36546.04</v>
      </c>
      <c r="L11" s="61">
        <v>798211</v>
      </c>
      <c r="M11" s="9" t="str">
        <f>VLOOKUP(C11,TB!C:F,3,0)</f>
        <v>Office equipment</v>
      </c>
      <c r="N11" s="9" t="str">
        <f>VLOOKUP(C11,TB!C:F,4,0)</f>
        <v>Property, plant and equipment</v>
      </c>
      <c r="P11" s="179"/>
      <c r="Q11" s="179"/>
    </row>
    <row r="12" spans="1:17" ht="14.5">
      <c r="A12" s="12" t="str">
        <f t="shared" si="1"/>
        <v>1</v>
      </c>
      <c r="B12" s="127" t="str">
        <f t="shared" si="0"/>
        <v>10101065</v>
      </c>
      <c r="C12" s="60" t="s">
        <v>337</v>
      </c>
      <c r="D12" s="60" t="s">
        <v>71</v>
      </c>
      <c r="E12" s="61">
        <v>-38661322.539999999</v>
      </c>
      <c r="F12" s="61">
        <v>2490444.21</v>
      </c>
      <c r="G12" s="61">
        <v>4992413.3099999996</v>
      </c>
      <c r="H12" s="61">
        <v>-41163291.640000001</v>
      </c>
      <c r="I12" s="61">
        <v>-499526.94</v>
      </c>
      <c r="J12" s="61">
        <v>32747.78</v>
      </c>
      <c r="K12" s="61">
        <v>61860.75</v>
      </c>
      <c r="L12" s="61">
        <v>-528639.91</v>
      </c>
      <c r="M12" s="9" t="str">
        <f>VLOOKUP(C12,TB!C:F,3,0)</f>
        <v>Acc. Dep. - Office E</v>
      </c>
      <c r="N12" s="9" t="str">
        <f>VLOOKUP(C12,TB!C:F,4,0)</f>
        <v>Property, plant and equipment</v>
      </c>
      <c r="P12" s="179"/>
      <c r="Q12" s="179"/>
    </row>
    <row r="13" spans="1:17" ht="14.5">
      <c r="A13" s="12" t="str">
        <f t="shared" si="1"/>
        <v>1</v>
      </c>
      <c r="B13" s="127" t="str">
        <f t="shared" si="0"/>
        <v>10101070</v>
      </c>
      <c r="C13" s="60" t="s">
        <v>338</v>
      </c>
      <c r="D13" s="60" t="s">
        <v>25</v>
      </c>
      <c r="E13" s="61">
        <v>43850309.759999998</v>
      </c>
      <c r="F13" s="61">
        <v>5457261.4699999997</v>
      </c>
      <c r="G13" s="61">
        <v>2037272.59</v>
      </c>
      <c r="H13" s="61">
        <v>47270298.640000001</v>
      </c>
      <c r="I13" s="61">
        <v>554031.51</v>
      </c>
      <c r="J13" s="61">
        <v>63709.39</v>
      </c>
      <c r="K13" s="61">
        <v>26662.54</v>
      </c>
      <c r="L13" s="61">
        <v>591078.36</v>
      </c>
      <c r="M13" s="9" t="str">
        <f>VLOOKUP(C13,TB!C:F,3,0)</f>
        <v>Computer equipment</v>
      </c>
      <c r="N13" s="9" t="str">
        <f>VLOOKUP(C13,TB!C:F,4,0)</f>
        <v>Property, plant and equipment</v>
      </c>
      <c r="P13" s="179"/>
      <c r="Q13" s="179"/>
    </row>
    <row r="14" spans="1:17" ht="14.5">
      <c r="A14" s="12" t="str">
        <f t="shared" si="1"/>
        <v>1</v>
      </c>
      <c r="B14" s="127" t="str">
        <f t="shared" si="0"/>
        <v>10101075</v>
      </c>
      <c r="C14" s="60" t="s">
        <v>339</v>
      </c>
      <c r="D14" s="60" t="s">
        <v>72</v>
      </c>
      <c r="E14" s="61">
        <v>-41093192.789999999</v>
      </c>
      <c r="F14" s="61">
        <v>1974482.6</v>
      </c>
      <c r="G14" s="61">
        <v>2141701.11</v>
      </c>
      <c r="H14" s="61">
        <v>-41260411.299999997</v>
      </c>
      <c r="I14" s="61">
        <v>-521475.63</v>
      </c>
      <c r="J14" s="61">
        <v>25924.41</v>
      </c>
      <c r="K14" s="61">
        <v>25246.55</v>
      </c>
      <c r="L14" s="61">
        <v>-520797.77</v>
      </c>
      <c r="M14" s="9" t="str">
        <f>VLOOKUP(C14,TB!C:F,3,0)</f>
        <v>Acc. Dep. - Computer</v>
      </c>
      <c r="N14" s="9" t="str">
        <f>VLOOKUP(C14,TB!C:F,4,0)</f>
        <v>Property, plant and equipment</v>
      </c>
      <c r="P14" s="179"/>
      <c r="Q14" s="179"/>
    </row>
    <row r="15" spans="1:17" ht="14.5">
      <c r="A15" s="12" t="str">
        <f t="shared" si="1"/>
        <v>1</v>
      </c>
      <c r="B15" s="127" t="str">
        <f t="shared" si="0"/>
        <v>10101080</v>
      </c>
      <c r="C15" s="60" t="s">
        <v>340</v>
      </c>
      <c r="D15" s="60" t="s">
        <v>26</v>
      </c>
      <c r="E15" s="61">
        <v>17129815</v>
      </c>
      <c r="F15" s="61">
        <v>0.85</v>
      </c>
      <c r="G15" s="61">
        <v>4798366</v>
      </c>
      <c r="H15" s="61">
        <v>12331449.85</v>
      </c>
      <c r="I15" s="61">
        <v>228353.8</v>
      </c>
      <c r="J15" s="61">
        <v>0.01</v>
      </c>
      <c r="K15" s="61">
        <v>64884.62</v>
      </c>
      <c r="L15" s="61">
        <v>163469.19</v>
      </c>
      <c r="M15" s="9" t="str">
        <f>VLOOKUP(C15,TB!C:F,3,0)</f>
        <v>Vehicle</v>
      </c>
      <c r="N15" s="9" t="str">
        <f>VLOOKUP(C15,TB!C:F,4,0)</f>
        <v>Property, plant and equipment</v>
      </c>
      <c r="P15" s="179"/>
      <c r="Q15" s="179"/>
    </row>
    <row r="16" spans="1:17" ht="14.5">
      <c r="A16" s="12" t="str">
        <f t="shared" si="1"/>
        <v>1</v>
      </c>
      <c r="B16" s="127" t="str">
        <f t="shared" si="0"/>
        <v>10101085</v>
      </c>
      <c r="C16" s="60" t="s">
        <v>341</v>
      </c>
      <c r="D16" s="60" t="s">
        <v>73</v>
      </c>
      <c r="E16" s="61">
        <v>-15365998.449999999</v>
      </c>
      <c r="F16" s="61">
        <v>4798366</v>
      </c>
      <c r="G16" s="61">
        <v>371329.86</v>
      </c>
      <c r="H16" s="61">
        <v>-10938962.310000001</v>
      </c>
      <c r="I16" s="61">
        <v>-207590.8</v>
      </c>
      <c r="J16" s="61">
        <v>64884.62</v>
      </c>
      <c r="K16" s="61">
        <v>4371.16</v>
      </c>
      <c r="L16" s="61">
        <v>-147077.34</v>
      </c>
      <c r="M16" s="9" t="str">
        <f>VLOOKUP(C16,TB!C:F,3,0)</f>
        <v>Acc. Dep. - Motor Ve</v>
      </c>
      <c r="N16" s="9" t="str">
        <f>VLOOKUP(C16,TB!C:F,4,0)</f>
        <v>Property, plant and equipment</v>
      </c>
      <c r="P16" s="179"/>
      <c r="Q16" s="179"/>
    </row>
    <row r="17" spans="1:17" ht="14.5">
      <c r="A17" s="12" t="str">
        <f t="shared" si="1"/>
        <v>1</v>
      </c>
      <c r="B17" s="127" t="str">
        <f t="shared" si="0"/>
        <v>10101130</v>
      </c>
      <c r="C17" s="60" t="s">
        <v>698</v>
      </c>
      <c r="D17" s="60" t="s">
        <v>648</v>
      </c>
      <c r="E17" s="61">
        <v>844960608.92999995</v>
      </c>
      <c r="F17" s="61">
        <v>31785770.02</v>
      </c>
      <c r="G17" s="61">
        <v>8937020.7599999998</v>
      </c>
      <c r="H17" s="61">
        <v>867809358.19000006</v>
      </c>
      <c r="I17" s="61">
        <v>11253792.67</v>
      </c>
      <c r="J17" s="61">
        <v>379154.99</v>
      </c>
      <c r="K17" s="61">
        <v>123559.2</v>
      </c>
      <c r="L17" s="61">
        <v>11509388.460000001</v>
      </c>
      <c r="M17" s="9" t="str">
        <f>VLOOKUP(C17,TB!C:F,3,0)</f>
        <v>Utility &amp; Washing</v>
      </c>
      <c r="N17" s="9" t="str">
        <f>VLOOKUP(C17,TB!C:F,4,0)</f>
        <v>Property, plant and equipment</v>
      </c>
      <c r="P17" s="179"/>
      <c r="Q17" s="179"/>
    </row>
    <row r="18" spans="1:17" ht="14.5">
      <c r="A18" s="12" t="str">
        <f t="shared" si="1"/>
        <v>1</v>
      </c>
      <c r="B18" s="127" t="str">
        <f t="shared" si="0"/>
        <v>10101135</v>
      </c>
      <c r="C18" s="60" t="s">
        <v>699</v>
      </c>
      <c r="D18" s="60" t="s">
        <v>654</v>
      </c>
      <c r="E18" s="61">
        <v>-558376828.33000004</v>
      </c>
      <c r="F18" s="61">
        <v>6658185.9199999999</v>
      </c>
      <c r="G18" s="61">
        <v>37748210.409999996</v>
      </c>
      <c r="H18" s="61">
        <v>-589466852.82000005</v>
      </c>
      <c r="I18" s="61">
        <v>-7661691.0300000003</v>
      </c>
      <c r="J18" s="61">
        <v>94298.559999999998</v>
      </c>
      <c r="K18" s="61">
        <v>489810.93</v>
      </c>
      <c r="L18" s="61">
        <v>-8057203.4000000004</v>
      </c>
      <c r="M18" s="9" t="str">
        <f>VLOOKUP(C18,TB!C:F,3,0)</f>
        <v>Acc. Dep. - Ut. &amp; Wh</v>
      </c>
      <c r="N18" s="9" t="str">
        <f>VLOOKUP(C18,TB!C:F,4,0)</f>
        <v>Property, plant and equipment</v>
      </c>
      <c r="P18" s="179"/>
      <c r="Q18" s="179"/>
    </row>
    <row r="19" spans="1:17" ht="14.5">
      <c r="A19" s="12" t="str">
        <f t="shared" si="1"/>
        <v>1</v>
      </c>
      <c r="B19" s="13" t="str">
        <f t="shared" si="0"/>
        <v>10101200</v>
      </c>
      <c r="C19" s="60" t="s">
        <v>985</v>
      </c>
      <c r="D19" s="60" t="s">
        <v>740</v>
      </c>
      <c r="E19" s="61">
        <v>24374941.27</v>
      </c>
      <c r="F19" s="61">
        <v>67155</v>
      </c>
      <c r="G19" s="61">
        <v>0</v>
      </c>
      <c r="H19" s="61">
        <v>24442096.27</v>
      </c>
      <c r="I19" s="61">
        <v>290350.7</v>
      </c>
      <c r="J19" s="61">
        <v>726</v>
      </c>
      <c r="K19" s="61">
        <v>0</v>
      </c>
      <c r="L19" s="61">
        <v>291076.7</v>
      </c>
      <c r="M19" s="9" t="str">
        <f>VLOOKUP(C19,TB!C:F,3,0)</f>
        <v>ROU Assets</v>
      </c>
      <c r="N19" s="9" t="str">
        <f>VLOOKUP(C19,TB!C:F,4,0)</f>
        <v>Right-of-use assets</v>
      </c>
      <c r="P19" s="179"/>
      <c r="Q19" s="179"/>
    </row>
    <row r="20" spans="1:17" ht="14.5">
      <c r="A20" s="12" t="str">
        <f t="shared" si="1"/>
        <v>1</v>
      </c>
      <c r="B20" s="13" t="str">
        <f t="shared" si="0"/>
        <v>10101201</v>
      </c>
      <c r="C20" s="60" t="s">
        <v>986</v>
      </c>
      <c r="D20" s="60" t="s">
        <v>737</v>
      </c>
      <c r="E20" s="61">
        <v>-6157877.7000000002</v>
      </c>
      <c r="F20" s="61">
        <v>0</v>
      </c>
      <c r="G20" s="61">
        <v>3104374.34</v>
      </c>
      <c r="H20" s="61">
        <v>-9262252.0399999991</v>
      </c>
      <c r="I20" s="61">
        <v>-73351.73</v>
      </c>
      <c r="J20" s="61">
        <v>0</v>
      </c>
      <c r="K20" s="61">
        <v>36950.519999999997</v>
      </c>
      <c r="L20" s="61">
        <v>-110302.25</v>
      </c>
      <c r="M20" s="9" t="str">
        <f>VLOOKUP(C20,TB!C:F,3,0)</f>
        <v>Acc. Amor. ROU Asset</v>
      </c>
      <c r="N20" s="9" t="str">
        <f>VLOOKUP(C20,TB!C:F,4,0)</f>
        <v>Right-of-use assets</v>
      </c>
      <c r="P20" s="179"/>
      <c r="Q20" s="179"/>
    </row>
    <row r="21" spans="1:17" ht="14.5">
      <c r="A21" s="12" t="str">
        <f t="shared" si="1"/>
        <v>1</v>
      </c>
      <c r="B21" s="13" t="str">
        <f t="shared" si="0"/>
        <v>10101210</v>
      </c>
      <c r="C21" s="60" t="s">
        <v>1719</v>
      </c>
      <c r="D21" s="60" t="s">
        <v>1720</v>
      </c>
      <c r="E21" s="61">
        <v>0</v>
      </c>
      <c r="F21" s="61">
        <v>6242112</v>
      </c>
      <c r="G21" s="61">
        <v>6242112</v>
      </c>
      <c r="H21" s="61">
        <v>0</v>
      </c>
      <c r="I21" s="61">
        <v>0</v>
      </c>
      <c r="J21" s="61">
        <v>72540.52</v>
      </c>
      <c r="K21" s="61">
        <v>72540.52</v>
      </c>
      <c r="L21" s="61">
        <v>0</v>
      </c>
      <c r="M21" s="9" t="e">
        <f>VLOOKUP(C21,TB!C:F,3,0)</f>
        <v>#N/A</v>
      </c>
      <c r="N21" s="9" t="e">
        <f>VLOOKUP(C21,TB!C:F,4,0)</f>
        <v>#N/A</v>
      </c>
      <c r="P21" s="179"/>
      <c r="Q21" s="179"/>
    </row>
    <row r="22" spans="1:17" ht="14.5">
      <c r="A22" s="12" t="str">
        <f t="shared" si="1"/>
        <v>1</v>
      </c>
      <c r="B22" s="13" t="str">
        <f t="shared" si="0"/>
        <v>10102010</v>
      </c>
      <c r="C22" s="60" t="s">
        <v>342</v>
      </c>
      <c r="D22" s="60" t="s">
        <v>31</v>
      </c>
      <c r="E22" s="61">
        <v>17141706.789999999</v>
      </c>
      <c r="F22" s="61">
        <v>0</v>
      </c>
      <c r="G22" s="61">
        <v>0</v>
      </c>
      <c r="H22" s="61">
        <v>17141706.789999999</v>
      </c>
      <c r="I22" s="61">
        <v>225347.58</v>
      </c>
      <c r="J22" s="61">
        <v>0</v>
      </c>
      <c r="K22" s="61">
        <v>0</v>
      </c>
      <c r="L22" s="61">
        <v>225347.58</v>
      </c>
      <c r="M22" s="9" t="str">
        <f>VLOOKUP(C22,TB!C:F,3,0)</f>
        <v>Software</v>
      </c>
      <c r="N22" s="9" t="str">
        <f>VLOOKUP(C22,TB!C:F,4,0)</f>
        <v>Intangible assets</v>
      </c>
      <c r="P22" s="179"/>
      <c r="Q22" s="179"/>
    </row>
    <row r="23" spans="1:17" ht="14.5">
      <c r="A23" s="12" t="str">
        <f t="shared" si="1"/>
        <v>1</v>
      </c>
      <c r="B23" s="13" t="str">
        <f t="shared" si="0"/>
        <v>10102015</v>
      </c>
      <c r="C23" s="60" t="s">
        <v>343</v>
      </c>
      <c r="D23" s="60" t="s">
        <v>74</v>
      </c>
      <c r="E23" s="61">
        <v>-16672456.789999999</v>
      </c>
      <c r="F23" s="61">
        <v>0</v>
      </c>
      <c r="G23" s="61">
        <v>187700</v>
      </c>
      <c r="H23" s="61">
        <v>-16860156.789999999</v>
      </c>
      <c r="I23" s="61">
        <v>-219757.94</v>
      </c>
      <c r="J23" s="61">
        <v>0</v>
      </c>
      <c r="K23" s="61">
        <v>2235.85</v>
      </c>
      <c r="L23" s="61">
        <v>-221993.79</v>
      </c>
      <c r="M23" s="9" t="str">
        <f>VLOOKUP(C23,TB!C:F,3,0)</f>
        <v>Amort. - Software</v>
      </c>
      <c r="N23" s="9" t="str">
        <f>VLOOKUP(C23,TB!C:F,4,0)</f>
        <v>Intangible assets</v>
      </c>
      <c r="P23" s="179"/>
      <c r="Q23" s="179"/>
    </row>
    <row r="24" spans="1:17" ht="14.5">
      <c r="A24" s="12" t="str">
        <f t="shared" si="1"/>
        <v>1</v>
      </c>
      <c r="B24" s="13" t="str">
        <f t="shared" si="0"/>
        <v>10103001</v>
      </c>
      <c r="C24" s="60" t="s">
        <v>344</v>
      </c>
      <c r="D24" s="60" t="s">
        <v>216</v>
      </c>
      <c r="E24" s="61">
        <v>9651751.6400000006</v>
      </c>
      <c r="F24" s="61">
        <v>122156921.45</v>
      </c>
      <c r="G24" s="61">
        <v>13505513</v>
      </c>
      <c r="H24" s="61">
        <v>118303160.09</v>
      </c>
      <c r="I24" s="61">
        <v>113616.84</v>
      </c>
      <c r="J24" s="61">
        <v>1431480.51</v>
      </c>
      <c r="K24" s="61">
        <v>159913.39000000001</v>
      </c>
      <c r="L24" s="61">
        <v>1385183.96</v>
      </c>
      <c r="M24" s="9" t="str">
        <f>VLOOKUP(C24,TB!C:F,3,0)</f>
        <v>Factory building</v>
      </c>
      <c r="N24" s="9" t="str">
        <f>VLOOKUP(C24,TB!C:F,4,0)</f>
        <v>Capital work-in-progress</v>
      </c>
      <c r="P24" s="179"/>
      <c r="Q24" s="179"/>
    </row>
    <row r="25" spans="1:17" ht="14.5">
      <c r="A25" s="12" t="str">
        <f t="shared" si="1"/>
        <v>1</v>
      </c>
      <c r="B25" s="13" t="str">
        <f t="shared" si="0"/>
        <v>10103003</v>
      </c>
      <c r="C25" s="60" t="s">
        <v>345</v>
      </c>
      <c r="D25" s="60" t="s">
        <v>217</v>
      </c>
      <c r="E25" s="61">
        <v>14464478.449999999</v>
      </c>
      <c r="F25" s="61">
        <v>103976519.34</v>
      </c>
      <c r="G25" s="61">
        <v>76411502.099999994</v>
      </c>
      <c r="H25" s="61">
        <v>42029495.689999998</v>
      </c>
      <c r="I25" s="61">
        <v>171819.92</v>
      </c>
      <c r="J25" s="61">
        <v>1218713.42</v>
      </c>
      <c r="K25" s="61">
        <v>902217.7</v>
      </c>
      <c r="L25" s="61">
        <v>488315.64</v>
      </c>
      <c r="M25" s="9" t="str">
        <f>VLOOKUP(C25,TB!C:F,3,0)</f>
        <v>Plant and machinery</v>
      </c>
      <c r="N25" s="9" t="str">
        <f>VLOOKUP(C25,TB!C:F,4,0)</f>
        <v>Capital work-in-progress</v>
      </c>
      <c r="P25" s="179"/>
      <c r="Q25" s="179"/>
    </row>
    <row r="26" spans="1:17" ht="14.5">
      <c r="A26" s="12" t="str">
        <f t="shared" si="1"/>
        <v>1</v>
      </c>
      <c r="B26" s="13" t="str">
        <f t="shared" si="0"/>
        <v>10103004</v>
      </c>
      <c r="C26" s="60" t="s">
        <v>346</v>
      </c>
      <c r="D26" s="60" t="s">
        <v>291</v>
      </c>
      <c r="E26" s="61">
        <v>659660</v>
      </c>
      <c r="F26" s="61">
        <v>1907870.31</v>
      </c>
      <c r="G26" s="61">
        <v>1562105.56</v>
      </c>
      <c r="H26" s="61">
        <v>1005424.75</v>
      </c>
      <c r="I26" s="61">
        <v>7765.27</v>
      </c>
      <c r="J26" s="61">
        <v>21823.67</v>
      </c>
      <c r="K26" s="61">
        <v>18266.740000000002</v>
      </c>
      <c r="L26" s="61">
        <v>11322.2</v>
      </c>
      <c r="M26" s="9" t="str">
        <f>VLOOKUP(C26,TB!C:F,3,0)</f>
        <v>Furniture and fixtures</v>
      </c>
      <c r="N26" s="9" t="str">
        <f>VLOOKUP(C26,TB!C:F,4,0)</f>
        <v>Capital work-in-progress</v>
      </c>
      <c r="P26" s="179"/>
      <c r="Q26" s="179"/>
    </row>
    <row r="27" spans="1:17" ht="14.5">
      <c r="A27" s="12" t="str">
        <f t="shared" si="1"/>
        <v>1</v>
      </c>
      <c r="B27" s="13" t="str">
        <f t="shared" si="0"/>
        <v>10103005</v>
      </c>
      <c r="C27" s="60" t="s">
        <v>347</v>
      </c>
      <c r="D27" s="60" t="s">
        <v>218</v>
      </c>
      <c r="E27" s="61">
        <v>145740</v>
      </c>
      <c r="F27" s="61">
        <v>2977704</v>
      </c>
      <c r="G27" s="61">
        <v>3003944</v>
      </c>
      <c r="H27" s="61">
        <v>119500</v>
      </c>
      <c r="I27" s="61">
        <v>1715.6</v>
      </c>
      <c r="J27" s="61">
        <v>33714.29</v>
      </c>
      <c r="K27" s="61">
        <v>34089.449999999997</v>
      </c>
      <c r="L27" s="61">
        <v>1340.44</v>
      </c>
      <c r="M27" s="9" t="str">
        <f>VLOOKUP(C27,TB!C:F,3,0)</f>
        <v xml:space="preserve"> Office equipment</v>
      </c>
      <c r="N27" s="9" t="str">
        <f>VLOOKUP(C27,TB!C:F,4,0)</f>
        <v>Capital work-in-progress</v>
      </c>
      <c r="P27" s="179"/>
      <c r="Q27" s="179"/>
    </row>
    <row r="28" spans="1:17" ht="14.5">
      <c r="A28" s="12" t="str">
        <f t="shared" si="1"/>
        <v>1</v>
      </c>
      <c r="B28" s="13" t="str">
        <f t="shared" si="0"/>
        <v>10103006</v>
      </c>
      <c r="C28" s="60" t="s">
        <v>348</v>
      </c>
      <c r="D28" s="60" t="s">
        <v>219</v>
      </c>
      <c r="E28" s="61">
        <v>0</v>
      </c>
      <c r="F28" s="61">
        <v>16159926.9</v>
      </c>
      <c r="G28" s="61">
        <v>4158801</v>
      </c>
      <c r="H28" s="61">
        <v>12001125.9</v>
      </c>
      <c r="I28" s="61">
        <v>0</v>
      </c>
      <c r="J28" s="61">
        <v>187088.39</v>
      </c>
      <c r="K28" s="61">
        <v>48488.58</v>
      </c>
      <c r="L28" s="61">
        <v>138599.81</v>
      </c>
      <c r="M28" s="9" t="str">
        <f>VLOOKUP(C28,TB!C:F,3,0)</f>
        <v>Computer equipment</v>
      </c>
      <c r="N28" s="9" t="str">
        <f>VLOOKUP(C28,TB!C:F,4,0)</f>
        <v>Capital work-in-progress</v>
      </c>
      <c r="P28" s="179"/>
      <c r="Q28" s="179"/>
    </row>
    <row r="29" spans="1:17" ht="14.5">
      <c r="A29" s="12" t="str">
        <f t="shared" si="1"/>
        <v>1</v>
      </c>
      <c r="B29" s="13" t="str">
        <f t="shared" si="0"/>
        <v>10103007</v>
      </c>
      <c r="C29" s="60" t="s">
        <v>1289</v>
      </c>
      <c r="D29" s="60" t="s">
        <v>1290</v>
      </c>
      <c r="E29" s="61">
        <v>0</v>
      </c>
      <c r="F29" s="61">
        <v>0</v>
      </c>
      <c r="G29" s="61">
        <v>0</v>
      </c>
      <c r="H29" s="61">
        <v>0</v>
      </c>
      <c r="I29" s="61">
        <v>0</v>
      </c>
      <c r="J29" s="61">
        <v>0</v>
      </c>
      <c r="K29" s="61">
        <v>0</v>
      </c>
      <c r="L29" s="61">
        <v>0</v>
      </c>
      <c r="M29" s="9" t="str">
        <f>VLOOKUP(C29,TB!C:F,3,0)</f>
        <v>CWIP-Motor Vehicles</v>
      </c>
      <c r="N29" s="9" t="str">
        <f>VLOOKUP(C29,TB!C:F,4,0)</f>
        <v>Capital work-in-progress</v>
      </c>
      <c r="P29" s="179"/>
      <c r="Q29" s="179"/>
    </row>
    <row r="30" spans="1:17" ht="14.5">
      <c r="A30" s="12" t="str">
        <f t="shared" si="1"/>
        <v>1</v>
      </c>
      <c r="B30" s="13" t="str">
        <f t="shared" si="0"/>
        <v>10103009</v>
      </c>
      <c r="C30" s="60" t="s">
        <v>615</v>
      </c>
      <c r="D30" s="60" t="s">
        <v>349</v>
      </c>
      <c r="E30" s="61">
        <v>0</v>
      </c>
      <c r="F30" s="61">
        <v>0</v>
      </c>
      <c r="G30" s="61">
        <v>0</v>
      </c>
      <c r="H30" s="61">
        <v>0</v>
      </c>
      <c r="I30" s="61">
        <v>0</v>
      </c>
      <c r="J30" s="61">
        <v>0</v>
      </c>
      <c r="K30" s="61">
        <v>0</v>
      </c>
      <c r="L30" s="61">
        <v>0</v>
      </c>
      <c r="M30" s="9" t="str">
        <f>VLOOKUP(C30,TB!C:F,3,0)</f>
        <v>WIP-Software</v>
      </c>
      <c r="N30" s="9" t="str">
        <f>VLOOKUP(C30,TB!C:F,4,0)</f>
        <v>Capital work-in-progress</v>
      </c>
      <c r="P30" s="179"/>
      <c r="Q30" s="179"/>
    </row>
    <row r="31" spans="1:17" ht="14.5">
      <c r="A31" s="12" t="str">
        <f t="shared" si="1"/>
        <v>1</v>
      </c>
      <c r="B31" s="13" t="str">
        <f t="shared" si="0"/>
        <v>10103013</v>
      </c>
      <c r="C31" s="60" t="s">
        <v>987</v>
      </c>
      <c r="D31" s="60" t="s">
        <v>730</v>
      </c>
      <c r="E31" s="61">
        <v>5514905.4500000002</v>
      </c>
      <c r="F31" s="61">
        <v>34449960.490000002</v>
      </c>
      <c r="G31" s="61">
        <v>12634036.48</v>
      </c>
      <c r="H31" s="61">
        <v>27330829.460000001</v>
      </c>
      <c r="I31" s="61">
        <v>65089.74</v>
      </c>
      <c r="J31" s="61">
        <v>392712.26</v>
      </c>
      <c r="K31" s="61">
        <v>148037.24</v>
      </c>
      <c r="L31" s="61">
        <v>309764.76</v>
      </c>
      <c r="M31" s="9" t="str">
        <f>VLOOKUP(C31,TB!C:F,3,0)</f>
        <v>Utility &amp; Washing</v>
      </c>
      <c r="N31" s="9" t="str">
        <f>VLOOKUP(C31,TB!C:F,4,0)</f>
        <v>Capital work-in-progress</v>
      </c>
      <c r="P31" s="179"/>
      <c r="Q31" s="179"/>
    </row>
    <row r="32" spans="1:17" ht="14.5">
      <c r="A32" s="12" t="str">
        <f t="shared" si="1"/>
        <v>1</v>
      </c>
      <c r="B32" s="13" t="str">
        <f t="shared" si="0"/>
        <v>10201001</v>
      </c>
      <c r="C32" s="60" t="s">
        <v>988</v>
      </c>
      <c r="D32" s="60" t="s">
        <v>989</v>
      </c>
      <c r="E32" s="61">
        <v>0</v>
      </c>
      <c r="F32" s="61">
        <v>0</v>
      </c>
      <c r="G32" s="61">
        <v>0</v>
      </c>
      <c r="H32" s="61">
        <v>0</v>
      </c>
      <c r="I32" s="61">
        <v>0</v>
      </c>
      <c r="J32" s="61">
        <v>0</v>
      </c>
      <c r="K32" s="61">
        <v>0</v>
      </c>
      <c r="L32" s="61">
        <v>0</v>
      </c>
      <c r="M32" s="9">
        <f>VLOOKUP(C32,TB!C:F,3,0)</f>
        <v>0</v>
      </c>
      <c r="N32" s="9">
        <f>VLOOKUP(C32,TB!C:F,4,0)</f>
        <v>0</v>
      </c>
      <c r="P32" s="179"/>
      <c r="Q32" s="179"/>
    </row>
    <row r="33" spans="1:17" ht="14.5">
      <c r="A33" s="12" t="str">
        <f t="shared" si="1"/>
        <v>1</v>
      </c>
      <c r="B33" s="13" t="str">
        <f t="shared" si="0"/>
        <v>10201004</v>
      </c>
      <c r="C33" s="60" t="s">
        <v>990</v>
      </c>
      <c r="D33" s="60" t="s">
        <v>991</v>
      </c>
      <c r="E33" s="61">
        <v>0</v>
      </c>
      <c r="F33" s="61">
        <v>0</v>
      </c>
      <c r="G33" s="61">
        <v>0</v>
      </c>
      <c r="H33" s="61">
        <v>0</v>
      </c>
      <c r="I33" s="61">
        <v>0</v>
      </c>
      <c r="J33" s="61">
        <v>0</v>
      </c>
      <c r="K33" s="61">
        <v>0</v>
      </c>
      <c r="L33" s="61">
        <v>0</v>
      </c>
      <c r="M33" s="9" t="str">
        <f>VLOOKUP(C33,TB!C:F,3,0)</f>
        <v xml:space="preserve">Term deposits </v>
      </c>
      <c r="N33" s="9" t="str">
        <f>VLOOKUP(C33,TB!C:F,4,0)</f>
        <v>Cash and cash equivalents</v>
      </c>
      <c r="P33" s="179"/>
      <c r="Q33" s="179"/>
    </row>
    <row r="34" spans="1:17" ht="14.5">
      <c r="A34" s="12" t="str">
        <f t="shared" si="1"/>
        <v>1</v>
      </c>
      <c r="B34" s="13" t="str">
        <f t="shared" si="0"/>
        <v>10201007</v>
      </c>
      <c r="C34" s="60" t="s">
        <v>992</v>
      </c>
      <c r="D34" s="60" t="s">
        <v>993</v>
      </c>
      <c r="E34" s="61">
        <v>0</v>
      </c>
      <c r="F34" s="61">
        <v>69368956</v>
      </c>
      <c r="G34" s="61">
        <v>69368956</v>
      </c>
      <c r="H34" s="61">
        <v>0</v>
      </c>
      <c r="I34" s="61">
        <v>0</v>
      </c>
      <c r="J34" s="61">
        <v>841317.64</v>
      </c>
      <c r="K34" s="61">
        <v>841317.64</v>
      </c>
      <c r="L34" s="61">
        <v>0</v>
      </c>
      <c r="M34" s="9" t="str">
        <f>VLOOKUP(C34,TB!C:F,3,0)</f>
        <v>Short term loan to PGCL</v>
      </c>
      <c r="N34" s="9" t="str">
        <f>VLOOKUP(C34,TB!C:F,4,0)</f>
        <v>Short term loan (Rec)</v>
      </c>
      <c r="P34" s="179"/>
      <c r="Q34" s="179"/>
    </row>
    <row r="35" spans="1:17" ht="14.5">
      <c r="A35" s="12" t="str">
        <f t="shared" si="1"/>
        <v>1</v>
      </c>
      <c r="B35" s="13" t="str">
        <f t="shared" si="0"/>
        <v>10301001</v>
      </c>
      <c r="C35" s="60" t="s">
        <v>350</v>
      </c>
      <c r="D35" s="60" t="s">
        <v>75</v>
      </c>
      <c r="E35" s="61">
        <v>205369823.81</v>
      </c>
      <c r="F35" s="61">
        <v>8251338595.8800001</v>
      </c>
      <c r="G35" s="61">
        <v>8127879225.8100004</v>
      </c>
      <c r="H35" s="61">
        <v>328829193.88</v>
      </c>
      <c r="I35" s="61">
        <v>2446383.5</v>
      </c>
      <c r="J35" s="61">
        <v>96719303.769999996</v>
      </c>
      <c r="K35" s="61">
        <v>95384470.599999994</v>
      </c>
      <c r="L35" s="61">
        <v>3781216.67</v>
      </c>
      <c r="M35" s="9" t="str">
        <f>VLOOKUP(C35,TB!C:F,3,0)</f>
        <v>Trade -Int.Com.Rcble</v>
      </c>
      <c r="N35" s="9" t="str">
        <f>VLOOKUP(C35,TB!C:F,4,0)</f>
        <v>Intercompany receivables</v>
      </c>
      <c r="P35" s="179"/>
      <c r="Q35" s="179"/>
    </row>
    <row r="36" spans="1:17" ht="14.5">
      <c r="A36" s="12" t="str">
        <f t="shared" si="1"/>
        <v>1</v>
      </c>
      <c r="B36" s="13" t="str">
        <f t="shared" si="0"/>
        <v>10301002</v>
      </c>
      <c r="C36" s="60" t="s">
        <v>351</v>
      </c>
      <c r="D36" s="60" t="s">
        <v>76</v>
      </c>
      <c r="E36" s="61">
        <v>0</v>
      </c>
      <c r="F36" s="61">
        <v>20696486</v>
      </c>
      <c r="G36" s="61">
        <v>20696486</v>
      </c>
      <c r="H36" s="61">
        <v>0</v>
      </c>
      <c r="I36" s="61">
        <v>0</v>
      </c>
      <c r="J36" s="61">
        <v>241995.11</v>
      </c>
      <c r="K36" s="61">
        <v>241995.11</v>
      </c>
      <c r="L36" s="61">
        <v>0</v>
      </c>
      <c r="M36" s="9" t="str">
        <f>VLOOKUP(C36,TB!C:F,3,0)</f>
        <v>N.Trade-Int.Com.Rcbl</v>
      </c>
      <c r="N36" s="9" t="str">
        <f>VLOOKUP(C36,TB!C:F,4,0)</f>
        <v>Intercompany receivables</v>
      </c>
      <c r="P36" s="179"/>
      <c r="Q36" s="179"/>
    </row>
    <row r="37" spans="1:17" ht="14.5">
      <c r="A37" s="12" t="str">
        <f t="shared" si="1"/>
        <v>1</v>
      </c>
      <c r="B37" s="13" t="str">
        <f t="shared" si="0"/>
        <v>10301003</v>
      </c>
      <c r="C37" s="60" t="s">
        <v>352</v>
      </c>
      <c r="D37" s="60" t="s">
        <v>194</v>
      </c>
      <c r="E37" s="61">
        <v>2897778.78</v>
      </c>
      <c r="F37" s="61">
        <v>50697256.640000001</v>
      </c>
      <c r="G37" s="61">
        <v>35511843.350000001</v>
      </c>
      <c r="H37" s="61">
        <v>18083192.07</v>
      </c>
      <c r="I37" s="61">
        <v>34519.68</v>
      </c>
      <c r="J37" s="61">
        <v>592792.77</v>
      </c>
      <c r="K37" s="61">
        <v>417380.98</v>
      </c>
      <c r="L37" s="61">
        <v>209931.47</v>
      </c>
      <c r="M37" s="9" t="str">
        <f>VLOOKUP(C37,TB!C:F,3,0)</f>
        <v>A.Receivable -Export</v>
      </c>
      <c r="N37" s="9" t="str">
        <f>VLOOKUP(C37,TB!C:F,4,0)</f>
        <v>Non-intercompany receivables</v>
      </c>
      <c r="P37" s="179"/>
      <c r="Q37" s="179"/>
    </row>
    <row r="38" spans="1:17" ht="14.5">
      <c r="A38" s="12" t="str">
        <f t="shared" si="1"/>
        <v>1</v>
      </c>
      <c r="B38" s="13" t="str">
        <f t="shared" si="0"/>
        <v>10301004</v>
      </c>
      <c r="C38" s="60" t="s">
        <v>616</v>
      </c>
      <c r="D38" s="60" t="s">
        <v>604</v>
      </c>
      <c r="E38" s="61">
        <v>480297.26</v>
      </c>
      <c r="F38" s="61">
        <v>14062719.460000001</v>
      </c>
      <c r="G38" s="61">
        <v>6222314.3600000003</v>
      </c>
      <c r="H38" s="61">
        <v>8320702.3600000003</v>
      </c>
      <c r="I38" s="61">
        <v>5721.23</v>
      </c>
      <c r="J38" s="61">
        <v>164440.26</v>
      </c>
      <c r="K38" s="61">
        <v>74080.61</v>
      </c>
      <c r="L38" s="61">
        <v>96080.88</v>
      </c>
      <c r="M38" s="9" t="str">
        <f>VLOOKUP(C38,TB!C:F,3,0)</f>
        <v>A.Receivable -Dom</v>
      </c>
      <c r="N38" s="9" t="str">
        <f>VLOOKUP(C38,TB!C:F,4,0)</f>
        <v>Non-intercompany receivables</v>
      </c>
      <c r="P38" s="179"/>
      <c r="Q38" s="179"/>
    </row>
    <row r="39" spans="1:17" ht="14.5">
      <c r="A39" s="12" t="str">
        <f t="shared" si="1"/>
        <v>1</v>
      </c>
      <c r="B39" s="13" t="str">
        <f t="shared" si="0"/>
        <v>10301005</v>
      </c>
      <c r="C39" s="60" t="s">
        <v>994</v>
      </c>
      <c r="D39" s="60" t="s">
        <v>1721</v>
      </c>
      <c r="E39" s="61">
        <v>43815100.049999997</v>
      </c>
      <c r="F39" s="61">
        <v>290196814.91000003</v>
      </c>
      <c r="G39" s="61">
        <v>165880646.36000001</v>
      </c>
      <c r="H39" s="61">
        <v>168131268.59999999</v>
      </c>
      <c r="I39" s="61">
        <v>521919</v>
      </c>
      <c r="J39" s="61">
        <v>3354723.67</v>
      </c>
      <c r="K39" s="61">
        <v>1921547.93</v>
      </c>
      <c r="L39" s="61">
        <v>1955094.74</v>
      </c>
      <c r="M39" s="9" t="str">
        <f>VLOOKUP(C39,TB!C:F,3,0)</f>
        <v>Export incentive from Government</v>
      </c>
      <c r="N39" s="9" t="str">
        <f>VLOOKUP(C39,TB!C:F,4,0)</f>
        <v>Other receivables</v>
      </c>
      <c r="P39" s="179"/>
      <c r="Q39" s="179"/>
    </row>
    <row r="40" spans="1:17" ht="14.5">
      <c r="A40" s="12" t="str">
        <f t="shared" si="1"/>
        <v>1</v>
      </c>
      <c r="B40" s="13" t="str">
        <f t="shared" si="0"/>
        <v>10301008</v>
      </c>
      <c r="C40" s="60" t="s">
        <v>353</v>
      </c>
      <c r="D40" s="60" t="s">
        <v>1722</v>
      </c>
      <c r="E40" s="61">
        <v>1519715</v>
      </c>
      <c r="F40" s="61">
        <v>921039</v>
      </c>
      <c r="G40" s="61">
        <v>1519715</v>
      </c>
      <c r="H40" s="61">
        <v>921039</v>
      </c>
      <c r="I40" s="61">
        <v>17890</v>
      </c>
      <c r="J40" s="61">
        <v>9850.68</v>
      </c>
      <c r="K40" s="61">
        <v>17890</v>
      </c>
      <c r="L40" s="61">
        <v>9850.68</v>
      </c>
      <c r="M40" s="9" t="str">
        <f>VLOOKUP(C40,TB!C:F,3,0)</f>
        <v>Receivable from providend fund</v>
      </c>
      <c r="N40" s="9" t="str">
        <f>VLOOKUP(C40,TB!C:F,4,0)</f>
        <v>Other receivables</v>
      </c>
      <c r="P40" s="179"/>
      <c r="Q40" s="179"/>
    </row>
    <row r="41" spans="1:17" ht="14.5">
      <c r="A41" s="12" t="str">
        <f t="shared" si="1"/>
        <v>1</v>
      </c>
      <c r="B41" s="13" t="str">
        <f t="shared" si="0"/>
        <v>10330001</v>
      </c>
      <c r="C41" s="60" t="s">
        <v>354</v>
      </c>
      <c r="D41" s="60" t="s">
        <v>47</v>
      </c>
      <c r="E41" s="61">
        <v>-0.01</v>
      </c>
      <c r="F41" s="61">
        <v>0</v>
      </c>
      <c r="G41" s="61">
        <v>0</v>
      </c>
      <c r="H41" s="61">
        <v>-0.01</v>
      </c>
      <c r="I41" s="61">
        <v>0</v>
      </c>
      <c r="J41" s="61">
        <v>0</v>
      </c>
      <c r="K41" s="61">
        <v>0</v>
      </c>
      <c r="L41" s="61">
        <v>0</v>
      </c>
      <c r="M41" s="9" t="str">
        <f>VLOOKUP(C41,TB!C:F,3,0)</f>
        <v>Cash in hand</v>
      </c>
      <c r="N41" s="9" t="str">
        <f>VLOOKUP(C41,TB!C:F,4,0)</f>
        <v>Cash and cash equivalents</v>
      </c>
      <c r="P41" s="179"/>
      <c r="Q41" s="179"/>
    </row>
    <row r="42" spans="1:17" ht="14.5">
      <c r="A42" s="12" t="str">
        <f t="shared" si="1"/>
        <v>1</v>
      </c>
      <c r="B42" s="13" t="str">
        <f t="shared" si="0"/>
        <v>10330002</v>
      </c>
      <c r="C42" s="60" t="s">
        <v>355</v>
      </c>
      <c r="D42" s="60" t="s">
        <v>5</v>
      </c>
      <c r="E42" s="61">
        <v>152067</v>
      </c>
      <c r="F42" s="61">
        <v>629522</v>
      </c>
      <c r="G42" s="61">
        <v>661648</v>
      </c>
      <c r="H42" s="61">
        <v>119941</v>
      </c>
      <c r="I42" s="61">
        <v>1790.56</v>
      </c>
      <c r="J42" s="61">
        <v>7446.56</v>
      </c>
      <c r="K42" s="61">
        <v>7953.91</v>
      </c>
      <c r="L42" s="61">
        <v>1283.21</v>
      </c>
      <c r="M42" s="9" t="str">
        <f>VLOOKUP(C42,TB!C:F,3,0)</f>
        <v>Cash in hand</v>
      </c>
      <c r="N42" s="9" t="str">
        <f>VLOOKUP(C42,TB!C:F,4,0)</f>
        <v>Cash and cash equivalents</v>
      </c>
      <c r="P42" s="179"/>
      <c r="Q42" s="179"/>
    </row>
    <row r="43" spans="1:17" ht="14.5">
      <c r="A43" s="12" t="str">
        <f t="shared" si="1"/>
        <v>1</v>
      </c>
      <c r="B43" s="13" t="str">
        <f t="shared" si="0"/>
        <v>10340010</v>
      </c>
      <c r="C43" s="60" t="s">
        <v>996</v>
      </c>
      <c r="D43" s="60" t="s">
        <v>997</v>
      </c>
      <c r="E43" s="61">
        <v>183.63</v>
      </c>
      <c r="F43" s="61">
        <v>0</v>
      </c>
      <c r="G43" s="61">
        <v>0</v>
      </c>
      <c r="H43" s="61">
        <v>183.63</v>
      </c>
      <c r="I43" s="61">
        <v>1.78</v>
      </c>
      <c r="J43" s="61">
        <v>0</v>
      </c>
      <c r="K43" s="61">
        <v>0</v>
      </c>
      <c r="L43" s="61">
        <v>1.78</v>
      </c>
      <c r="M43" s="9" t="str">
        <f>VLOOKUP(C43,TB!C:F,3,0)</f>
        <v>Current account in BDT</v>
      </c>
      <c r="N43" s="9" t="str">
        <f>VLOOKUP(C43,TB!C:F,4,0)</f>
        <v>Cash and cash equivalents</v>
      </c>
      <c r="P43" s="179"/>
      <c r="Q43" s="179"/>
    </row>
    <row r="44" spans="1:17" ht="14.5">
      <c r="A44" s="12" t="str">
        <f t="shared" si="1"/>
        <v>1</v>
      </c>
      <c r="B44" s="13" t="str">
        <f t="shared" si="0"/>
        <v>10340020</v>
      </c>
      <c r="C44" s="60" t="s">
        <v>998</v>
      </c>
      <c r="D44" s="60" t="s">
        <v>999</v>
      </c>
      <c r="E44" s="61">
        <v>71449.88</v>
      </c>
      <c r="F44" s="61">
        <v>0</v>
      </c>
      <c r="G44" s="61">
        <v>690</v>
      </c>
      <c r="H44" s="61">
        <v>70759.88</v>
      </c>
      <c r="I44" s="61">
        <v>840.74</v>
      </c>
      <c r="J44" s="61">
        <v>65</v>
      </c>
      <c r="K44" s="61">
        <v>149.07</v>
      </c>
      <c r="L44" s="61">
        <v>756.67</v>
      </c>
      <c r="M44" s="9" t="str">
        <f>VLOOKUP(C44,TB!C:F,3,0)</f>
        <v>Current account in BDT</v>
      </c>
      <c r="N44" s="9" t="str">
        <f>VLOOKUP(C44,TB!C:F,4,0)</f>
        <v>Cash and cash equivalents</v>
      </c>
      <c r="P44" s="179"/>
      <c r="Q44" s="179"/>
    </row>
    <row r="45" spans="1:17" ht="14.5">
      <c r="A45" s="12" t="str">
        <f t="shared" si="1"/>
        <v>1</v>
      </c>
      <c r="B45" s="13" t="str">
        <f t="shared" si="0"/>
        <v>10340022</v>
      </c>
      <c r="C45" s="60" t="s">
        <v>1000</v>
      </c>
      <c r="D45" s="60" t="s">
        <v>1001</v>
      </c>
      <c r="E45" s="61">
        <v>0</v>
      </c>
      <c r="F45" s="61">
        <v>0</v>
      </c>
      <c r="G45" s="61">
        <v>0</v>
      </c>
      <c r="H45" s="61">
        <v>0</v>
      </c>
      <c r="I45" s="61">
        <v>0</v>
      </c>
      <c r="J45" s="61">
        <v>0</v>
      </c>
      <c r="K45" s="61">
        <v>0</v>
      </c>
      <c r="L45" s="61">
        <v>0</v>
      </c>
      <c r="M45" s="9" t="str">
        <f>VLOOKUP(C45,TB!C:F,3,0)</f>
        <v>Current account in BDT</v>
      </c>
      <c r="N45" s="9" t="str">
        <f>VLOOKUP(C45,TB!C:F,4,0)</f>
        <v>Cash and cash equivalents</v>
      </c>
      <c r="P45" s="179"/>
      <c r="Q45" s="179"/>
    </row>
    <row r="46" spans="1:17" ht="14.5">
      <c r="A46" s="12" t="str">
        <f t="shared" si="1"/>
        <v>1</v>
      </c>
      <c r="B46" s="13" t="str">
        <f t="shared" si="0"/>
        <v>10340030</v>
      </c>
      <c r="C46" s="60" t="s">
        <v>1002</v>
      </c>
      <c r="D46" s="60" t="s">
        <v>1003</v>
      </c>
      <c r="E46" s="61">
        <v>39753585.280000001</v>
      </c>
      <c r="F46" s="61">
        <v>2814423207</v>
      </c>
      <c r="G46" s="61">
        <v>2851510747.3299999</v>
      </c>
      <c r="H46" s="61">
        <v>2666044.9500000002</v>
      </c>
      <c r="I46" s="61">
        <v>467964.58</v>
      </c>
      <c r="J46" s="61">
        <v>33118804.649999999</v>
      </c>
      <c r="K46" s="61">
        <v>33558255.770000003</v>
      </c>
      <c r="L46" s="61">
        <v>28513.46</v>
      </c>
      <c r="M46" s="9" t="str">
        <f>VLOOKUP(C46,TB!C:F,3,0)</f>
        <v>Current account in BDT</v>
      </c>
      <c r="N46" s="9" t="str">
        <f>VLOOKUP(C46,TB!C:F,4,0)</f>
        <v>Cash and cash equivalents</v>
      </c>
      <c r="P46" s="179"/>
      <c r="Q46" s="179"/>
    </row>
    <row r="47" spans="1:17" ht="14.5">
      <c r="A47" s="12" t="str">
        <f t="shared" si="1"/>
        <v>1</v>
      </c>
      <c r="B47" s="13" t="str">
        <f t="shared" si="0"/>
        <v>10340031</v>
      </c>
      <c r="C47" s="60" t="s">
        <v>1004</v>
      </c>
      <c r="D47" s="60" t="s">
        <v>1005</v>
      </c>
      <c r="E47" s="61">
        <v>0</v>
      </c>
      <c r="F47" s="61">
        <v>656888861.21000004</v>
      </c>
      <c r="G47" s="61">
        <v>656888861.21000004</v>
      </c>
      <c r="H47" s="61">
        <v>0</v>
      </c>
      <c r="I47" s="61">
        <v>0</v>
      </c>
      <c r="J47" s="61">
        <v>7680721.25</v>
      </c>
      <c r="K47" s="61">
        <v>7680721.25</v>
      </c>
      <c r="L47" s="61">
        <v>0</v>
      </c>
      <c r="M47" s="9" t="str">
        <f>VLOOKUP(C47,TB!C:F,3,0)</f>
        <v>Current account in BDT</v>
      </c>
      <c r="N47" s="9" t="str">
        <f>VLOOKUP(C47,TB!C:F,4,0)</f>
        <v>Cash and cash equivalents</v>
      </c>
      <c r="P47" s="179"/>
      <c r="Q47" s="179"/>
    </row>
    <row r="48" spans="1:17" ht="14.5">
      <c r="A48" s="12" t="str">
        <f t="shared" si="1"/>
        <v>1</v>
      </c>
      <c r="B48" s="13" t="str">
        <f t="shared" si="0"/>
        <v>10340032</v>
      </c>
      <c r="C48" s="60" t="s">
        <v>1006</v>
      </c>
      <c r="D48" s="60" t="s">
        <v>1007</v>
      </c>
      <c r="E48" s="61">
        <v>-0.02</v>
      </c>
      <c r="F48" s="61">
        <v>1251014114.28</v>
      </c>
      <c r="G48" s="61">
        <v>1251014114.28</v>
      </c>
      <c r="H48" s="61">
        <v>-0.02</v>
      </c>
      <c r="I48" s="61">
        <v>0.32</v>
      </c>
      <c r="J48" s="61">
        <v>14622748.67</v>
      </c>
      <c r="K48" s="61">
        <v>14622748.67</v>
      </c>
      <c r="L48" s="61">
        <v>0.32</v>
      </c>
      <c r="M48" s="9" t="str">
        <f>VLOOKUP(C48,TB!C:F,3,0)</f>
        <v>Current account in BDT</v>
      </c>
      <c r="N48" s="9" t="str">
        <f>VLOOKUP(C48,TB!C:F,4,0)</f>
        <v>Cash and cash equivalents</v>
      </c>
      <c r="P48" s="179"/>
      <c r="Q48" s="179"/>
    </row>
    <row r="49" spans="1:17" ht="14.5">
      <c r="A49" s="12" t="str">
        <f t="shared" si="1"/>
        <v>1</v>
      </c>
      <c r="B49" s="13" t="str">
        <f t="shared" si="0"/>
        <v>10340040</v>
      </c>
      <c r="C49" s="60" t="s">
        <v>1008</v>
      </c>
      <c r="D49" s="60" t="s">
        <v>1009</v>
      </c>
      <c r="E49" s="61">
        <v>320.89999999999998</v>
      </c>
      <c r="F49" s="61">
        <v>0</v>
      </c>
      <c r="G49" s="61">
        <v>0</v>
      </c>
      <c r="H49" s="61">
        <v>320.89999999999998</v>
      </c>
      <c r="I49" s="61">
        <v>3.29</v>
      </c>
      <c r="J49" s="61">
        <v>0</v>
      </c>
      <c r="K49" s="61">
        <v>0</v>
      </c>
      <c r="L49" s="61">
        <v>3.29</v>
      </c>
      <c r="M49" s="9" t="str">
        <f>VLOOKUP(C49,TB!C:F,3,0)</f>
        <v>Current account in BDT</v>
      </c>
      <c r="N49" s="9" t="str">
        <f>VLOOKUP(C49,TB!C:F,4,0)</f>
        <v>Cash and cash equivalents</v>
      </c>
      <c r="P49" s="179"/>
      <c r="Q49" s="179"/>
    </row>
    <row r="50" spans="1:17" ht="14.5">
      <c r="A50" s="12" t="str">
        <f t="shared" si="1"/>
        <v>1</v>
      </c>
      <c r="B50" s="13" t="str">
        <f t="shared" si="0"/>
        <v>10340041</v>
      </c>
      <c r="C50" s="60" t="s">
        <v>1010</v>
      </c>
      <c r="D50" s="60" t="s">
        <v>1011</v>
      </c>
      <c r="E50" s="61">
        <v>0</v>
      </c>
      <c r="F50" s="61">
        <v>0</v>
      </c>
      <c r="G50" s="61">
        <v>0</v>
      </c>
      <c r="H50" s="61">
        <v>0</v>
      </c>
      <c r="I50" s="61">
        <v>0</v>
      </c>
      <c r="J50" s="61">
        <v>0</v>
      </c>
      <c r="K50" s="61">
        <v>0</v>
      </c>
      <c r="L50" s="61">
        <v>0</v>
      </c>
      <c r="M50" s="9" t="str">
        <f>VLOOKUP(C50,TB!C:F,3,0)</f>
        <v>Current account in BDT</v>
      </c>
      <c r="N50" s="9" t="str">
        <f>VLOOKUP(C50,TB!C:F,4,0)</f>
        <v>Cash and cash equivalents</v>
      </c>
      <c r="P50" s="179"/>
      <c r="Q50" s="179"/>
    </row>
    <row r="51" spans="1:17" ht="14.5">
      <c r="A51" s="12" t="str">
        <f t="shared" si="1"/>
        <v>1</v>
      </c>
      <c r="B51" s="13" t="str">
        <f t="shared" si="0"/>
        <v>10340042</v>
      </c>
      <c r="C51" s="60" t="s">
        <v>1012</v>
      </c>
      <c r="D51" s="60" t="s">
        <v>1013</v>
      </c>
      <c r="E51" s="61">
        <v>0.05</v>
      </c>
      <c r="F51" s="61">
        <v>0</v>
      </c>
      <c r="G51" s="61">
        <v>0</v>
      </c>
      <c r="H51" s="61">
        <v>0.05</v>
      </c>
      <c r="I51" s="61">
        <v>0</v>
      </c>
      <c r="J51" s="61">
        <v>0</v>
      </c>
      <c r="K51" s="61">
        <v>0</v>
      </c>
      <c r="L51" s="61">
        <v>0</v>
      </c>
      <c r="M51" s="9" t="str">
        <f>VLOOKUP(C51,TB!C:F,3,0)</f>
        <v>Current account in BDT</v>
      </c>
      <c r="N51" s="9" t="str">
        <f>VLOOKUP(C51,TB!C:F,4,0)</f>
        <v>Cash and cash equivalents</v>
      </c>
      <c r="P51" s="179"/>
      <c r="Q51" s="179"/>
    </row>
    <row r="52" spans="1:17" ht="14.5">
      <c r="A52" s="12" t="str">
        <f t="shared" si="1"/>
        <v>1</v>
      </c>
      <c r="B52" s="13" t="str">
        <f t="shared" si="0"/>
        <v>10340050</v>
      </c>
      <c r="C52" s="60" t="s">
        <v>1014</v>
      </c>
      <c r="D52" s="60" t="s">
        <v>1015</v>
      </c>
      <c r="E52" s="61">
        <v>1621289.87</v>
      </c>
      <c r="F52" s="61">
        <v>760665037.38999999</v>
      </c>
      <c r="G52" s="61">
        <v>762286327.25999999</v>
      </c>
      <c r="H52" s="61">
        <v>0</v>
      </c>
      <c r="I52" s="61">
        <v>19084.939999999999</v>
      </c>
      <c r="J52" s="61">
        <v>8924719.5800000001</v>
      </c>
      <c r="K52" s="61">
        <v>8943804.5399999991</v>
      </c>
      <c r="L52" s="61">
        <v>-0.02</v>
      </c>
      <c r="M52" s="9" t="str">
        <f>VLOOKUP(C52,TB!C:F,3,0)</f>
        <v>Current account in BDT(DBBL)</v>
      </c>
      <c r="N52" s="9" t="str">
        <f>VLOOKUP(C52,TB!C:F,4,0)</f>
        <v>Cash and cash equivalents</v>
      </c>
      <c r="P52" s="179"/>
      <c r="Q52" s="179"/>
    </row>
    <row r="53" spans="1:17" ht="14.5">
      <c r="A53" s="12" t="str">
        <f t="shared" si="1"/>
        <v>1</v>
      </c>
      <c r="B53" s="13" t="str">
        <f t="shared" si="0"/>
        <v>10340051</v>
      </c>
      <c r="C53" s="60" t="s">
        <v>1016</v>
      </c>
      <c r="D53" s="60" t="s">
        <v>1017</v>
      </c>
      <c r="E53" s="61">
        <v>0</v>
      </c>
      <c r="F53" s="61">
        <v>523515000</v>
      </c>
      <c r="G53" s="61">
        <v>523515000</v>
      </c>
      <c r="H53" s="61">
        <v>0</v>
      </c>
      <c r="I53" s="61">
        <v>0</v>
      </c>
      <c r="J53" s="61">
        <v>6126530.9199999999</v>
      </c>
      <c r="K53" s="61">
        <v>6126530.9199999999</v>
      </c>
      <c r="L53" s="61">
        <v>0</v>
      </c>
      <c r="M53" s="9" t="str">
        <f>VLOOKUP(C53,TB!C:F,3,0)</f>
        <v>Current account in BDT(DBBL)</v>
      </c>
      <c r="N53" s="9" t="str">
        <f>VLOOKUP(C53,TB!C:F,4,0)</f>
        <v>Cash and cash equivalents</v>
      </c>
      <c r="P53" s="179"/>
      <c r="Q53" s="179"/>
    </row>
    <row r="54" spans="1:17" ht="14.5">
      <c r="A54" s="12" t="str">
        <f t="shared" si="1"/>
        <v>1</v>
      </c>
      <c r="B54" s="13" t="str">
        <f t="shared" si="0"/>
        <v>10340052</v>
      </c>
      <c r="C54" s="60" t="s">
        <v>1018</v>
      </c>
      <c r="D54" s="60" t="s">
        <v>1019</v>
      </c>
      <c r="E54" s="61">
        <v>0</v>
      </c>
      <c r="F54" s="61">
        <v>766535239.25</v>
      </c>
      <c r="G54" s="61">
        <v>766535239.25</v>
      </c>
      <c r="H54" s="61">
        <v>0</v>
      </c>
      <c r="I54" s="61">
        <v>-0.46</v>
      </c>
      <c r="J54" s="61">
        <v>8973437.6899999995</v>
      </c>
      <c r="K54" s="61">
        <v>8973437.2300000004</v>
      </c>
      <c r="L54" s="61">
        <v>0</v>
      </c>
      <c r="M54" s="9" t="str">
        <f>VLOOKUP(C54,TB!C:F,3,0)</f>
        <v>Current account in BDT(DBBL)</v>
      </c>
      <c r="N54" s="9" t="str">
        <f>VLOOKUP(C54,TB!C:F,4,0)</f>
        <v>Cash and cash equivalents</v>
      </c>
      <c r="P54" s="179"/>
      <c r="Q54" s="179"/>
    </row>
    <row r="55" spans="1:17" ht="14.5">
      <c r="A55" s="12" t="str">
        <f t="shared" si="1"/>
        <v>1</v>
      </c>
      <c r="B55" s="13" t="str">
        <f t="shared" si="0"/>
        <v>10340060</v>
      </c>
      <c r="C55" s="60" t="s">
        <v>1020</v>
      </c>
      <c r="D55" s="60" t="s">
        <v>1021</v>
      </c>
      <c r="E55" s="61">
        <v>16.260000000000002</v>
      </c>
      <c r="F55" s="61">
        <v>100481748.17</v>
      </c>
      <c r="G55" s="61">
        <v>100476804.02</v>
      </c>
      <c r="H55" s="61">
        <v>4960.41</v>
      </c>
      <c r="I55" s="61">
        <v>0.17</v>
      </c>
      <c r="J55" s="61">
        <v>1209796.8799999999</v>
      </c>
      <c r="K55" s="61">
        <v>1209744.42</v>
      </c>
      <c r="L55" s="61">
        <v>52.63</v>
      </c>
      <c r="M55" s="9" t="str">
        <f>VLOOKUP(C55,TB!C:F,3,0)</f>
        <v>Current account in BDT</v>
      </c>
      <c r="N55" s="9" t="str">
        <f>VLOOKUP(C55,TB!C:F,4,0)</f>
        <v>Cash and cash equivalents</v>
      </c>
      <c r="P55" s="179"/>
      <c r="Q55" s="179"/>
    </row>
    <row r="56" spans="1:17" ht="14.5">
      <c r="A56" s="12" t="str">
        <f t="shared" si="1"/>
        <v>1</v>
      </c>
      <c r="B56" s="13" t="str">
        <f t="shared" si="0"/>
        <v>10340062</v>
      </c>
      <c r="C56" s="60" t="s">
        <v>1022</v>
      </c>
      <c r="D56" s="60" t="s">
        <v>1023</v>
      </c>
      <c r="E56" s="61">
        <v>0</v>
      </c>
      <c r="F56" s="61">
        <v>43350000</v>
      </c>
      <c r="G56" s="61">
        <v>43350000</v>
      </c>
      <c r="H56" s="61">
        <v>0</v>
      </c>
      <c r="I56" s="61">
        <v>0</v>
      </c>
      <c r="J56" s="61">
        <v>505539.36</v>
      </c>
      <c r="K56" s="61">
        <v>505539.36</v>
      </c>
      <c r="L56" s="61">
        <v>0</v>
      </c>
      <c r="M56" s="9" t="str">
        <f>VLOOKUP(C56,TB!C:F,3,0)</f>
        <v>Current account in BDT</v>
      </c>
      <c r="N56" s="9" t="str">
        <f>VLOOKUP(C56,TB!C:F,4,0)</f>
        <v>Cash and cash equivalents</v>
      </c>
      <c r="P56" s="179"/>
      <c r="Q56" s="179"/>
    </row>
    <row r="57" spans="1:17" ht="14.5">
      <c r="A57" s="12" t="str">
        <f t="shared" si="1"/>
        <v>1</v>
      </c>
      <c r="B57" s="13" t="str">
        <f t="shared" si="0"/>
        <v>10340070</v>
      </c>
      <c r="C57" s="60" t="s">
        <v>1024</v>
      </c>
      <c r="D57" s="60" t="s">
        <v>1025</v>
      </c>
      <c r="E57" s="61">
        <v>-0.1</v>
      </c>
      <c r="F57" s="61">
        <v>241200249</v>
      </c>
      <c r="G57" s="61">
        <v>226126099</v>
      </c>
      <c r="H57" s="61">
        <v>15074149.9</v>
      </c>
      <c r="I57" s="61">
        <v>0</v>
      </c>
      <c r="J57" s="61">
        <v>2580000</v>
      </c>
      <c r="K57" s="61">
        <v>2417036.2200000002</v>
      </c>
      <c r="L57" s="61">
        <v>162963.78</v>
      </c>
      <c r="M57" s="9" t="str">
        <f>VLOOKUP(C57,TB!C:F,3,0)</f>
        <v>Current account in USD</v>
      </c>
      <c r="N57" s="9" t="str">
        <f>VLOOKUP(C57,TB!C:F,4,0)</f>
        <v>Cash and cash equivalents</v>
      </c>
      <c r="P57" s="179"/>
      <c r="Q57" s="179"/>
    </row>
    <row r="58" spans="1:17" ht="14.5">
      <c r="A58" s="12" t="str">
        <f t="shared" si="1"/>
        <v>1</v>
      </c>
      <c r="B58" s="13" t="str">
        <f t="shared" si="0"/>
        <v>10340072</v>
      </c>
      <c r="C58" s="60" t="s">
        <v>1291</v>
      </c>
      <c r="D58" s="60" t="s">
        <v>1025</v>
      </c>
      <c r="E58" s="61">
        <v>0</v>
      </c>
      <c r="F58" s="61">
        <v>287209500</v>
      </c>
      <c r="G58" s="61">
        <v>287209500</v>
      </c>
      <c r="H58" s="61">
        <v>0</v>
      </c>
      <c r="I58" s="61">
        <v>0</v>
      </c>
      <c r="J58" s="61">
        <v>3370000</v>
      </c>
      <c r="K58" s="61">
        <v>3370000</v>
      </c>
      <c r="L58" s="61">
        <v>0</v>
      </c>
      <c r="M58" s="9" t="e">
        <f>VLOOKUP(C58,TB!C:F,3,0)</f>
        <v>#N/A</v>
      </c>
      <c r="N58" s="9" t="e">
        <f>VLOOKUP(C58,TB!C:F,4,0)</f>
        <v>#N/A</v>
      </c>
      <c r="P58" s="179"/>
      <c r="Q58" s="179"/>
    </row>
    <row r="59" spans="1:17" ht="14.5">
      <c r="A59" s="12" t="str">
        <f t="shared" si="1"/>
        <v>1</v>
      </c>
      <c r="B59" s="13" t="str">
        <f t="shared" si="0"/>
        <v>10340080</v>
      </c>
      <c r="C59" s="60" t="s">
        <v>1026</v>
      </c>
      <c r="D59" s="60" t="s">
        <v>1027</v>
      </c>
      <c r="E59" s="61">
        <v>21073362.07</v>
      </c>
      <c r="F59" s="61">
        <v>876411022.57000005</v>
      </c>
      <c r="G59" s="61">
        <v>884118041.36000001</v>
      </c>
      <c r="H59" s="61">
        <v>13366343.279999999</v>
      </c>
      <c r="I59" s="61">
        <v>251022.78</v>
      </c>
      <c r="J59" s="61">
        <v>9970451.7599999998</v>
      </c>
      <c r="K59" s="61">
        <v>10076973.529999999</v>
      </c>
      <c r="L59" s="61">
        <v>144501.01</v>
      </c>
      <c r="M59" s="9" t="str">
        <f>VLOOKUP(C59,TB!C:F,3,0)</f>
        <v>Export retention quota (ERQ) account in USD</v>
      </c>
      <c r="N59" s="9" t="str">
        <f>VLOOKUP(C59,TB!C:F,4,0)</f>
        <v>Cash and cash equivalents</v>
      </c>
      <c r="P59" s="179"/>
      <c r="Q59" s="179"/>
    </row>
    <row r="60" spans="1:17" ht="14.5">
      <c r="A60" s="12" t="str">
        <f t="shared" si="1"/>
        <v>1</v>
      </c>
      <c r="B60" s="13" t="str">
        <f t="shared" si="0"/>
        <v>10340081</v>
      </c>
      <c r="C60" s="60" t="s">
        <v>1028</v>
      </c>
      <c r="D60" s="60" t="s">
        <v>1027</v>
      </c>
      <c r="E60" s="61">
        <v>0</v>
      </c>
      <c r="F60" s="61">
        <v>0</v>
      </c>
      <c r="G60" s="61">
        <v>0</v>
      </c>
      <c r="H60" s="61">
        <v>0</v>
      </c>
      <c r="I60" s="61">
        <v>0</v>
      </c>
      <c r="J60" s="61">
        <v>0</v>
      </c>
      <c r="K60" s="61">
        <v>0</v>
      </c>
      <c r="L60" s="61">
        <v>0</v>
      </c>
      <c r="M60" s="9" t="str">
        <f>VLOOKUP(C60,TB!C:F,3,0)</f>
        <v>Export retention quota (ERQ) account in USD</v>
      </c>
      <c r="N60" s="9" t="str">
        <f>VLOOKUP(C60,TB!C:F,4,0)</f>
        <v>Cash and cash equivalents</v>
      </c>
      <c r="P60" s="179"/>
      <c r="Q60" s="179"/>
    </row>
    <row r="61" spans="1:17" ht="14.5">
      <c r="A61" s="12" t="str">
        <f t="shared" si="1"/>
        <v>1</v>
      </c>
      <c r="B61" s="13" t="str">
        <f t="shared" si="0"/>
        <v>10340082</v>
      </c>
      <c r="C61" s="60" t="s">
        <v>1029</v>
      </c>
      <c r="D61" s="60" t="s">
        <v>1027</v>
      </c>
      <c r="E61" s="61">
        <v>0</v>
      </c>
      <c r="F61" s="61">
        <v>237432955.66</v>
      </c>
      <c r="G61" s="61">
        <v>237432955.66</v>
      </c>
      <c r="H61" s="61">
        <v>0</v>
      </c>
      <c r="I61" s="61">
        <v>0</v>
      </c>
      <c r="J61" s="61">
        <v>2769609.14</v>
      </c>
      <c r="K61" s="61">
        <v>2769609.14</v>
      </c>
      <c r="L61" s="61">
        <v>0</v>
      </c>
      <c r="M61" s="9" t="str">
        <f>VLOOKUP(C61,TB!C:F,3,0)</f>
        <v>Export retention quota (ERQ) account in USD</v>
      </c>
      <c r="N61" s="9" t="str">
        <f>VLOOKUP(C61,TB!C:F,4,0)</f>
        <v>Cash and cash equivalents</v>
      </c>
      <c r="P61" s="179"/>
      <c r="Q61" s="179"/>
    </row>
    <row r="62" spans="1:17" ht="14.5">
      <c r="A62" s="12" t="str">
        <f t="shared" si="1"/>
        <v>1</v>
      </c>
      <c r="B62" s="13" t="str">
        <f t="shared" si="0"/>
        <v>10340090</v>
      </c>
      <c r="C62" s="60" t="s">
        <v>1030</v>
      </c>
      <c r="D62" s="60" t="s">
        <v>1031</v>
      </c>
      <c r="E62" s="61">
        <v>72592.94</v>
      </c>
      <c r="F62" s="61">
        <v>0</v>
      </c>
      <c r="G62" s="61">
        <v>0</v>
      </c>
      <c r="H62" s="61">
        <v>72592.94</v>
      </c>
      <c r="I62" s="61">
        <v>854.29</v>
      </c>
      <c r="J62" s="61">
        <v>70</v>
      </c>
      <c r="K62" s="61">
        <v>148</v>
      </c>
      <c r="L62" s="61">
        <v>776.29</v>
      </c>
      <c r="M62" s="9" t="str">
        <f>VLOOKUP(C62,TB!C:F,3,0)</f>
        <v>Current account in BDT</v>
      </c>
      <c r="N62" s="9" t="str">
        <f>VLOOKUP(C62,TB!C:F,4,0)</f>
        <v>Cash and cash equivalents</v>
      </c>
      <c r="P62" s="179"/>
      <c r="Q62" s="179"/>
    </row>
    <row r="63" spans="1:17" ht="14.5">
      <c r="A63" s="12" t="str">
        <f t="shared" si="1"/>
        <v>1</v>
      </c>
      <c r="B63" s="13" t="str">
        <f t="shared" si="0"/>
        <v>10340100</v>
      </c>
      <c r="C63" s="60" t="s">
        <v>1032</v>
      </c>
      <c r="D63" s="60" t="s">
        <v>1033</v>
      </c>
      <c r="E63" s="61">
        <v>116974.21</v>
      </c>
      <c r="F63" s="61">
        <v>0</v>
      </c>
      <c r="G63" s="61">
        <v>839.98</v>
      </c>
      <c r="H63" s="61">
        <v>116134.23</v>
      </c>
      <c r="I63" s="61">
        <v>1376.8</v>
      </c>
      <c r="J63" s="61">
        <v>109</v>
      </c>
      <c r="K63" s="61">
        <v>243.82</v>
      </c>
      <c r="L63" s="61">
        <v>1241.98</v>
      </c>
      <c r="M63" s="9" t="str">
        <f>VLOOKUP(C63,TB!C:F,3,0)</f>
        <v>Current account in BDT</v>
      </c>
      <c r="N63" s="9" t="str">
        <f>VLOOKUP(C63,TB!C:F,4,0)</f>
        <v>Cash and cash equivalents</v>
      </c>
      <c r="P63" s="179"/>
      <c r="Q63" s="179"/>
    </row>
    <row r="64" spans="1:17" ht="14.5">
      <c r="A64" s="12" t="str">
        <f t="shared" si="1"/>
        <v>1</v>
      </c>
      <c r="B64" s="13" t="str">
        <f t="shared" si="0"/>
        <v>10340102</v>
      </c>
      <c r="C64" s="60" t="s">
        <v>1034</v>
      </c>
      <c r="D64" s="60" t="s">
        <v>1035</v>
      </c>
      <c r="E64" s="61">
        <v>0</v>
      </c>
      <c r="F64" s="61">
        <v>0</v>
      </c>
      <c r="G64" s="61">
        <v>0</v>
      </c>
      <c r="H64" s="61">
        <v>0</v>
      </c>
      <c r="I64" s="61">
        <v>0</v>
      </c>
      <c r="J64" s="61">
        <v>0</v>
      </c>
      <c r="K64" s="61">
        <v>0</v>
      </c>
      <c r="L64" s="61">
        <v>0</v>
      </c>
      <c r="M64" s="9" t="str">
        <f>VLOOKUP(C64,TB!C:F,3,0)</f>
        <v>Current account in BDT</v>
      </c>
      <c r="N64" s="9" t="str">
        <f>VLOOKUP(C64,TB!C:F,4,0)</f>
        <v>Cash and cash equivalents</v>
      </c>
      <c r="P64" s="179"/>
      <c r="Q64" s="179"/>
    </row>
    <row r="65" spans="1:17" ht="14.5">
      <c r="A65" s="12" t="str">
        <f t="shared" si="1"/>
        <v>1</v>
      </c>
      <c r="B65" s="13" t="str">
        <f t="shared" si="0"/>
        <v>10340110</v>
      </c>
      <c r="C65" s="60" t="s">
        <v>1036</v>
      </c>
      <c r="D65" s="60" t="s">
        <v>1037</v>
      </c>
      <c r="E65" s="61">
        <v>101598797.95999999</v>
      </c>
      <c r="F65" s="61">
        <v>6404852593.5799999</v>
      </c>
      <c r="G65" s="61">
        <v>6499081727.7399998</v>
      </c>
      <c r="H65" s="61">
        <v>7369663.7999999998</v>
      </c>
      <c r="I65" s="61">
        <v>1210229.8799999999</v>
      </c>
      <c r="J65" s="61">
        <v>75307110.469999999</v>
      </c>
      <c r="K65" s="61">
        <v>76437668.310000002</v>
      </c>
      <c r="L65" s="61">
        <v>79672.039999999994</v>
      </c>
      <c r="M65" s="9" t="str">
        <f>VLOOKUP(C65,TB!C:F,3,0)</f>
        <v>Current account in USD</v>
      </c>
      <c r="N65" s="9" t="str">
        <f>VLOOKUP(C65,TB!C:F,4,0)</f>
        <v>Cash and cash equivalents</v>
      </c>
      <c r="P65" s="179"/>
      <c r="Q65" s="179"/>
    </row>
    <row r="66" spans="1:17" ht="14.5">
      <c r="A66" s="12" t="str">
        <f t="shared" si="1"/>
        <v>1</v>
      </c>
      <c r="B66" s="13" t="str">
        <f t="shared" ref="B66:B129" si="2">RIGHT(C66,8)</f>
        <v>10340111</v>
      </c>
      <c r="C66" s="60" t="s">
        <v>1038</v>
      </c>
      <c r="D66" s="60" t="s">
        <v>1039</v>
      </c>
      <c r="E66" s="61">
        <v>0</v>
      </c>
      <c r="F66" s="61">
        <v>0</v>
      </c>
      <c r="G66" s="61">
        <v>0</v>
      </c>
      <c r="H66" s="61">
        <v>0</v>
      </c>
      <c r="I66" s="61">
        <v>0</v>
      </c>
      <c r="J66" s="61">
        <v>0</v>
      </c>
      <c r="K66" s="61">
        <v>0</v>
      </c>
      <c r="L66" s="61">
        <v>0</v>
      </c>
      <c r="M66" s="9" t="str">
        <f>VLOOKUP(C66,TB!C:F,3,0)</f>
        <v>Current account in USD</v>
      </c>
      <c r="N66" s="9" t="str">
        <f>VLOOKUP(C66,TB!C:F,4,0)</f>
        <v>Cash and cash equivalents</v>
      </c>
      <c r="P66" s="179"/>
      <c r="Q66" s="179"/>
    </row>
    <row r="67" spans="1:17" ht="14.5">
      <c r="A67" s="12" t="str">
        <f t="shared" ref="A67:A130" si="3">LEFT(B67,1)</f>
        <v>1</v>
      </c>
      <c r="B67" s="13" t="str">
        <f t="shared" si="2"/>
        <v>10340120</v>
      </c>
      <c r="C67" s="60" t="s">
        <v>1042</v>
      </c>
      <c r="D67" s="60" t="s">
        <v>1043</v>
      </c>
      <c r="E67" s="61">
        <v>21574623.530000001</v>
      </c>
      <c r="F67" s="61">
        <v>493771644.17000002</v>
      </c>
      <c r="G67" s="61">
        <v>503470608.06</v>
      </c>
      <c r="H67" s="61">
        <v>11875659.640000001</v>
      </c>
      <c r="I67" s="61">
        <v>256993.73</v>
      </c>
      <c r="J67" s="61">
        <v>5523847.1699999999</v>
      </c>
      <c r="K67" s="61">
        <v>5652455.3899999997</v>
      </c>
      <c r="L67" s="61">
        <v>128385.51</v>
      </c>
      <c r="M67" s="9" t="str">
        <f>VLOOKUP(C67,TB!C:F,3,0)</f>
        <v>Current account in USD</v>
      </c>
      <c r="N67" s="9" t="str">
        <f>VLOOKUP(C67,TB!C:F,4,0)</f>
        <v>Cash and cash equivalents</v>
      </c>
      <c r="P67" s="179"/>
      <c r="Q67" s="179"/>
    </row>
    <row r="68" spans="1:17" ht="14.5">
      <c r="A68" s="12" t="str">
        <f t="shared" si="3"/>
        <v>1</v>
      </c>
      <c r="B68" s="13" t="str">
        <f t="shared" si="2"/>
        <v>10340121</v>
      </c>
      <c r="C68" s="60" t="s">
        <v>1044</v>
      </c>
      <c r="D68" s="60" t="s">
        <v>1045</v>
      </c>
      <c r="E68" s="61">
        <v>0</v>
      </c>
      <c r="F68" s="61">
        <v>0</v>
      </c>
      <c r="G68" s="61">
        <v>0</v>
      </c>
      <c r="H68" s="61">
        <v>0</v>
      </c>
      <c r="I68" s="61">
        <v>0</v>
      </c>
      <c r="J68" s="61">
        <v>0</v>
      </c>
      <c r="K68" s="61">
        <v>0</v>
      </c>
      <c r="L68" s="61">
        <v>0</v>
      </c>
      <c r="M68" s="9" t="str">
        <f>VLOOKUP(C68,TB!C:F,3,0)</f>
        <v>Current account in USD</v>
      </c>
      <c r="N68" s="9" t="str">
        <f>VLOOKUP(C68,TB!C:F,4,0)</f>
        <v>Cash and cash equivalents</v>
      </c>
      <c r="P68" s="179"/>
      <c r="Q68" s="179"/>
    </row>
    <row r="69" spans="1:17" ht="14.5">
      <c r="A69" s="12" t="str">
        <f t="shared" si="3"/>
        <v>1</v>
      </c>
      <c r="B69" s="13" t="str">
        <f t="shared" si="2"/>
        <v>10340122</v>
      </c>
      <c r="C69" s="60" t="s">
        <v>1046</v>
      </c>
      <c r="D69" s="60" t="s">
        <v>1047</v>
      </c>
      <c r="E69" s="61">
        <v>0</v>
      </c>
      <c r="F69" s="61">
        <v>142595482.72</v>
      </c>
      <c r="G69" s="61">
        <v>142595482.72</v>
      </c>
      <c r="H69" s="61">
        <v>0</v>
      </c>
      <c r="I69" s="61">
        <v>0</v>
      </c>
      <c r="J69" s="61">
        <v>1649973.26</v>
      </c>
      <c r="K69" s="61">
        <v>1649973.26</v>
      </c>
      <c r="L69" s="61">
        <v>0</v>
      </c>
      <c r="M69" s="9" t="str">
        <f>VLOOKUP(C69,TB!C:F,3,0)</f>
        <v>Current account in USD</v>
      </c>
      <c r="N69" s="9" t="str">
        <f>VLOOKUP(C69,TB!C:F,4,0)</f>
        <v>Cash and cash equivalents</v>
      </c>
      <c r="P69" s="179"/>
      <c r="Q69" s="179"/>
    </row>
    <row r="70" spans="1:17" ht="14.5">
      <c r="A70" s="12" t="str">
        <f t="shared" si="3"/>
        <v>1</v>
      </c>
      <c r="B70" s="13" t="str">
        <f t="shared" si="2"/>
        <v>10340130</v>
      </c>
      <c r="C70" s="60" t="s">
        <v>1048</v>
      </c>
      <c r="D70" s="60" t="s">
        <v>1049</v>
      </c>
      <c r="E70" s="61">
        <v>1208921.68</v>
      </c>
      <c r="F70" s="61">
        <v>419855272.56</v>
      </c>
      <c r="G70" s="61">
        <v>418307337.25</v>
      </c>
      <c r="H70" s="61">
        <v>2756856.99</v>
      </c>
      <c r="I70" s="61">
        <v>14230.91</v>
      </c>
      <c r="J70" s="61">
        <v>4873040.6100000003</v>
      </c>
      <c r="K70" s="61">
        <v>4857786.87</v>
      </c>
      <c r="L70" s="61">
        <v>29484.65</v>
      </c>
      <c r="M70" s="9" t="str">
        <f>VLOOKUP(C70,TB!C:F,3,0)</f>
        <v>Current account in BDT (SCB)</v>
      </c>
      <c r="N70" s="9" t="str">
        <f>VLOOKUP(C70,TB!C:F,4,0)</f>
        <v>Cash and cash equivalents</v>
      </c>
      <c r="P70" s="179"/>
      <c r="Q70" s="179"/>
    </row>
    <row r="71" spans="1:17" ht="14.5">
      <c r="A71" s="12" t="str">
        <f t="shared" si="3"/>
        <v>1</v>
      </c>
      <c r="B71" s="13" t="str">
        <f t="shared" si="2"/>
        <v>10340131</v>
      </c>
      <c r="C71" s="60" t="s">
        <v>1050</v>
      </c>
      <c r="D71" s="60" t="s">
        <v>1051</v>
      </c>
      <c r="E71" s="61">
        <v>0</v>
      </c>
      <c r="F71" s="61">
        <v>209300000</v>
      </c>
      <c r="G71" s="61">
        <v>209300000</v>
      </c>
      <c r="H71" s="61">
        <v>0</v>
      </c>
      <c r="I71" s="61">
        <v>0.21</v>
      </c>
      <c r="J71" s="61">
        <v>2445092.98</v>
      </c>
      <c r="K71" s="61">
        <v>2445092.98</v>
      </c>
      <c r="L71" s="61">
        <v>0.21</v>
      </c>
      <c r="M71" s="9" t="str">
        <f>VLOOKUP(C71,TB!C:F,3,0)</f>
        <v>Current account in BDT (SCB)</v>
      </c>
      <c r="N71" s="9" t="str">
        <f>VLOOKUP(C71,TB!C:F,4,0)</f>
        <v>Cash and cash equivalents</v>
      </c>
      <c r="P71" s="179"/>
      <c r="Q71" s="179"/>
    </row>
    <row r="72" spans="1:17" ht="14.5">
      <c r="A72" s="12" t="str">
        <f t="shared" si="3"/>
        <v>1</v>
      </c>
      <c r="B72" s="13" t="str">
        <f t="shared" si="2"/>
        <v>10340132</v>
      </c>
      <c r="C72" s="60" t="s">
        <v>1052</v>
      </c>
      <c r="D72" s="60" t="s">
        <v>1053</v>
      </c>
      <c r="E72" s="61">
        <v>0</v>
      </c>
      <c r="F72" s="61">
        <v>343875325.27999997</v>
      </c>
      <c r="G72" s="61">
        <v>343875325.27999997</v>
      </c>
      <c r="H72" s="61">
        <v>0</v>
      </c>
      <c r="I72" s="61">
        <v>0.44</v>
      </c>
      <c r="J72" s="61">
        <v>3999728.44</v>
      </c>
      <c r="K72" s="61">
        <v>3999728.44</v>
      </c>
      <c r="L72" s="61">
        <v>0.44</v>
      </c>
      <c r="M72" s="9" t="str">
        <f>VLOOKUP(C72,TB!C:F,3,0)</f>
        <v>Current account in BDT (SCB)</v>
      </c>
      <c r="N72" s="9" t="str">
        <f>VLOOKUP(C72,TB!C:F,4,0)</f>
        <v>Cash and cash equivalents</v>
      </c>
      <c r="P72" s="179"/>
      <c r="Q72" s="179"/>
    </row>
    <row r="73" spans="1:17" ht="14.5">
      <c r="A73" s="12" t="str">
        <f t="shared" si="3"/>
        <v>1</v>
      </c>
      <c r="B73" s="13" t="str">
        <f t="shared" si="2"/>
        <v>10340140</v>
      </c>
      <c r="C73" s="60" t="s">
        <v>1054</v>
      </c>
      <c r="D73" s="60" t="s">
        <v>1055</v>
      </c>
      <c r="E73" s="61">
        <v>8435</v>
      </c>
      <c r="F73" s="61">
        <v>0</v>
      </c>
      <c r="G73" s="61">
        <v>690</v>
      </c>
      <c r="H73" s="61">
        <v>7745</v>
      </c>
      <c r="I73" s="61">
        <v>99.3</v>
      </c>
      <c r="J73" s="61">
        <v>11</v>
      </c>
      <c r="K73" s="61">
        <v>27.89</v>
      </c>
      <c r="L73" s="61">
        <v>82.41</v>
      </c>
      <c r="M73" s="9" t="str">
        <f>VLOOKUP(C73,TB!C:F,3,0)</f>
        <v>Current account in BDT (EBL)</v>
      </c>
      <c r="N73" s="9" t="str">
        <f>VLOOKUP(C73,TB!C:F,4,0)</f>
        <v>Cash and cash equivalents</v>
      </c>
      <c r="P73" s="179"/>
      <c r="Q73" s="179"/>
    </row>
    <row r="74" spans="1:17" ht="14.5">
      <c r="A74" s="12" t="str">
        <f t="shared" si="3"/>
        <v>1</v>
      </c>
      <c r="B74" s="13" t="str">
        <f t="shared" si="2"/>
        <v>10340150</v>
      </c>
      <c r="C74" s="60" t="s">
        <v>1723</v>
      </c>
      <c r="D74" s="60" t="s">
        <v>1724</v>
      </c>
      <c r="E74" s="61">
        <v>0</v>
      </c>
      <c r="F74" s="61">
        <v>661633422.57000005</v>
      </c>
      <c r="G74" s="61">
        <v>660631576.62</v>
      </c>
      <c r="H74" s="61">
        <v>1001845.95</v>
      </c>
      <c r="I74" s="61">
        <v>0</v>
      </c>
      <c r="J74" s="61">
        <v>7644891.1799999997</v>
      </c>
      <c r="K74" s="61">
        <v>7634176.7000000002</v>
      </c>
      <c r="L74" s="61">
        <v>10714.48</v>
      </c>
      <c r="M74" s="9" t="str">
        <f>VLOOKUP(C74,TB!C:F,3,0)</f>
        <v>Current account in BDT(DBBL)</v>
      </c>
      <c r="N74" s="9" t="str">
        <f>VLOOKUP(C74,TB!C:F,4,0)</f>
        <v>Cash and cash equivalents</v>
      </c>
      <c r="P74" s="179"/>
      <c r="Q74" s="179"/>
    </row>
    <row r="75" spans="1:17" ht="14.5">
      <c r="A75" s="12" t="str">
        <f t="shared" si="3"/>
        <v>1</v>
      </c>
      <c r="B75" s="13" t="str">
        <f t="shared" si="2"/>
        <v>10340151</v>
      </c>
      <c r="C75" s="60" t="s">
        <v>1725</v>
      </c>
      <c r="D75" s="60" t="s">
        <v>1726</v>
      </c>
      <c r="E75" s="61">
        <v>0</v>
      </c>
      <c r="F75" s="61">
        <v>77000000</v>
      </c>
      <c r="G75" s="61">
        <v>77000000</v>
      </c>
      <c r="H75" s="61">
        <v>0</v>
      </c>
      <c r="I75" s="61">
        <v>0</v>
      </c>
      <c r="J75" s="61">
        <v>895290.66</v>
      </c>
      <c r="K75" s="61">
        <v>895290.66</v>
      </c>
      <c r="L75" s="61">
        <v>0</v>
      </c>
      <c r="M75" s="9" t="str">
        <f>VLOOKUP(C75,TB!C:F,3,0)</f>
        <v>Current account in BDT(DBBL)</v>
      </c>
      <c r="N75" s="9" t="str">
        <f>VLOOKUP(C75,TB!C:F,4,0)</f>
        <v>Cash and cash equivalents</v>
      </c>
      <c r="P75" s="179"/>
      <c r="Q75" s="179"/>
    </row>
    <row r="76" spans="1:17" ht="14.5">
      <c r="A76" s="12" t="str">
        <f t="shared" si="3"/>
        <v>1</v>
      </c>
      <c r="B76" s="13" t="str">
        <f t="shared" si="2"/>
        <v>10340152</v>
      </c>
      <c r="C76" s="60" t="s">
        <v>1727</v>
      </c>
      <c r="D76" s="60" t="s">
        <v>1728</v>
      </c>
      <c r="E76" s="61">
        <v>0</v>
      </c>
      <c r="F76" s="61">
        <v>140982908</v>
      </c>
      <c r="G76" s="61">
        <v>140982908</v>
      </c>
      <c r="H76" s="61">
        <v>0</v>
      </c>
      <c r="I76" s="61">
        <v>0</v>
      </c>
      <c r="J76" s="61">
        <v>1639013.01</v>
      </c>
      <c r="K76" s="61">
        <v>1639013.01</v>
      </c>
      <c r="L76" s="61">
        <v>0</v>
      </c>
      <c r="M76" s="9" t="str">
        <f>VLOOKUP(C76,TB!C:F,3,0)</f>
        <v>Current account in BDT(DBBL)</v>
      </c>
      <c r="N76" s="9" t="str">
        <f>VLOOKUP(C76,TB!C:F,4,0)</f>
        <v>Cash and cash equivalents</v>
      </c>
      <c r="P76" s="179"/>
      <c r="Q76" s="179"/>
    </row>
    <row r="77" spans="1:17" ht="14.5">
      <c r="A77" s="12" t="str">
        <f t="shared" si="3"/>
        <v>1</v>
      </c>
      <c r="B77" s="13" t="str">
        <f t="shared" si="2"/>
        <v>10340210</v>
      </c>
      <c r="C77" s="60" t="s">
        <v>1729</v>
      </c>
      <c r="D77" s="60" t="s">
        <v>1730</v>
      </c>
      <c r="E77" s="61">
        <v>0</v>
      </c>
      <c r="F77" s="61">
        <v>130456240.95</v>
      </c>
      <c r="G77" s="61">
        <v>130186856.81999999</v>
      </c>
      <c r="H77" s="61">
        <v>269384.13</v>
      </c>
      <c r="I77" s="61">
        <v>0</v>
      </c>
      <c r="J77" s="61">
        <v>1482926.85</v>
      </c>
      <c r="K77" s="61">
        <v>1480045.58</v>
      </c>
      <c r="L77" s="61">
        <v>2881.27</v>
      </c>
      <c r="M77" s="9" t="str">
        <f>VLOOKUP(C77,TB!C:F,3,0)</f>
        <v>Current account in USD (CBL)</v>
      </c>
      <c r="N77" s="9" t="str">
        <f>VLOOKUP(C77,TB!C:F,4,0)</f>
        <v>Cash and cash equivalents</v>
      </c>
      <c r="P77" s="179"/>
      <c r="Q77" s="179"/>
    </row>
    <row r="78" spans="1:17" ht="14.5">
      <c r="A78" s="12" t="str">
        <f t="shared" si="3"/>
        <v>1</v>
      </c>
      <c r="B78" s="13" t="str">
        <f t="shared" si="2"/>
        <v>10340220</v>
      </c>
      <c r="C78" s="60" t="s">
        <v>1731</v>
      </c>
      <c r="D78" s="60" t="s">
        <v>1732</v>
      </c>
      <c r="E78" s="61">
        <v>0</v>
      </c>
      <c r="F78" s="61">
        <v>34288494.310000002</v>
      </c>
      <c r="G78" s="61">
        <v>21614639.920000002</v>
      </c>
      <c r="H78" s="61">
        <v>12673854.390000001</v>
      </c>
      <c r="I78" s="61">
        <v>0</v>
      </c>
      <c r="J78" s="61">
        <v>361543.61</v>
      </c>
      <c r="K78" s="61">
        <v>224528.97</v>
      </c>
      <c r="L78" s="61">
        <v>137014.64000000001</v>
      </c>
      <c r="M78" s="9" t="str">
        <f>VLOOKUP(C78,TB!C:F,3,0)</f>
        <v>Current account in USD (CBL)</v>
      </c>
      <c r="N78" s="9" t="str">
        <f>VLOOKUP(C78,TB!C:F,4,0)</f>
        <v>Cash and cash equivalents</v>
      </c>
      <c r="P78" s="179"/>
      <c r="Q78" s="179"/>
    </row>
    <row r="79" spans="1:17" ht="14.5">
      <c r="A79" s="12" t="str">
        <f t="shared" si="3"/>
        <v>1</v>
      </c>
      <c r="B79" s="13" t="str">
        <f t="shared" si="2"/>
        <v>10340221</v>
      </c>
      <c r="C79" s="60" t="s">
        <v>1733</v>
      </c>
      <c r="D79" s="60" t="s">
        <v>1734</v>
      </c>
      <c r="E79" s="61">
        <v>0</v>
      </c>
      <c r="F79" s="61">
        <v>680400</v>
      </c>
      <c r="G79" s="61">
        <v>680400</v>
      </c>
      <c r="H79" s="61">
        <v>0</v>
      </c>
      <c r="I79" s="61">
        <v>0</v>
      </c>
      <c r="J79" s="61">
        <v>8000</v>
      </c>
      <c r="K79" s="61">
        <v>8000</v>
      </c>
      <c r="L79" s="61">
        <v>0</v>
      </c>
      <c r="M79" s="9" t="str">
        <f>VLOOKUP(C79,TB!C:F,3,0)</f>
        <v>Current account in BDT (CBL)</v>
      </c>
      <c r="N79" s="9" t="str">
        <f>VLOOKUP(C79,TB!C:F,4,0)</f>
        <v>Cash and cash equivalents</v>
      </c>
      <c r="P79" s="179"/>
      <c r="Q79" s="179"/>
    </row>
    <row r="80" spans="1:17" ht="14.5">
      <c r="A80" s="12" t="str">
        <f t="shared" si="3"/>
        <v>1</v>
      </c>
      <c r="B80" s="13" t="str">
        <f t="shared" si="2"/>
        <v>10340230</v>
      </c>
      <c r="C80" s="60" t="s">
        <v>1735</v>
      </c>
      <c r="D80" s="60" t="s">
        <v>1736</v>
      </c>
      <c r="E80" s="61">
        <v>0</v>
      </c>
      <c r="F80" s="61">
        <v>0</v>
      </c>
      <c r="G80" s="61">
        <v>30168058.600000001</v>
      </c>
      <c r="H80" s="61">
        <v>-30168058.600000001</v>
      </c>
      <c r="I80" s="61">
        <v>0</v>
      </c>
      <c r="J80" s="61">
        <v>20922</v>
      </c>
      <c r="K80" s="61">
        <v>343575.05</v>
      </c>
      <c r="L80" s="61">
        <v>-322653.05</v>
      </c>
      <c r="M80" s="9" t="str">
        <f>VLOOKUP(C80,TB!C:F,3,0)</f>
        <v>Current account in BDT (CBL)</v>
      </c>
      <c r="N80" s="9" t="str">
        <f>VLOOKUP(C80,TB!C:F,4,0)</f>
        <v>Cash and cash equivalents</v>
      </c>
      <c r="P80" s="179"/>
      <c r="Q80" s="179"/>
    </row>
    <row r="81" spans="1:17" ht="14.5">
      <c r="A81" s="12" t="str">
        <f t="shared" si="3"/>
        <v>1</v>
      </c>
      <c r="B81" s="13" t="str">
        <f t="shared" si="2"/>
        <v>10340240</v>
      </c>
      <c r="C81" s="60" t="s">
        <v>2335</v>
      </c>
      <c r="D81" s="60" t="s">
        <v>2336</v>
      </c>
      <c r="E81" s="61">
        <v>0</v>
      </c>
      <c r="F81" s="61">
        <v>36861202.439999998</v>
      </c>
      <c r="G81" s="61">
        <v>1240032.49</v>
      </c>
      <c r="H81" s="61">
        <v>35621169.950000003</v>
      </c>
      <c r="I81" s="61">
        <v>0</v>
      </c>
      <c r="J81" s="61">
        <v>395375.2</v>
      </c>
      <c r="K81" s="61">
        <v>10281.469999999999</v>
      </c>
      <c r="L81" s="61">
        <v>385093.73</v>
      </c>
      <c r="M81" s="9" t="str">
        <f>VLOOKUP(C81,TB!C:F,3,0)</f>
        <v>Current account in USD (CBL)</v>
      </c>
      <c r="N81" s="9" t="str">
        <f>VLOOKUP(C81,TB!C:F,4,0)</f>
        <v>Cash and cash equivalents</v>
      </c>
      <c r="P81" s="179"/>
      <c r="Q81" s="179"/>
    </row>
    <row r="82" spans="1:17" ht="14.5">
      <c r="A82" s="12" t="str">
        <f t="shared" si="3"/>
        <v>1</v>
      </c>
      <c r="B82" s="13" t="str">
        <f t="shared" si="2"/>
        <v>10340250</v>
      </c>
      <c r="C82" s="60" t="s">
        <v>2337</v>
      </c>
      <c r="D82" s="60" t="s">
        <v>2338</v>
      </c>
      <c r="E82" s="61">
        <v>0</v>
      </c>
      <c r="F82" s="61">
        <v>7057086.1500000004</v>
      </c>
      <c r="G82" s="61">
        <v>4373857.4000000004</v>
      </c>
      <c r="H82" s="61">
        <v>2683228.75</v>
      </c>
      <c r="I82" s="61">
        <v>0</v>
      </c>
      <c r="J82" s="61">
        <v>74376.34</v>
      </c>
      <c r="K82" s="61">
        <v>45368.46</v>
      </c>
      <c r="L82" s="61">
        <v>29007.88</v>
      </c>
      <c r="M82" s="9" t="str">
        <f>VLOOKUP(C82,TB!C:F,3,0)</f>
        <v>Current account in USD (CBL)</v>
      </c>
      <c r="N82" s="9" t="str">
        <f>VLOOKUP(C82,TB!C:F,4,0)</f>
        <v>Cash and cash equivalents</v>
      </c>
      <c r="P82" s="179"/>
      <c r="Q82" s="179"/>
    </row>
    <row r="83" spans="1:17" ht="14.5">
      <c r="A83" s="12" t="str">
        <f t="shared" si="3"/>
        <v>1</v>
      </c>
      <c r="B83" s="13" t="str">
        <f t="shared" si="2"/>
        <v>10349998</v>
      </c>
      <c r="C83" s="60" t="s">
        <v>356</v>
      </c>
      <c r="D83" s="60" t="s">
        <v>292</v>
      </c>
      <c r="E83" s="61">
        <v>-0.37</v>
      </c>
      <c r="F83" s="61">
        <v>1197803701.6800001</v>
      </c>
      <c r="G83" s="61">
        <v>1006151379.1799999</v>
      </c>
      <c r="H83" s="61">
        <v>191652322.13</v>
      </c>
      <c r="I83" s="61">
        <v>0</v>
      </c>
      <c r="J83" s="61">
        <v>13870459.460000001</v>
      </c>
      <c r="K83" s="61">
        <v>11798542.460000001</v>
      </c>
      <c r="L83" s="61">
        <v>2071917</v>
      </c>
      <c r="M83" s="9" t="str">
        <f>VLOOKUP(C83,TB!C:F,3,0)</f>
        <v>Funds-in-transit</v>
      </c>
      <c r="N83" s="9" t="str">
        <f>VLOOKUP(C83,TB!C:F,4,0)</f>
        <v>Cash and cash equivalents</v>
      </c>
      <c r="P83" s="179"/>
      <c r="Q83" s="179"/>
    </row>
    <row r="84" spans="1:17" ht="14.5">
      <c r="A84" s="12" t="str">
        <f t="shared" si="3"/>
        <v>1</v>
      </c>
      <c r="B84" s="13" t="str">
        <f t="shared" si="2"/>
        <v>10350001</v>
      </c>
      <c r="C84" s="60" t="s">
        <v>358</v>
      </c>
      <c r="D84" s="60" t="s">
        <v>44</v>
      </c>
      <c r="E84" s="61">
        <v>0</v>
      </c>
      <c r="F84" s="61">
        <v>0</v>
      </c>
      <c r="G84" s="61">
        <v>0</v>
      </c>
      <c r="H84" s="61">
        <v>0</v>
      </c>
      <c r="I84" s="61">
        <v>0</v>
      </c>
      <c r="J84" s="61">
        <v>0</v>
      </c>
      <c r="K84" s="61">
        <v>0</v>
      </c>
      <c r="L84" s="61">
        <v>0</v>
      </c>
      <c r="M84" s="9" t="str">
        <f>VLOOKUP(C84,TB!C:F,3,0)</f>
        <v>Raw materials</v>
      </c>
      <c r="N84" s="9" t="str">
        <f>VLOOKUP(C84,TB!C:F,4,0)</f>
        <v>Inventories</v>
      </c>
      <c r="P84" s="179"/>
      <c r="Q84" s="179"/>
    </row>
    <row r="85" spans="1:17" ht="14.5">
      <c r="A85" s="12" t="str">
        <f t="shared" si="3"/>
        <v>1</v>
      </c>
      <c r="B85" s="13" t="str">
        <f t="shared" si="2"/>
        <v>10350002</v>
      </c>
      <c r="C85" s="60" t="s">
        <v>359</v>
      </c>
      <c r="D85" s="60" t="s">
        <v>45</v>
      </c>
      <c r="E85" s="61">
        <v>0</v>
      </c>
      <c r="F85" s="61">
        <v>0</v>
      </c>
      <c r="G85" s="61">
        <v>0</v>
      </c>
      <c r="H85" s="61">
        <v>0</v>
      </c>
      <c r="I85" s="61">
        <v>0</v>
      </c>
      <c r="J85" s="61">
        <v>0</v>
      </c>
      <c r="K85" s="61">
        <v>0</v>
      </c>
      <c r="L85" s="61">
        <v>0</v>
      </c>
      <c r="M85" s="9" t="str">
        <f>VLOOKUP(C85,TB!C:F,3,0)</f>
        <v>Raw materials</v>
      </c>
      <c r="N85" s="9" t="str">
        <f>VLOOKUP(C85,TB!C:F,4,0)</f>
        <v>Inventories</v>
      </c>
      <c r="P85" s="179"/>
      <c r="Q85" s="179"/>
    </row>
    <row r="86" spans="1:17" ht="14.5">
      <c r="A86" s="12" t="str">
        <f t="shared" si="3"/>
        <v>1</v>
      </c>
      <c r="B86" s="13" t="str">
        <f t="shared" si="2"/>
        <v>10350003</v>
      </c>
      <c r="C86" s="60" t="s">
        <v>360</v>
      </c>
      <c r="D86" s="60" t="s">
        <v>46</v>
      </c>
      <c r="E86" s="61">
        <v>5327053.63</v>
      </c>
      <c r="F86" s="61">
        <v>19228783.079999998</v>
      </c>
      <c r="G86" s="61">
        <v>20228343.390000001</v>
      </c>
      <c r="H86" s="61">
        <v>4327493.32</v>
      </c>
      <c r="I86" s="61">
        <v>83608.08</v>
      </c>
      <c r="J86" s="61">
        <v>224875.14</v>
      </c>
      <c r="K86" s="61">
        <v>235394.37</v>
      </c>
      <c r="L86" s="61">
        <v>73088.850000000006</v>
      </c>
      <c r="M86" s="9" t="str">
        <f>VLOOKUP(C86,TB!C:F,3,0)</f>
        <v>Raw materials</v>
      </c>
      <c r="N86" s="9" t="str">
        <f>VLOOKUP(C86,TB!C:F,4,0)</f>
        <v>Inventories</v>
      </c>
      <c r="P86" s="179"/>
      <c r="Q86" s="179"/>
    </row>
    <row r="87" spans="1:17" ht="14.5">
      <c r="A87" s="12" t="str">
        <f t="shared" si="3"/>
        <v>1</v>
      </c>
      <c r="B87" s="13" t="str">
        <f t="shared" si="2"/>
        <v>10350004</v>
      </c>
      <c r="C87" s="60" t="s">
        <v>361</v>
      </c>
      <c r="D87" s="60" t="s">
        <v>293</v>
      </c>
      <c r="E87" s="61">
        <v>279278.59000000003</v>
      </c>
      <c r="F87" s="61">
        <v>20478116.469999999</v>
      </c>
      <c r="G87" s="61">
        <v>20468802.41</v>
      </c>
      <c r="H87" s="61">
        <v>288592.65000000002</v>
      </c>
      <c r="I87" s="61">
        <v>4537.9399999999996</v>
      </c>
      <c r="J87" s="61">
        <v>238040.47</v>
      </c>
      <c r="K87" s="61">
        <v>237816.18</v>
      </c>
      <c r="L87" s="61">
        <v>4762.2299999999996</v>
      </c>
      <c r="M87" s="9" t="str">
        <f>VLOOKUP(C87,TB!C:F,3,0)</f>
        <v>Spares parts and consumables</v>
      </c>
      <c r="N87" s="9" t="str">
        <f>VLOOKUP(C87,TB!C:F,4,0)</f>
        <v>Inventories</v>
      </c>
      <c r="P87" s="179"/>
      <c r="Q87" s="179"/>
    </row>
    <row r="88" spans="1:17" ht="14.5">
      <c r="A88" s="12" t="str">
        <f t="shared" si="3"/>
        <v>1</v>
      </c>
      <c r="B88" s="13" t="str">
        <f t="shared" si="2"/>
        <v>10350005</v>
      </c>
      <c r="C88" s="60" t="s">
        <v>362</v>
      </c>
      <c r="D88" s="60" t="s">
        <v>307</v>
      </c>
      <c r="E88" s="61">
        <v>3048766.63</v>
      </c>
      <c r="F88" s="61">
        <v>79643474.650000006</v>
      </c>
      <c r="G88" s="61">
        <v>80060434.840000004</v>
      </c>
      <c r="H88" s="61">
        <v>2631806.44</v>
      </c>
      <c r="I88" s="61">
        <v>74868.77</v>
      </c>
      <c r="J88" s="61">
        <v>935865.78</v>
      </c>
      <c r="K88" s="61">
        <v>929873.77</v>
      </c>
      <c r="L88" s="61">
        <v>80860.78</v>
      </c>
      <c r="M88" s="9" t="str">
        <f>VLOOKUP(C88,TB!C:F,3,0)</f>
        <v>Packing materials</v>
      </c>
      <c r="N88" s="9" t="str">
        <f>VLOOKUP(C88,TB!C:F,4,0)</f>
        <v>Inventories</v>
      </c>
      <c r="P88" s="179"/>
      <c r="Q88" s="179"/>
    </row>
    <row r="89" spans="1:17" ht="14.5">
      <c r="A89" s="12" t="str">
        <f t="shared" si="3"/>
        <v>1</v>
      </c>
      <c r="B89" s="13" t="str">
        <f t="shared" si="2"/>
        <v>10350006</v>
      </c>
      <c r="C89" s="60" t="s">
        <v>363</v>
      </c>
      <c r="D89" s="60" t="s">
        <v>294</v>
      </c>
      <c r="E89" s="61">
        <v>4832873.9000000004</v>
      </c>
      <c r="F89" s="61">
        <v>12532846.640000001</v>
      </c>
      <c r="G89" s="61">
        <v>16189035.189999999</v>
      </c>
      <c r="H89" s="61">
        <v>1176685.3500000001</v>
      </c>
      <c r="I89" s="61">
        <v>67201.58</v>
      </c>
      <c r="J89" s="61">
        <v>146676.65</v>
      </c>
      <c r="K89" s="61">
        <v>186859.61</v>
      </c>
      <c r="L89" s="61">
        <v>27018.62</v>
      </c>
      <c r="M89" s="9" t="str">
        <f>VLOOKUP(C89,TB!C:F,3,0)</f>
        <v>Spares parts and consumables</v>
      </c>
      <c r="N89" s="9" t="str">
        <f>VLOOKUP(C89,TB!C:F,4,0)</f>
        <v>Inventories</v>
      </c>
      <c r="P89" s="179"/>
      <c r="Q89" s="179"/>
    </row>
    <row r="90" spans="1:17" ht="14.5">
      <c r="A90" s="12" t="str">
        <f t="shared" si="3"/>
        <v>1</v>
      </c>
      <c r="B90" s="13" t="str">
        <f t="shared" si="2"/>
        <v>10350007</v>
      </c>
      <c r="C90" s="60" t="s">
        <v>364</v>
      </c>
      <c r="D90" s="60" t="s">
        <v>77</v>
      </c>
      <c r="E90" s="61">
        <v>0</v>
      </c>
      <c r="F90" s="61">
        <v>0</v>
      </c>
      <c r="G90" s="61">
        <v>0</v>
      </c>
      <c r="H90" s="61">
        <v>0</v>
      </c>
      <c r="I90" s="61">
        <v>0</v>
      </c>
      <c r="J90" s="61">
        <v>0</v>
      </c>
      <c r="K90" s="61">
        <v>0</v>
      </c>
      <c r="L90" s="61">
        <v>0</v>
      </c>
      <c r="M90" s="9" t="str">
        <f>VLOOKUP(C90,TB!C:F,3,0)</f>
        <v>Work-in-process</v>
      </c>
      <c r="N90" s="9" t="str">
        <f>VLOOKUP(C90,TB!C:F,4,0)</f>
        <v>Inventories</v>
      </c>
      <c r="P90" s="179"/>
      <c r="Q90" s="179"/>
    </row>
    <row r="91" spans="1:17" ht="14.5">
      <c r="A91" s="12" t="str">
        <f t="shared" si="3"/>
        <v>1</v>
      </c>
      <c r="B91" s="13" t="str">
        <f t="shared" si="2"/>
        <v>10350008</v>
      </c>
      <c r="C91" s="60" t="s">
        <v>365</v>
      </c>
      <c r="D91" s="60" t="s">
        <v>187</v>
      </c>
      <c r="E91" s="61">
        <v>0</v>
      </c>
      <c r="F91" s="61">
        <v>0</v>
      </c>
      <c r="G91" s="61">
        <v>0</v>
      </c>
      <c r="H91" s="61">
        <v>0</v>
      </c>
      <c r="I91" s="61">
        <v>0</v>
      </c>
      <c r="J91" s="61">
        <v>0</v>
      </c>
      <c r="K91" s="61">
        <v>0</v>
      </c>
      <c r="L91" s="61">
        <v>0</v>
      </c>
      <c r="M91" s="9" t="str">
        <f>VLOOKUP(C91,TB!C:F,3,0)</f>
        <v>Finished goods</v>
      </c>
      <c r="N91" s="9" t="str">
        <f>VLOOKUP(C91,TB!C:F,4,0)</f>
        <v>Inventories</v>
      </c>
      <c r="P91" s="179"/>
      <c r="Q91" s="179"/>
    </row>
    <row r="92" spans="1:17" ht="14.5">
      <c r="A92" s="12" t="str">
        <f t="shared" si="3"/>
        <v>1</v>
      </c>
      <c r="B92" s="13" t="str">
        <f t="shared" si="2"/>
        <v>10350011</v>
      </c>
      <c r="C92" s="60" t="s">
        <v>366</v>
      </c>
      <c r="D92" s="60" t="s">
        <v>188</v>
      </c>
      <c r="E92" s="61">
        <v>0</v>
      </c>
      <c r="F92" s="61">
        <v>7466838.8799999999</v>
      </c>
      <c r="G92" s="61">
        <v>7466838.8799999999</v>
      </c>
      <c r="H92" s="61">
        <v>0</v>
      </c>
      <c r="I92" s="61">
        <v>0</v>
      </c>
      <c r="J92" s="61">
        <v>87793.52</v>
      </c>
      <c r="K92" s="61">
        <v>87793.52</v>
      </c>
      <c r="L92" s="61">
        <v>0</v>
      </c>
      <c r="M92" s="9" t="str">
        <f>VLOOKUP(C92,TB!C:F,3,0)</f>
        <v>Goods-in-transit</v>
      </c>
      <c r="N92" s="9" t="str">
        <f>VLOOKUP(C92,TB!C:F,4,0)</f>
        <v>Inventories</v>
      </c>
      <c r="P92" s="179"/>
      <c r="Q92" s="179"/>
    </row>
    <row r="93" spans="1:17" ht="14.5">
      <c r="A93" s="12" t="str">
        <f t="shared" si="3"/>
        <v>1</v>
      </c>
      <c r="B93" s="13" t="str">
        <f t="shared" si="2"/>
        <v>10350012</v>
      </c>
      <c r="C93" s="60" t="s">
        <v>367</v>
      </c>
      <c r="D93" s="60" t="s">
        <v>189</v>
      </c>
      <c r="E93" s="61">
        <v>11869104.529999999</v>
      </c>
      <c r="F93" s="61">
        <v>268072596.46000001</v>
      </c>
      <c r="G93" s="61">
        <v>258894160.34</v>
      </c>
      <c r="H93" s="61">
        <v>21047540.649999999</v>
      </c>
      <c r="I93" s="61">
        <v>141383.01999999999</v>
      </c>
      <c r="J93" s="61">
        <v>3108730.31</v>
      </c>
      <c r="K93" s="61">
        <v>3022572.35</v>
      </c>
      <c r="L93" s="61">
        <v>227540.98</v>
      </c>
      <c r="M93" s="9" t="str">
        <f>VLOOKUP(C93,TB!C:F,3,0)</f>
        <v>Goods-in-transit</v>
      </c>
      <c r="N93" s="9" t="str">
        <f>VLOOKUP(C93,TB!C:F,4,0)</f>
        <v>Inventories</v>
      </c>
      <c r="P93" s="179"/>
      <c r="Q93" s="179"/>
    </row>
    <row r="94" spans="1:17" ht="14.5">
      <c r="A94" s="12" t="str">
        <f t="shared" si="3"/>
        <v>1</v>
      </c>
      <c r="B94" s="13" t="str">
        <f t="shared" si="2"/>
        <v>10350013</v>
      </c>
      <c r="C94" s="60" t="s">
        <v>1292</v>
      </c>
      <c r="D94" s="60" t="s">
        <v>1293</v>
      </c>
      <c r="E94" s="61">
        <v>288611</v>
      </c>
      <c r="F94" s="61">
        <v>17644803.739999998</v>
      </c>
      <c r="G94" s="61">
        <v>15982973.220000001</v>
      </c>
      <c r="H94" s="61">
        <v>1950441.52</v>
      </c>
      <c r="I94" s="61">
        <v>3397.29</v>
      </c>
      <c r="J94" s="61">
        <v>204666.53</v>
      </c>
      <c r="K94" s="61">
        <v>185157.87</v>
      </c>
      <c r="L94" s="61">
        <v>22905.95</v>
      </c>
      <c r="M94" s="9" t="str">
        <f>VLOOKUP(C94,TB!C:F,3,0)</f>
        <v>Spares parts and consumables</v>
      </c>
      <c r="N94" s="9" t="str">
        <f>VLOOKUP(C94,TB!C:F,4,0)</f>
        <v>Inventories</v>
      </c>
      <c r="P94" s="179"/>
      <c r="Q94" s="179"/>
    </row>
    <row r="95" spans="1:17" ht="14.5">
      <c r="A95" s="12" t="str">
        <f t="shared" si="3"/>
        <v>1</v>
      </c>
      <c r="B95" s="13" t="str">
        <f t="shared" si="2"/>
        <v>10350014</v>
      </c>
      <c r="C95" s="60" t="s">
        <v>1294</v>
      </c>
      <c r="D95" s="60" t="s">
        <v>1295</v>
      </c>
      <c r="E95" s="61">
        <v>0</v>
      </c>
      <c r="F95" s="61">
        <v>1086623</v>
      </c>
      <c r="G95" s="61">
        <v>1086623</v>
      </c>
      <c r="H95" s="61">
        <v>0</v>
      </c>
      <c r="I95" s="61">
        <v>0.27</v>
      </c>
      <c r="J95" s="61">
        <v>12638.25</v>
      </c>
      <c r="K95" s="61">
        <v>12611.36</v>
      </c>
      <c r="L95" s="61">
        <v>27.16</v>
      </c>
      <c r="M95" s="9" t="str">
        <f>VLOOKUP(C95,TB!C:F,3,0)</f>
        <v>Spares parts and consumables</v>
      </c>
      <c r="N95" s="9" t="str">
        <f>VLOOKUP(C95,TB!C:F,4,0)</f>
        <v>Inventories</v>
      </c>
      <c r="P95" s="179"/>
      <c r="Q95" s="179"/>
    </row>
    <row r="96" spans="1:17" ht="14.5">
      <c r="A96" s="12" t="str">
        <f t="shared" si="3"/>
        <v>1</v>
      </c>
      <c r="B96" s="13" t="str">
        <f t="shared" si="2"/>
        <v>10350900</v>
      </c>
      <c r="C96" s="60" t="s">
        <v>369</v>
      </c>
      <c r="D96" s="60" t="s">
        <v>370</v>
      </c>
      <c r="E96" s="61">
        <v>333092715.68000001</v>
      </c>
      <c r="F96" s="61">
        <v>5640086737.6499996</v>
      </c>
      <c r="G96" s="61">
        <v>5413331126.25</v>
      </c>
      <c r="H96" s="61">
        <v>559848327.08000004</v>
      </c>
      <c r="I96" s="61">
        <v>3967751.38</v>
      </c>
      <c r="J96" s="61">
        <v>66447052.350000001</v>
      </c>
      <c r="K96" s="61">
        <v>64362389.32</v>
      </c>
      <c r="L96" s="61">
        <v>6052414.4100000001</v>
      </c>
      <c r="M96" s="9" t="str">
        <f>VLOOKUP(C96,TB!C:F,3,0)</f>
        <v>Raw materials</v>
      </c>
      <c r="N96" s="9" t="str">
        <f>VLOOKUP(C96,TB!C:F,4,0)</f>
        <v>Inventories</v>
      </c>
      <c r="P96" s="179"/>
      <c r="Q96" s="179"/>
    </row>
    <row r="97" spans="1:17" ht="14.5">
      <c r="A97" s="12" t="str">
        <f t="shared" si="3"/>
        <v>1</v>
      </c>
      <c r="B97" s="13" t="str">
        <f t="shared" si="2"/>
        <v>10350901</v>
      </c>
      <c r="C97" s="60" t="s">
        <v>371</v>
      </c>
      <c r="D97" s="60" t="s">
        <v>372</v>
      </c>
      <c r="E97" s="61">
        <v>124975623.8</v>
      </c>
      <c r="F97" s="61">
        <v>1958961691.4200001</v>
      </c>
      <c r="G97" s="61">
        <v>1829189462.1099999</v>
      </c>
      <c r="H97" s="61">
        <v>254747853.11000001</v>
      </c>
      <c r="I97" s="61">
        <v>1488691.57</v>
      </c>
      <c r="J97" s="61">
        <v>23176459.32</v>
      </c>
      <c r="K97" s="61">
        <v>21911120.149999999</v>
      </c>
      <c r="L97" s="61">
        <v>2754030.74</v>
      </c>
      <c r="M97" s="9" t="str">
        <f>VLOOKUP(C97,TB!C:F,3,0)</f>
        <v>Raw materials</v>
      </c>
      <c r="N97" s="9" t="str">
        <f>VLOOKUP(C97,TB!C:F,4,0)</f>
        <v>Inventories</v>
      </c>
      <c r="P97" s="179"/>
      <c r="Q97" s="179"/>
    </row>
    <row r="98" spans="1:17" ht="14.5">
      <c r="A98" s="12" t="str">
        <f t="shared" si="3"/>
        <v>1</v>
      </c>
      <c r="B98" s="13" t="str">
        <f t="shared" si="2"/>
        <v>10350902</v>
      </c>
      <c r="C98" s="60" t="s">
        <v>373</v>
      </c>
      <c r="D98" s="60" t="s">
        <v>32</v>
      </c>
      <c r="E98" s="61">
        <v>0</v>
      </c>
      <c r="F98" s="61">
        <v>0</v>
      </c>
      <c r="G98" s="61">
        <v>0</v>
      </c>
      <c r="H98" s="61">
        <v>0</v>
      </c>
      <c r="I98" s="61">
        <v>0</v>
      </c>
      <c r="J98" s="61">
        <v>0</v>
      </c>
      <c r="K98" s="61">
        <v>0</v>
      </c>
      <c r="L98" s="61">
        <v>0</v>
      </c>
      <c r="M98" s="9" t="str">
        <f>VLOOKUP(C98,TB!C:F,3,0)</f>
        <v>Raw materials</v>
      </c>
      <c r="N98" s="9" t="str">
        <f>VLOOKUP(C98,TB!C:F,4,0)</f>
        <v>Inventories</v>
      </c>
      <c r="P98" s="179"/>
      <c r="Q98" s="179"/>
    </row>
    <row r="99" spans="1:17" ht="14.5">
      <c r="A99" s="12" t="str">
        <f t="shared" si="3"/>
        <v>1</v>
      </c>
      <c r="B99" s="13" t="str">
        <f t="shared" si="2"/>
        <v>10350903</v>
      </c>
      <c r="C99" s="60" t="s">
        <v>375</v>
      </c>
      <c r="D99" s="60" t="s">
        <v>376</v>
      </c>
      <c r="E99" s="61">
        <v>0</v>
      </c>
      <c r="F99" s="61">
        <v>0</v>
      </c>
      <c r="G99" s="61">
        <v>0</v>
      </c>
      <c r="H99" s="61">
        <v>0</v>
      </c>
      <c r="I99" s="61">
        <v>0</v>
      </c>
      <c r="J99" s="61">
        <v>0</v>
      </c>
      <c r="K99" s="61">
        <v>0</v>
      </c>
      <c r="L99" s="61">
        <v>0</v>
      </c>
      <c r="M99" s="9" t="str">
        <f>VLOOKUP(C99,TB!C:F,3,0)</f>
        <v>Packing materials</v>
      </c>
      <c r="N99" s="9" t="str">
        <f>VLOOKUP(C99,TB!C:F,4,0)</f>
        <v>Inventories</v>
      </c>
      <c r="P99" s="179"/>
      <c r="Q99" s="179"/>
    </row>
    <row r="100" spans="1:17" ht="14.5">
      <c r="A100" s="12" t="str">
        <f t="shared" si="3"/>
        <v>1</v>
      </c>
      <c r="B100" s="13" t="str">
        <f t="shared" si="2"/>
        <v>10350904</v>
      </c>
      <c r="C100" s="60" t="s">
        <v>377</v>
      </c>
      <c r="D100" s="60" t="s">
        <v>294</v>
      </c>
      <c r="E100" s="61">
        <v>0</v>
      </c>
      <c r="F100" s="61">
        <v>0</v>
      </c>
      <c r="G100" s="61">
        <v>0</v>
      </c>
      <c r="H100" s="61">
        <v>0</v>
      </c>
      <c r="I100" s="61">
        <v>0</v>
      </c>
      <c r="J100" s="61">
        <v>0</v>
      </c>
      <c r="K100" s="61">
        <v>0</v>
      </c>
      <c r="L100" s="61">
        <v>0</v>
      </c>
      <c r="M100" s="9" t="str">
        <f>VLOOKUP(C100,TB!C:F,3,0)</f>
        <v>Spares parts and consumables</v>
      </c>
      <c r="N100" s="9" t="str">
        <f>VLOOKUP(C100,TB!C:F,4,0)</f>
        <v>Inventories</v>
      </c>
      <c r="P100" s="179"/>
      <c r="Q100" s="179"/>
    </row>
    <row r="101" spans="1:17" ht="14.5">
      <c r="A101" s="12" t="str">
        <f t="shared" si="3"/>
        <v>1</v>
      </c>
      <c r="B101" s="13" t="str">
        <f t="shared" si="2"/>
        <v>10350905</v>
      </c>
      <c r="C101" s="60" t="s">
        <v>378</v>
      </c>
      <c r="D101" s="60" t="s">
        <v>379</v>
      </c>
      <c r="E101" s="61">
        <v>232971842.19999999</v>
      </c>
      <c r="F101" s="61">
        <v>8893115454</v>
      </c>
      <c r="G101" s="61">
        <v>8906985354</v>
      </c>
      <c r="H101" s="61">
        <v>219101942.19999999</v>
      </c>
      <c r="I101" s="61">
        <v>2775126.05</v>
      </c>
      <c r="J101" s="61">
        <v>106298701</v>
      </c>
      <c r="K101" s="61">
        <v>106705157</v>
      </c>
      <c r="L101" s="61">
        <v>2368670.0499999998</v>
      </c>
      <c r="M101" s="9" t="str">
        <f>VLOOKUP(C101,TB!C:F,3,0)</f>
        <v>Work-in-process</v>
      </c>
      <c r="N101" s="9" t="str">
        <f>VLOOKUP(C101,TB!C:F,4,0)</f>
        <v>Inventories</v>
      </c>
      <c r="P101" s="179"/>
      <c r="Q101" s="179"/>
    </row>
    <row r="102" spans="1:17" ht="14.5">
      <c r="A102" s="12" t="str">
        <f t="shared" si="3"/>
        <v>1</v>
      </c>
      <c r="B102" s="13" t="str">
        <f t="shared" si="2"/>
        <v>10350906</v>
      </c>
      <c r="C102" s="60" t="s">
        <v>374</v>
      </c>
      <c r="D102" s="60" t="s">
        <v>1</v>
      </c>
      <c r="E102" s="61">
        <v>374288592.81999999</v>
      </c>
      <c r="F102" s="61">
        <v>8986617379</v>
      </c>
      <c r="G102" s="61">
        <v>8748640168</v>
      </c>
      <c r="H102" s="61">
        <v>612265803.82000005</v>
      </c>
      <c r="I102" s="61">
        <v>4458470.3600000003</v>
      </c>
      <c r="J102" s="61">
        <v>108432170</v>
      </c>
      <c r="K102" s="61">
        <v>106271551</v>
      </c>
      <c r="L102" s="61">
        <v>6619089.3600000003</v>
      </c>
      <c r="M102" s="9" t="str">
        <f>VLOOKUP(C102,TB!C:F,3,0)</f>
        <v>Finished goods</v>
      </c>
      <c r="N102" s="9" t="str">
        <f>VLOOKUP(C102,TB!C:F,4,0)</f>
        <v>Inventories</v>
      </c>
      <c r="P102" s="179"/>
      <c r="Q102" s="179"/>
    </row>
    <row r="103" spans="1:17" ht="14.5">
      <c r="A103" s="12" t="str">
        <f t="shared" si="3"/>
        <v>1</v>
      </c>
      <c r="B103" s="13" t="str">
        <f t="shared" si="2"/>
        <v>10360001</v>
      </c>
      <c r="C103" s="60" t="s">
        <v>381</v>
      </c>
      <c r="D103" s="60" t="s">
        <v>78</v>
      </c>
      <c r="E103" s="61">
        <v>95359944.319999993</v>
      </c>
      <c r="F103" s="61">
        <v>154568790.11000001</v>
      </c>
      <c r="G103" s="61">
        <v>156395765.66</v>
      </c>
      <c r="H103" s="61">
        <v>93532968.769999996</v>
      </c>
      <c r="I103" s="61">
        <v>1132156.83</v>
      </c>
      <c r="J103" s="61">
        <v>1797023.66</v>
      </c>
      <c r="K103" s="61">
        <v>1852676.57</v>
      </c>
      <c r="L103" s="61">
        <v>1076503.92</v>
      </c>
      <c r="M103" s="9" t="str">
        <f>VLOOKUP(C103,TB!C:F,3,0)</f>
        <v>Advances paid for capital expenses</v>
      </c>
      <c r="N103" s="9" t="str">
        <f>VLOOKUP(C103,TB!C:F,4,0)</f>
        <v xml:space="preserve">Advances and deposits </v>
      </c>
      <c r="P103" s="179"/>
      <c r="Q103" s="179"/>
    </row>
    <row r="104" spans="1:17" ht="14.5">
      <c r="A104" s="12" t="str">
        <f t="shared" si="3"/>
        <v>1</v>
      </c>
      <c r="B104" s="13" t="str">
        <f t="shared" si="2"/>
        <v>10360002</v>
      </c>
      <c r="C104" s="60" t="s">
        <v>368</v>
      </c>
      <c r="D104" s="60" t="s">
        <v>48</v>
      </c>
      <c r="E104" s="61">
        <v>104150963.22</v>
      </c>
      <c r="F104" s="61">
        <v>5477529127.5100002</v>
      </c>
      <c r="G104" s="61">
        <v>5163570113.6800003</v>
      </c>
      <c r="H104" s="61">
        <v>418109977.05000001</v>
      </c>
      <c r="I104" s="61">
        <v>1240630.8899999999</v>
      </c>
      <c r="J104" s="61">
        <v>64358276.079999998</v>
      </c>
      <c r="K104" s="61">
        <v>60828414.049999997</v>
      </c>
      <c r="L104" s="61">
        <v>4770492.92</v>
      </c>
      <c r="M104" s="9" t="str">
        <f>VLOOKUP(C104,TB!C:F,3,0)</f>
        <v>Goods-in-transit</v>
      </c>
      <c r="N104" s="9" t="str">
        <f>VLOOKUP(C104,TB!C:F,4,0)</f>
        <v>Inventories</v>
      </c>
      <c r="P104" s="179"/>
      <c r="Q104" s="179"/>
    </row>
    <row r="105" spans="1:17" ht="14.5">
      <c r="A105" s="12" t="str">
        <f t="shared" si="3"/>
        <v>1</v>
      </c>
      <c r="B105" s="13" t="str">
        <f t="shared" si="2"/>
        <v>10360003</v>
      </c>
      <c r="C105" s="60" t="s">
        <v>382</v>
      </c>
      <c r="D105" s="60" t="s">
        <v>79</v>
      </c>
      <c r="E105" s="61">
        <v>6440374.5899999999</v>
      </c>
      <c r="F105" s="61">
        <v>112166171.86</v>
      </c>
      <c r="G105" s="61">
        <v>112668169.11</v>
      </c>
      <c r="H105" s="61">
        <v>5938377.3399999999</v>
      </c>
      <c r="I105" s="61">
        <v>75888.17</v>
      </c>
      <c r="J105" s="61">
        <v>1307586.5</v>
      </c>
      <c r="K105" s="61">
        <v>1315388.0900000001</v>
      </c>
      <c r="L105" s="61">
        <v>68086.58</v>
      </c>
      <c r="M105" s="9" t="str">
        <f>VLOOKUP(C105,TB!C:F,3,0)</f>
        <v>Spares and others</v>
      </c>
      <c r="N105" s="9" t="str">
        <f>VLOOKUP(C105,TB!C:F,4,0)</f>
        <v xml:space="preserve">Advances and deposits </v>
      </c>
      <c r="P105" s="179"/>
      <c r="Q105" s="179"/>
    </row>
    <row r="106" spans="1:17" ht="14.5">
      <c r="A106" s="12" t="str">
        <f t="shared" si="3"/>
        <v>1</v>
      </c>
      <c r="B106" s="13" t="str">
        <f t="shared" si="2"/>
        <v>10360004</v>
      </c>
      <c r="C106" s="60" t="s">
        <v>383</v>
      </c>
      <c r="D106" s="60" t="s">
        <v>80</v>
      </c>
      <c r="E106" s="61">
        <v>0</v>
      </c>
      <c r="F106" s="61">
        <v>21950245.649999999</v>
      </c>
      <c r="G106" s="61">
        <v>21022789.329999998</v>
      </c>
      <c r="H106" s="61">
        <v>927456.32</v>
      </c>
      <c r="I106" s="61">
        <v>0</v>
      </c>
      <c r="J106" s="61">
        <v>254637.01</v>
      </c>
      <c r="K106" s="61">
        <v>244049.83</v>
      </c>
      <c r="L106" s="61">
        <v>10587.18</v>
      </c>
      <c r="M106" s="9" t="str">
        <f>VLOOKUP(C106,TB!C:F,3,0)</f>
        <v>Spares and others</v>
      </c>
      <c r="N106" s="9" t="str">
        <f>VLOOKUP(C106,TB!C:F,4,0)</f>
        <v xml:space="preserve">Advances and deposits </v>
      </c>
      <c r="P106" s="179"/>
      <c r="Q106" s="179"/>
    </row>
    <row r="107" spans="1:17" ht="14.5">
      <c r="A107" s="12" t="str">
        <f t="shared" si="3"/>
        <v>1</v>
      </c>
      <c r="B107" s="13" t="str">
        <f t="shared" si="2"/>
        <v>10360010</v>
      </c>
      <c r="C107" s="60" t="s">
        <v>1737</v>
      </c>
      <c r="D107" s="60" t="s">
        <v>1738</v>
      </c>
      <c r="E107" s="61">
        <v>0</v>
      </c>
      <c r="F107" s="61">
        <v>6242112</v>
      </c>
      <c r="G107" s="61">
        <v>6242112</v>
      </c>
      <c r="H107" s="61">
        <v>0</v>
      </c>
      <c r="I107" s="61">
        <v>0</v>
      </c>
      <c r="J107" s="61">
        <v>72540.52</v>
      </c>
      <c r="K107" s="61">
        <v>72540.52</v>
      </c>
      <c r="L107" s="61">
        <v>0</v>
      </c>
      <c r="M107" s="9" t="e">
        <f>VLOOKUP(C107,TB!C:F,3,0)</f>
        <v>#N/A</v>
      </c>
      <c r="N107" s="9" t="e">
        <f>VLOOKUP(C107,TB!C:F,4,0)</f>
        <v>#N/A</v>
      </c>
      <c r="P107" s="179"/>
      <c r="Q107" s="179"/>
    </row>
    <row r="108" spans="1:17" ht="14.5">
      <c r="A108" s="12" t="str">
        <f t="shared" si="3"/>
        <v>1</v>
      </c>
      <c r="B108" s="13" t="str">
        <f t="shared" si="2"/>
        <v>10361001</v>
      </c>
      <c r="C108" s="60" t="s">
        <v>384</v>
      </c>
      <c r="D108" s="60" t="s">
        <v>81</v>
      </c>
      <c r="E108" s="61">
        <v>414017</v>
      </c>
      <c r="F108" s="61">
        <v>144006453.78</v>
      </c>
      <c r="G108" s="61">
        <v>117752738.78</v>
      </c>
      <c r="H108" s="61">
        <v>26667732</v>
      </c>
      <c r="I108" s="61">
        <v>4835.4799999999996</v>
      </c>
      <c r="J108" s="61">
        <v>1658591.48</v>
      </c>
      <c r="K108" s="61">
        <v>1363883.64</v>
      </c>
      <c r="L108" s="61">
        <v>299543.32</v>
      </c>
      <c r="M108" s="9" t="str">
        <f>VLOOKUP(C108,TB!C:F,3,0)</f>
        <v>Employees</v>
      </c>
      <c r="N108" s="9" t="str">
        <f>VLOOKUP(C108,TB!C:F,4,0)</f>
        <v xml:space="preserve">Advances and deposits </v>
      </c>
      <c r="P108" s="179"/>
      <c r="Q108" s="179"/>
    </row>
    <row r="109" spans="1:17" ht="14.5">
      <c r="A109" s="12" t="str">
        <f t="shared" si="3"/>
        <v>1</v>
      </c>
      <c r="B109" s="13" t="str">
        <f t="shared" si="2"/>
        <v>10361003</v>
      </c>
      <c r="C109" s="60" t="s">
        <v>385</v>
      </c>
      <c r="D109" s="60" t="s">
        <v>82</v>
      </c>
      <c r="E109" s="61">
        <v>46814</v>
      </c>
      <c r="F109" s="61">
        <v>756327</v>
      </c>
      <c r="G109" s="61">
        <v>795641</v>
      </c>
      <c r="H109" s="61">
        <v>7500</v>
      </c>
      <c r="I109" s="61">
        <v>551.08000000000004</v>
      </c>
      <c r="J109" s="61">
        <v>8811.94</v>
      </c>
      <c r="K109" s="61">
        <v>9274.73</v>
      </c>
      <c r="L109" s="61">
        <v>88.29</v>
      </c>
      <c r="M109" s="9" t="str">
        <f>VLOOKUP(C109,TB!C:F,3,0)</f>
        <v>Employees</v>
      </c>
      <c r="N109" s="9" t="str">
        <f>VLOOKUP(C109,TB!C:F,4,0)</f>
        <v xml:space="preserve">Advances and deposits </v>
      </c>
      <c r="P109" s="179"/>
      <c r="Q109" s="179"/>
    </row>
    <row r="110" spans="1:17" ht="14.5">
      <c r="A110" s="12" t="str">
        <f t="shared" si="3"/>
        <v>1</v>
      </c>
      <c r="B110" s="13" t="str">
        <f t="shared" si="2"/>
        <v>10362003</v>
      </c>
      <c r="C110" s="60" t="s">
        <v>386</v>
      </c>
      <c r="D110" s="60" t="s">
        <v>49</v>
      </c>
      <c r="E110" s="61">
        <v>1296949.42</v>
      </c>
      <c r="F110" s="61">
        <v>1733981.45</v>
      </c>
      <c r="G110" s="61">
        <v>0</v>
      </c>
      <c r="H110" s="61">
        <v>3030930.87</v>
      </c>
      <c r="I110" s="61">
        <v>15267.07</v>
      </c>
      <c r="J110" s="61">
        <v>20225.669999999998</v>
      </c>
      <c r="K110" s="61">
        <v>3076</v>
      </c>
      <c r="L110" s="61">
        <v>32416.74</v>
      </c>
      <c r="M110" s="9" t="str">
        <f>VLOOKUP(C110,TB!C:F,3,0)</f>
        <v>Income tax</v>
      </c>
      <c r="N110" s="9" t="str">
        <f>VLOOKUP(C110,TB!C:F,4,0)</f>
        <v xml:space="preserve">Advances and deposits </v>
      </c>
      <c r="P110" s="179"/>
      <c r="Q110" s="179"/>
    </row>
    <row r="111" spans="1:17" ht="14.5">
      <c r="A111" s="12" t="str">
        <f t="shared" si="3"/>
        <v>1</v>
      </c>
      <c r="B111" s="13" t="str">
        <f t="shared" si="2"/>
        <v>10363001</v>
      </c>
      <c r="C111" s="60" t="s">
        <v>387</v>
      </c>
      <c r="D111" s="60" t="s">
        <v>50</v>
      </c>
      <c r="E111" s="61">
        <v>23418620</v>
      </c>
      <c r="F111" s="61">
        <v>0</v>
      </c>
      <c r="G111" s="61">
        <v>615465</v>
      </c>
      <c r="H111" s="61">
        <v>22803155</v>
      </c>
      <c r="I111" s="61">
        <v>280111.65000000002</v>
      </c>
      <c r="J111" s="61">
        <v>0</v>
      </c>
      <c r="K111" s="61">
        <v>7194.55</v>
      </c>
      <c r="L111" s="61">
        <v>272917.09999999998</v>
      </c>
      <c r="M111" s="9" t="str">
        <f>VLOOKUP(C111,TB!C:F,3,0)</f>
        <v>Deposits</v>
      </c>
      <c r="N111" s="9" t="str">
        <f>VLOOKUP(C111,TB!C:F,4,0)</f>
        <v xml:space="preserve">Advances and deposits </v>
      </c>
      <c r="P111" s="179"/>
      <c r="Q111" s="179"/>
    </row>
    <row r="112" spans="1:17" ht="14.5">
      <c r="A112" s="12" t="str">
        <f t="shared" si="3"/>
        <v>1</v>
      </c>
      <c r="B112" s="13" t="str">
        <f t="shared" si="2"/>
        <v>10364001</v>
      </c>
      <c r="C112" s="60" t="s">
        <v>388</v>
      </c>
      <c r="D112" s="60" t="s">
        <v>83</v>
      </c>
      <c r="E112" s="61">
        <v>0</v>
      </c>
      <c r="F112" s="61">
        <v>6300741</v>
      </c>
      <c r="G112" s="61">
        <v>5053926</v>
      </c>
      <c r="H112" s="61">
        <v>1246815</v>
      </c>
      <c r="I112" s="61">
        <v>0</v>
      </c>
      <c r="J112" s="61">
        <v>74088.39</v>
      </c>
      <c r="K112" s="61">
        <v>60753</v>
      </c>
      <c r="L112" s="61">
        <v>13335.39</v>
      </c>
      <c r="M112" s="9" t="str">
        <f>VLOOKUP(C112,TB!C:F,3,0)</f>
        <v>Prepayments</v>
      </c>
      <c r="N112" s="9" t="str">
        <f>VLOOKUP(C112,TB!C:F,4,0)</f>
        <v xml:space="preserve">Advances and deposits </v>
      </c>
      <c r="P112" s="179"/>
      <c r="Q112" s="179"/>
    </row>
    <row r="113" spans="1:17" ht="14.5">
      <c r="A113" s="12" t="str">
        <f t="shared" si="3"/>
        <v>1</v>
      </c>
      <c r="B113" s="13" t="str">
        <f t="shared" si="2"/>
        <v>10364003</v>
      </c>
      <c r="C113" s="60" t="s">
        <v>389</v>
      </c>
      <c r="D113" s="60" t="s">
        <v>33</v>
      </c>
      <c r="E113" s="61">
        <v>0</v>
      </c>
      <c r="F113" s="61">
        <v>0</v>
      </c>
      <c r="G113" s="61">
        <v>0</v>
      </c>
      <c r="H113" s="61">
        <v>0</v>
      </c>
      <c r="I113" s="61">
        <v>0</v>
      </c>
      <c r="J113" s="61">
        <v>0</v>
      </c>
      <c r="K113" s="61">
        <v>0</v>
      </c>
      <c r="L113" s="61">
        <v>0</v>
      </c>
      <c r="M113" s="9" t="str">
        <f>VLOOKUP(C113,TB!C:F,3,0)</f>
        <v>Prepaid Rent</v>
      </c>
      <c r="N113" s="9" t="str">
        <f>VLOOKUP(C113,TB!C:F,4,0)</f>
        <v xml:space="preserve">Advances and deposits </v>
      </c>
      <c r="P113" s="179"/>
      <c r="Q113" s="179"/>
    </row>
    <row r="114" spans="1:17" ht="14.5">
      <c r="A114" s="12" t="str">
        <f t="shared" si="3"/>
        <v>1</v>
      </c>
      <c r="B114" s="13" t="str">
        <f t="shared" si="2"/>
        <v>10364004</v>
      </c>
      <c r="C114" s="60" t="s">
        <v>390</v>
      </c>
      <c r="D114" s="60" t="s">
        <v>295</v>
      </c>
      <c r="E114" s="61">
        <v>0</v>
      </c>
      <c r="F114" s="61">
        <v>0</v>
      </c>
      <c r="G114" s="61">
        <v>0</v>
      </c>
      <c r="H114" s="61">
        <v>0</v>
      </c>
      <c r="I114" s="61">
        <v>0</v>
      </c>
      <c r="J114" s="61">
        <v>0</v>
      </c>
      <c r="K114" s="61">
        <v>0</v>
      </c>
      <c r="L114" s="61">
        <v>0</v>
      </c>
      <c r="M114" s="9" t="str">
        <f>VLOOKUP(C114,TB!C:F,3,0)</f>
        <v>Other Prepayments</v>
      </c>
      <c r="N114" s="9" t="str">
        <f>VLOOKUP(C114,TB!C:F,4,0)</f>
        <v xml:space="preserve">Advances and deposits </v>
      </c>
      <c r="P114" s="179"/>
      <c r="Q114" s="179"/>
    </row>
    <row r="115" spans="1:17" ht="14.5">
      <c r="A115" s="12" t="str">
        <f t="shared" si="3"/>
        <v>1</v>
      </c>
      <c r="B115" s="13" t="str">
        <f t="shared" si="2"/>
        <v>10367001</v>
      </c>
      <c r="C115" s="60" t="s">
        <v>391</v>
      </c>
      <c r="D115" s="60" t="s">
        <v>35</v>
      </c>
      <c r="E115" s="61">
        <v>0</v>
      </c>
      <c r="F115" s="61">
        <v>0</v>
      </c>
      <c r="G115" s="61">
        <v>0</v>
      </c>
      <c r="H115" s="61">
        <v>0</v>
      </c>
      <c r="I115" s="61">
        <v>0.06</v>
      </c>
      <c r="J115" s="61">
        <v>0</v>
      </c>
      <c r="K115" s="61">
        <v>0</v>
      </c>
      <c r="L115" s="61">
        <v>0.06</v>
      </c>
      <c r="M115" s="9" t="str">
        <f>VLOOKUP(C115,TB!C:F,3,0)</f>
        <v>Salaries and allowances</v>
      </c>
      <c r="N115" s="9" t="str">
        <f>VLOOKUP(C115,TB!C:F,4,0)</f>
        <v>Accrued expenses and other liabilities</v>
      </c>
      <c r="P115" s="179"/>
      <c r="Q115" s="179"/>
    </row>
    <row r="116" spans="1:17" ht="14.5">
      <c r="A116" s="12" t="str">
        <f t="shared" si="3"/>
        <v>2</v>
      </c>
      <c r="B116" s="13" t="str">
        <f t="shared" si="2"/>
        <v>20100001</v>
      </c>
      <c r="C116" s="60" t="s">
        <v>393</v>
      </c>
      <c r="D116" s="60" t="s">
        <v>84</v>
      </c>
      <c r="E116" s="61">
        <v>-14155686.779999999</v>
      </c>
      <c r="F116" s="61">
        <v>918514515.69000006</v>
      </c>
      <c r="G116" s="61">
        <v>943032227.17999995</v>
      </c>
      <c r="H116" s="61">
        <v>-38673398.270000003</v>
      </c>
      <c r="I116" s="61">
        <v>-168620.45</v>
      </c>
      <c r="J116" s="61">
        <v>10743304.5</v>
      </c>
      <c r="K116" s="61">
        <v>11002496.689999999</v>
      </c>
      <c r="L116" s="61">
        <v>-427812.64</v>
      </c>
      <c r="M116" s="9" t="str">
        <f>VLOOKUP(C116,TB!C:F,3,0)</f>
        <v>Trade -Int.Com.Pcble</v>
      </c>
      <c r="N116" s="9" t="str">
        <f>VLOOKUP(C116,TB!C:F,4,0)</f>
        <v>Intercompany payables</v>
      </c>
      <c r="P116" s="179"/>
      <c r="Q116" s="179"/>
    </row>
    <row r="117" spans="1:17" ht="14.5">
      <c r="A117" s="12" t="str">
        <f t="shared" si="3"/>
        <v>2</v>
      </c>
      <c r="B117" s="13" t="str">
        <f t="shared" si="2"/>
        <v>20100002</v>
      </c>
      <c r="C117" s="60" t="s">
        <v>394</v>
      </c>
      <c r="D117" s="60" t="s">
        <v>85</v>
      </c>
      <c r="E117" s="61">
        <v>0</v>
      </c>
      <c r="F117" s="61">
        <v>3882752.64</v>
      </c>
      <c r="G117" s="61">
        <v>3882752.64</v>
      </c>
      <c r="H117" s="61">
        <v>0</v>
      </c>
      <c r="I117" s="61">
        <v>0</v>
      </c>
      <c r="J117" s="61">
        <v>46054.080000000002</v>
      </c>
      <c r="K117" s="61">
        <v>46054.080000000002</v>
      </c>
      <c r="L117" s="61">
        <v>0</v>
      </c>
      <c r="M117" s="9" t="str">
        <f>VLOOKUP(C117,TB!C:F,3,0)</f>
        <v>N.Trade-Int.Com.Pcbl</v>
      </c>
      <c r="N117" s="9" t="str">
        <f>VLOOKUP(C117,TB!C:F,4,0)</f>
        <v>Intercompany payables</v>
      </c>
      <c r="P117" s="179"/>
      <c r="Q117" s="179"/>
    </row>
    <row r="118" spans="1:17" ht="14.5">
      <c r="A118" s="12" t="str">
        <f t="shared" si="3"/>
        <v>2</v>
      </c>
      <c r="B118" s="13" t="str">
        <f t="shared" si="2"/>
        <v>20100003</v>
      </c>
      <c r="C118" s="60" t="s">
        <v>395</v>
      </c>
      <c r="D118" s="60" t="s">
        <v>86</v>
      </c>
      <c r="E118" s="61">
        <v>-68791086.980000004</v>
      </c>
      <c r="F118" s="61">
        <v>4175851179.1799998</v>
      </c>
      <c r="G118" s="61">
        <v>4269187732.1500001</v>
      </c>
      <c r="H118" s="61">
        <v>-162127639.94999999</v>
      </c>
      <c r="I118" s="61">
        <v>-819451.01</v>
      </c>
      <c r="J118" s="61">
        <v>49119720.409999996</v>
      </c>
      <c r="K118" s="61">
        <v>50152482.469999999</v>
      </c>
      <c r="L118" s="61">
        <v>-1852213.07</v>
      </c>
      <c r="M118" s="9" t="str">
        <f>VLOOKUP(C118,TB!C:F,3,0)</f>
        <v>Raw materials</v>
      </c>
      <c r="N118" s="9" t="str">
        <f>VLOOKUP(C118,TB!C:F,4,0)</f>
        <v>Accounts payable</v>
      </c>
      <c r="P118" s="179"/>
      <c r="Q118" s="179"/>
    </row>
    <row r="119" spans="1:17" ht="14.5">
      <c r="A119" s="12" t="str">
        <f t="shared" si="3"/>
        <v>2</v>
      </c>
      <c r="B119" s="13" t="str">
        <f t="shared" si="2"/>
        <v>20100004</v>
      </c>
      <c r="C119" s="60" t="s">
        <v>396</v>
      </c>
      <c r="D119" s="60" t="s">
        <v>87</v>
      </c>
      <c r="E119" s="61">
        <v>-49459538.829999998</v>
      </c>
      <c r="F119" s="61">
        <v>955414585.90999997</v>
      </c>
      <c r="G119" s="61">
        <v>1035529410.17</v>
      </c>
      <c r="H119" s="61">
        <v>-129574363.09</v>
      </c>
      <c r="I119" s="61">
        <v>-589197.48</v>
      </c>
      <c r="J119" s="61">
        <v>11244659.43</v>
      </c>
      <c r="K119" s="61">
        <v>12148413.369999999</v>
      </c>
      <c r="L119" s="61">
        <v>-1492951.42</v>
      </c>
      <c r="M119" s="9" t="str">
        <f>VLOOKUP(C119,TB!C:F,3,0)</f>
        <v>Raw materials</v>
      </c>
      <c r="N119" s="9" t="str">
        <f>VLOOKUP(C119,TB!C:F,4,0)</f>
        <v>Accounts payable</v>
      </c>
      <c r="P119" s="179"/>
      <c r="Q119" s="179"/>
    </row>
    <row r="120" spans="1:17" ht="14.5">
      <c r="A120" s="12" t="str">
        <f t="shared" si="3"/>
        <v>2</v>
      </c>
      <c r="B120" s="13" t="str">
        <f t="shared" si="2"/>
        <v>20100005</v>
      </c>
      <c r="C120" s="60" t="s">
        <v>397</v>
      </c>
      <c r="D120" s="60" t="s">
        <v>88</v>
      </c>
      <c r="E120" s="61">
        <v>-1323624.98</v>
      </c>
      <c r="F120" s="61">
        <v>16016930.300000001</v>
      </c>
      <c r="G120" s="61">
        <v>17120639.32</v>
      </c>
      <c r="H120" s="61">
        <v>-2427334</v>
      </c>
      <c r="I120" s="61">
        <v>-15585.06</v>
      </c>
      <c r="J120" s="61">
        <v>187647.33</v>
      </c>
      <c r="K120" s="61">
        <v>199906.56</v>
      </c>
      <c r="L120" s="61">
        <v>-27844.29</v>
      </c>
      <c r="M120" s="9" t="str">
        <f>VLOOKUP(C120,TB!C:F,3,0)</f>
        <v>Raw materials</v>
      </c>
      <c r="N120" s="9" t="str">
        <f>VLOOKUP(C120,TB!C:F,4,0)</f>
        <v>Accounts payable</v>
      </c>
      <c r="P120" s="179"/>
      <c r="Q120" s="179"/>
    </row>
    <row r="121" spans="1:17" ht="14.5">
      <c r="A121" s="12" t="str">
        <f t="shared" si="3"/>
        <v>2</v>
      </c>
      <c r="B121" s="13" t="str">
        <f t="shared" si="2"/>
        <v>20100006</v>
      </c>
      <c r="C121" s="60" t="s">
        <v>398</v>
      </c>
      <c r="D121" s="60" t="s">
        <v>89</v>
      </c>
      <c r="E121" s="61">
        <v>0</v>
      </c>
      <c r="F121" s="61">
        <v>0</v>
      </c>
      <c r="G121" s="61">
        <v>0</v>
      </c>
      <c r="H121" s="61">
        <v>0</v>
      </c>
      <c r="I121" s="61">
        <v>0</v>
      </c>
      <c r="J121" s="61">
        <v>0</v>
      </c>
      <c r="K121" s="61">
        <v>0</v>
      </c>
      <c r="L121" s="61">
        <v>0</v>
      </c>
      <c r="M121" s="9" t="str">
        <f>VLOOKUP(C121,TB!C:F,3,0)</f>
        <v>Raw materials</v>
      </c>
      <c r="N121" s="9" t="str">
        <f>VLOOKUP(C121,TB!C:F,4,0)</f>
        <v>Accounts payable</v>
      </c>
      <c r="P121" s="179"/>
      <c r="Q121" s="179"/>
    </row>
    <row r="122" spans="1:17" ht="14.5">
      <c r="A122" s="12" t="str">
        <f t="shared" si="3"/>
        <v>2</v>
      </c>
      <c r="B122" s="13" t="str">
        <f t="shared" si="2"/>
        <v>20100007</v>
      </c>
      <c r="C122" s="60" t="s">
        <v>399</v>
      </c>
      <c r="D122" s="60" t="s">
        <v>90</v>
      </c>
      <c r="E122" s="61">
        <v>-11581169.439999999</v>
      </c>
      <c r="F122" s="61">
        <v>82157837.510000005</v>
      </c>
      <c r="G122" s="61">
        <v>78464211.079999998</v>
      </c>
      <c r="H122" s="61">
        <v>-7887543.0099999998</v>
      </c>
      <c r="I122" s="61">
        <v>-138136.41</v>
      </c>
      <c r="J122" s="61">
        <v>970163.74</v>
      </c>
      <c r="K122" s="61">
        <v>921949.24</v>
      </c>
      <c r="L122" s="61">
        <v>-89921.91</v>
      </c>
      <c r="M122" s="9" t="str">
        <f>VLOOKUP(C122,TB!C:F,3,0)</f>
        <v>Raw materials</v>
      </c>
      <c r="N122" s="9" t="str">
        <f>VLOOKUP(C122,TB!C:F,4,0)</f>
        <v>Accounts payable</v>
      </c>
      <c r="P122" s="179"/>
      <c r="Q122" s="179"/>
    </row>
    <row r="123" spans="1:17" ht="14.5">
      <c r="A123" s="12" t="str">
        <f t="shared" si="3"/>
        <v>2</v>
      </c>
      <c r="B123" s="13" t="str">
        <f t="shared" si="2"/>
        <v>20100008</v>
      </c>
      <c r="C123" s="60" t="s">
        <v>400</v>
      </c>
      <c r="D123" s="60" t="s">
        <v>91</v>
      </c>
      <c r="E123" s="61">
        <v>-15638412.390000001</v>
      </c>
      <c r="F123" s="61">
        <v>245393811.90000001</v>
      </c>
      <c r="G123" s="61">
        <v>278949725.88999999</v>
      </c>
      <c r="H123" s="61">
        <v>-49194326.380000003</v>
      </c>
      <c r="I123" s="61">
        <v>-184089.58</v>
      </c>
      <c r="J123" s="61">
        <v>2885936.91</v>
      </c>
      <c r="K123" s="61">
        <v>3256884.26</v>
      </c>
      <c r="L123" s="61">
        <v>-555036.93000000005</v>
      </c>
      <c r="M123" s="9" t="str">
        <f>VLOOKUP(C123,TB!C:F,3,0)</f>
        <v>Fixed assets and capital work-in-progress</v>
      </c>
      <c r="N123" s="9" t="str">
        <f>VLOOKUP(C123,TB!C:F,4,0)</f>
        <v>Accounts payable</v>
      </c>
      <c r="P123" s="179"/>
      <c r="Q123" s="179"/>
    </row>
    <row r="124" spans="1:17" ht="14.5">
      <c r="A124" s="12" t="str">
        <f t="shared" si="3"/>
        <v>2</v>
      </c>
      <c r="B124" s="13" t="str">
        <f t="shared" si="2"/>
        <v>20100009</v>
      </c>
      <c r="C124" s="60" t="s">
        <v>401</v>
      </c>
      <c r="D124" s="60" t="s">
        <v>92</v>
      </c>
      <c r="E124" s="61">
        <v>-19902325.920000002</v>
      </c>
      <c r="F124" s="61">
        <v>281140887.29000002</v>
      </c>
      <c r="G124" s="61">
        <v>285714708.75999999</v>
      </c>
      <c r="H124" s="61">
        <v>-24476147.390000001</v>
      </c>
      <c r="I124" s="61">
        <v>-234358.47</v>
      </c>
      <c r="J124" s="61">
        <v>3274430.82</v>
      </c>
      <c r="K124" s="61">
        <v>3309274.23</v>
      </c>
      <c r="L124" s="61">
        <v>-269201.88</v>
      </c>
      <c r="M124" s="9" t="str">
        <f>VLOOKUP(C124,TB!C:F,3,0)</f>
        <v>Other payables</v>
      </c>
      <c r="N124" s="9" t="str">
        <f>VLOOKUP(C124,TB!C:F,4,0)</f>
        <v>Accounts payable</v>
      </c>
      <c r="P124" s="179"/>
      <c r="Q124" s="179"/>
    </row>
    <row r="125" spans="1:17" ht="14.5">
      <c r="A125" s="12" t="str">
        <f t="shared" si="3"/>
        <v>2</v>
      </c>
      <c r="B125" s="13" t="str">
        <f t="shared" si="2"/>
        <v>20100010</v>
      </c>
      <c r="C125" s="60" t="s">
        <v>402</v>
      </c>
      <c r="D125" s="60" t="s">
        <v>93</v>
      </c>
      <c r="E125" s="61">
        <v>0</v>
      </c>
      <c r="F125" s="61">
        <v>0</v>
      </c>
      <c r="G125" s="61">
        <v>0</v>
      </c>
      <c r="H125" s="61">
        <v>0</v>
      </c>
      <c r="I125" s="61">
        <v>0</v>
      </c>
      <c r="J125" s="61">
        <v>0</v>
      </c>
      <c r="K125" s="61">
        <v>0</v>
      </c>
      <c r="L125" s="61">
        <v>0</v>
      </c>
      <c r="M125" s="9" t="str">
        <f>VLOOKUP(C125,TB!C:F,3,0)</f>
        <v>Raw materials</v>
      </c>
      <c r="N125" s="9" t="str">
        <f>VLOOKUP(C125,TB!C:F,4,0)</f>
        <v>Accounts payable</v>
      </c>
      <c r="P125" s="179"/>
      <c r="Q125" s="179"/>
    </row>
    <row r="126" spans="1:17" ht="14.5">
      <c r="A126" s="12" t="str">
        <f t="shared" si="3"/>
        <v>2</v>
      </c>
      <c r="B126" s="13" t="str">
        <f t="shared" si="2"/>
        <v>20100012</v>
      </c>
      <c r="C126" s="60" t="s">
        <v>1060</v>
      </c>
      <c r="D126" s="60" t="s">
        <v>1061</v>
      </c>
      <c r="E126" s="61">
        <v>0</v>
      </c>
      <c r="F126" s="61">
        <v>0</v>
      </c>
      <c r="G126" s="61">
        <v>0</v>
      </c>
      <c r="H126" s="61">
        <v>0</v>
      </c>
      <c r="I126" s="61">
        <v>0</v>
      </c>
      <c r="J126" s="61">
        <v>0</v>
      </c>
      <c r="K126" s="61">
        <v>0</v>
      </c>
      <c r="L126" s="61">
        <v>0</v>
      </c>
      <c r="M126" s="9" t="str">
        <f>VLOOKUP(C126,TB!C:F,3,0)</f>
        <v>Raw materials</v>
      </c>
      <c r="N126" s="9" t="str">
        <f>VLOOKUP(C126,TB!C:F,4,0)</f>
        <v>Accounts payable</v>
      </c>
      <c r="P126" s="179"/>
      <c r="Q126" s="179"/>
    </row>
    <row r="127" spans="1:17" ht="14.5">
      <c r="A127" s="12" t="str">
        <f t="shared" si="3"/>
        <v>2</v>
      </c>
      <c r="B127" s="13" t="str">
        <f t="shared" si="2"/>
        <v>20100013</v>
      </c>
      <c r="C127" s="60" t="s">
        <v>403</v>
      </c>
      <c r="D127" s="60" t="s">
        <v>94</v>
      </c>
      <c r="E127" s="61">
        <v>-24442250.190000001</v>
      </c>
      <c r="F127" s="61">
        <v>222351896.94999999</v>
      </c>
      <c r="G127" s="61">
        <v>242838204.66999999</v>
      </c>
      <c r="H127" s="61">
        <v>-44928557.909999996</v>
      </c>
      <c r="I127" s="61">
        <v>-287728.48</v>
      </c>
      <c r="J127" s="61">
        <v>2604002.5299999998</v>
      </c>
      <c r="K127" s="61">
        <v>2831785.46</v>
      </c>
      <c r="L127" s="61">
        <v>-515511.41</v>
      </c>
      <c r="M127" s="9" t="str">
        <f>VLOOKUP(C127,TB!C:F,3,0)</f>
        <v>Other payables</v>
      </c>
      <c r="N127" s="9" t="str">
        <f>VLOOKUP(C127,TB!C:F,4,0)</f>
        <v>Accounts payable</v>
      </c>
      <c r="P127" s="179"/>
      <c r="Q127" s="179"/>
    </row>
    <row r="128" spans="1:17" ht="14.5">
      <c r="A128" s="12" t="str">
        <f t="shared" si="3"/>
        <v>2</v>
      </c>
      <c r="B128" s="13" t="str">
        <f t="shared" si="2"/>
        <v>20100015</v>
      </c>
      <c r="C128" s="60" t="s">
        <v>1062</v>
      </c>
      <c r="D128" s="60" t="s">
        <v>1063</v>
      </c>
      <c r="E128" s="61">
        <v>0</v>
      </c>
      <c r="F128" s="61">
        <v>0</v>
      </c>
      <c r="G128" s="61">
        <v>0</v>
      </c>
      <c r="H128" s="61">
        <v>0</v>
      </c>
      <c r="I128" s="61">
        <v>0</v>
      </c>
      <c r="J128" s="61">
        <v>0</v>
      </c>
      <c r="K128" s="61">
        <v>0</v>
      </c>
      <c r="L128" s="61">
        <v>0</v>
      </c>
      <c r="M128" s="9" t="str">
        <f>VLOOKUP(C128,TB!C:F,3,0)</f>
        <v>Raw materials</v>
      </c>
      <c r="N128" s="9" t="str">
        <f>VLOOKUP(C128,TB!C:F,4,0)</f>
        <v>Accounts payable</v>
      </c>
      <c r="P128" s="179"/>
      <c r="Q128" s="179"/>
    </row>
    <row r="129" spans="1:17" ht="14.5">
      <c r="A129" s="12" t="str">
        <f t="shared" si="3"/>
        <v>2</v>
      </c>
      <c r="B129" s="13" t="str">
        <f t="shared" si="2"/>
        <v>20100016</v>
      </c>
      <c r="C129" s="60" t="s">
        <v>1064</v>
      </c>
      <c r="D129" s="60" t="s">
        <v>1065</v>
      </c>
      <c r="E129" s="61">
        <v>0</v>
      </c>
      <c r="F129" s="61">
        <v>3830000</v>
      </c>
      <c r="G129" s="61">
        <v>7143395.3499999996</v>
      </c>
      <c r="H129" s="61">
        <v>-3313395.35</v>
      </c>
      <c r="I129" s="61">
        <v>0</v>
      </c>
      <c r="J129" s="61">
        <v>44612.7</v>
      </c>
      <c r="K129" s="61">
        <v>83207.87</v>
      </c>
      <c r="L129" s="61">
        <v>-38595.17</v>
      </c>
      <c r="M129" s="9" t="str">
        <f>VLOOKUP(C129,TB!C:F,3,0)</f>
        <v>Retention money</v>
      </c>
      <c r="N129" s="9" t="str">
        <f>VLOOKUP(C129,TB!C:F,4,0)</f>
        <v>Accrued expenses and other liabilities</v>
      </c>
      <c r="P129" s="179"/>
      <c r="Q129" s="179"/>
    </row>
    <row r="130" spans="1:17" ht="14.5">
      <c r="A130" s="12" t="str">
        <f t="shared" si="3"/>
        <v>2</v>
      </c>
      <c r="B130" s="13" t="str">
        <f t="shared" ref="B130:B193" si="4">RIGHT(C130,8)</f>
        <v>20100020</v>
      </c>
      <c r="C130" s="60" t="s">
        <v>1739</v>
      </c>
      <c r="D130" s="60" t="s">
        <v>1740</v>
      </c>
      <c r="E130" s="61">
        <v>0</v>
      </c>
      <c r="F130" s="61">
        <v>0</v>
      </c>
      <c r="G130" s="61">
        <v>267578.40999999997</v>
      </c>
      <c r="H130" s="61">
        <v>-267578.40999999997</v>
      </c>
      <c r="I130" s="61">
        <v>0</v>
      </c>
      <c r="J130" s="61">
        <v>0</v>
      </c>
      <c r="K130" s="61">
        <v>3026.75</v>
      </c>
      <c r="L130" s="61">
        <v>-3026.75</v>
      </c>
      <c r="M130" s="9" t="str">
        <f>VLOOKUP(C130,TB!C:F,3,0)</f>
        <v>Retention money</v>
      </c>
      <c r="N130" s="9" t="str">
        <f>VLOOKUP(C130,TB!C:F,4,0)</f>
        <v>Accrued expenses and other liabilities</v>
      </c>
      <c r="P130" s="179"/>
      <c r="Q130" s="179"/>
    </row>
    <row r="131" spans="1:17" ht="14.5">
      <c r="A131" s="12" t="str">
        <f t="shared" ref="A131:A194" si="5">LEFT(B131,1)</f>
        <v>2</v>
      </c>
      <c r="B131" s="13" t="str">
        <f t="shared" si="4"/>
        <v>20120001</v>
      </c>
      <c r="C131" s="60" t="s">
        <v>1066</v>
      </c>
      <c r="D131" s="60" t="s">
        <v>1067</v>
      </c>
      <c r="E131" s="61">
        <v>0</v>
      </c>
      <c r="F131" s="61">
        <v>0</v>
      </c>
      <c r="G131" s="61">
        <v>0</v>
      </c>
      <c r="H131" s="61">
        <v>0</v>
      </c>
      <c r="I131" s="61">
        <v>0</v>
      </c>
      <c r="J131" s="61">
        <v>0</v>
      </c>
      <c r="K131" s="61">
        <v>0</v>
      </c>
      <c r="L131" s="61">
        <v>0</v>
      </c>
      <c r="M131" s="9" t="str">
        <f>VLOOKUP(C131,TB!C:F,3,0)</f>
        <v>Loan on negotiation</v>
      </c>
      <c r="N131" s="9" t="str">
        <f>VLOOKUP(C131,TB!C:F,4,0)</f>
        <v>Short term loan</v>
      </c>
      <c r="P131" s="179"/>
      <c r="Q131" s="179"/>
    </row>
    <row r="132" spans="1:17" ht="14.5">
      <c r="A132" s="12" t="str">
        <f t="shared" si="5"/>
        <v>2</v>
      </c>
      <c r="B132" s="13" t="str">
        <f t="shared" si="4"/>
        <v>20121001</v>
      </c>
      <c r="C132" s="60" t="s">
        <v>404</v>
      </c>
      <c r="D132" s="60" t="s">
        <v>296</v>
      </c>
      <c r="E132" s="61">
        <v>-76902271.310000002</v>
      </c>
      <c r="F132" s="61">
        <v>2714409178.29</v>
      </c>
      <c r="G132" s="61">
        <v>2745862440.4000001</v>
      </c>
      <c r="H132" s="61">
        <v>-108355533.42</v>
      </c>
      <c r="I132" s="61">
        <v>-907077</v>
      </c>
      <c r="J132" s="61">
        <v>31721920.91</v>
      </c>
      <c r="K132" s="61">
        <v>31990337.93</v>
      </c>
      <c r="L132" s="61">
        <v>-1175494.02</v>
      </c>
      <c r="M132" s="9" t="str">
        <f>VLOOKUP(C132,TB!C:F,3,0)</f>
        <v>Advance from buyers</v>
      </c>
      <c r="N132" s="9" t="str">
        <f>VLOOKUP(C132,TB!C:F,4,0)</f>
        <v xml:space="preserve">Advance from buyers </v>
      </c>
      <c r="P132" s="179"/>
      <c r="Q132" s="179"/>
    </row>
    <row r="133" spans="1:17" ht="14.5">
      <c r="A133" s="12" t="str">
        <f t="shared" si="5"/>
        <v>2</v>
      </c>
      <c r="B133" s="13" t="str">
        <f t="shared" si="4"/>
        <v>20122009</v>
      </c>
      <c r="C133" s="60" t="s">
        <v>1068</v>
      </c>
      <c r="D133" s="60" t="s">
        <v>1069</v>
      </c>
      <c r="E133" s="61">
        <v>-120874880.70999999</v>
      </c>
      <c r="F133" s="61">
        <v>894634017.55999994</v>
      </c>
      <c r="G133" s="61">
        <v>777217045.66999996</v>
      </c>
      <c r="H133" s="61">
        <v>-3457908.82</v>
      </c>
      <c r="I133" s="61">
        <v>-1439843.73</v>
      </c>
      <c r="J133" s="61">
        <v>10537608.050000001</v>
      </c>
      <c r="K133" s="61">
        <v>9135147.1199999992</v>
      </c>
      <c r="L133" s="61">
        <v>-37382.800000000003</v>
      </c>
      <c r="M133" s="9" t="str">
        <f>VLOOKUP(C133,TB!C:F,3,0)</f>
        <v>Export Development Fund (EDF) loan</v>
      </c>
      <c r="N133" s="9" t="str">
        <f>VLOOKUP(C133,TB!C:F,4,0)</f>
        <v>Short term loan</v>
      </c>
      <c r="P133" s="179"/>
      <c r="Q133" s="179"/>
    </row>
    <row r="134" spans="1:17" ht="14.5">
      <c r="A134" s="12" t="str">
        <f t="shared" si="5"/>
        <v>2</v>
      </c>
      <c r="B134" s="13" t="str">
        <f t="shared" si="4"/>
        <v>20122010</v>
      </c>
      <c r="C134" s="60" t="s">
        <v>1070</v>
      </c>
      <c r="D134" s="60" t="s">
        <v>1071</v>
      </c>
      <c r="E134" s="61">
        <v>-20122069.149999999</v>
      </c>
      <c r="F134" s="61">
        <v>77721980.230000004</v>
      </c>
      <c r="G134" s="61">
        <v>200519948.78999999</v>
      </c>
      <c r="H134" s="61">
        <v>-142920037.71000001</v>
      </c>
      <c r="I134" s="61">
        <v>-239691.11</v>
      </c>
      <c r="J134" s="61">
        <v>831583.61</v>
      </c>
      <c r="K134" s="61">
        <v>2136973.9900000002</v>
      </c>
      <c r="L134" s="61">
        <v>-1545081.49</v>
      </c>
      <c r="M134" s="9" t="str">
        <f>VLOOKUP(C134,TB!C:F,3,0)</f>
        <v>UPAS loan</v>
      </c>
      <c r="N134" s="9" t="str">
        <f>VLOOKUP(C134,TB!C:F,4,0)</f>
        <v>Short term loan</v>
      </c>
      <c r="P134" s="179"/>
      <c r="Q134" s="179"/>
    </row>
    <row r="135" spans="1:17" ht="14.5">
      <c r="A135" s="12" t="str">
        <f t="shared" si="5"/>
        <v>2</v>
      </c>
      <c r="B135" s="13" t="str">
        <f t="shared" si="4"/>
        <v>20124004</v>
      </c>
      <c r="C135" s="60" t="s">
        <v>1296</v>
      </c>
      <c r="D135" s="60" t="s">
        <v>1297</v>
      </c>
      <c r="E135" s="61">
        <v>0</v>
      </c>
      <c r="F135" s="61">
        <v>344030000</v>
      </c>
      <c r="G135" s="61">
        <v>344030000</v>
      </c>
      <c r="H135" s="61">
        <v>0</v>
      </c>
      <c r="I135" s="61">
        <v>0</v>
      </c>
      <c r="J135" s="61">
        <v>4023947.07</v>
      </c>
      <c r="K135" s="61">
        <v>4023947.07</v>
      </c>
      <c r="L135" s="61">
        <v>0</v>
      </c>
      <c r="M135" s="9">
        <f>VLOOKUP(C135,TB!C:F,3,0)</f>
        <v>0</v>
      </c>
      <c r="N135" s="9" t="str">
        <f>VLOOKUP(C135,TB!C:F,4,0)</f>
        <v>Short term loan</v>
      </c>
      <c r="P135" s="179"/>
      <c r="Q135" s="179"/>
    </row>
    <row r="136" spans="1:17" ht="14.5">
      <c r="A136" s="12" t="str">
        <f t="shared" si="5"/>
        <v>2</v>
      </c>
      <c r="B136" s="13" t="str">
        <f t="shared" si="4"/>
        <v>20124006</v>
      </c>
      <c r="C136" s="60" t="s">
        <v>1072</v>
      </c>
      <c r="D136" s="60" t="s">
        <v>741</v>
      </c>
      <c r="E136" s="61">
        <v>-19368682.940000001</v>
      </c>
      <c r="F136" s="61">
        <v>2759671.56</v>
      </c>
      <c r="G136" s="61">
        <v>113358.5</v>
      </c>
      <c r="H136" s="61">
        <v>-16722369.880000001</v>
      </c>
      <c r="I136" s="61">
        <v>-230716.89</v>
      </c>
      <c r="J136" s="61">
        <v>32872.800000000003</v>
      </c>
      <c r="K136" s="61">
        <v>495</v>
      </c>
      <c r="L136" s="61">
        <v>-198339.09</v>
      </c>
      <c r="M136" s="9" t="str">
        <f>VLOOKUP(C136,TB!C:F,3,0)</f>
        <v>Lease Liability</v>
      </c>
      <c r="N136" s="9" t="str">
        <f>VLOOKUP(C136,TB!C:F,4,0)</f>
        <v>Lease liability- net of current portion</v>
      </c>
      <c r="P136" s="179"/>
      <c r="Q136" s="179"/>
    </row>
    <row r="137" spans="1:17" ht="14.5">
      <c r="A137" s="12" t="str">
        <f t="shared" si="5"/>
        <v>2</v>
      </c>
      <c r="B137" s="13" t="str">
        <f t="shared" si="4"/>
        <v>20130001</v>
      </c>
      <c r="C137" s="60" t="s">
        <v>405</v>
      </c>
      <c r="D137" s="60" t="s">
        <v>95</v>
      </c>
      <c r="E137" s="61">
        <v>-88431907.599999994</v>
      </c>
      <c r="F137" s="61">
        <v>1886348837.0999999</v>
      </c>
      <c r="G137" s="61">
        <v>1897499305.5</v>
      </c>
      <c r="H137" s="61">
        <v>-99582376</v>
      </c>
      <c r="I137" s="61">
        <v>-1040987.75</v>
      </c>
      <c r="J137" s="61">
        <v>21947791.329999998</v>
      </c>
      <c r="K137" s="61">
        <v>21971855.670000002</v>
      </c>
      <c r="L137" s="61">
        <v>-1065052.0900000001</v>
      </c>
      <c r="M137" s="9" t="str">
        <f>VLOOKUP(C137,TB!C:F,3,0)</f>
        <v>Salaries and allowances</v>
      </c>
      <c r="N137" s="9" t="str">
        <f>VLOOKUP(C137,TB!C:F,4,0)</f>
        <v>Accrued expenses and other liabilities</v>
      </c>
      <c r="P137" s="179"/>
      <c r="Q137" s="179"/>
    </row>
    <row r="138" spans="1:17" ht="14.5">
      <c r="A138" s="12" t="str">
        <f t="shared" si="5"/>
        <v>2</v>
      </c>
      <c r="B138" s="13" t="str">
        <f t="shared" si="4"/>
        <v>20130004</v>
      </c>
      <c r="C138" s="60" t="s">
        <v>406</v>
      </c>
      <c r="D138" s="60" t="s">
        <v>96</v>
      </c>
      <c r="E138" s="61">
        <v>-737614</v>
      </c>
      <c r="F138" s="61">
        <v>0</v>
      </c>
      <c r="G138" s="61">
        <v>0</v>
      </c>
      <c r="H138" s="61">
        <v>-737614</v>
      </c>
      <c r="I138" s="61">
        <v>-8683.02</v>
      </c>
      <c r="J138" s="61">
        <v>794</v>
      </c>
      <c r="K138" s="61">
        <v>0</v>
      </c>
      <c r="L138" s="61">
        <v>-7889.02</v>
      </c>
      <c r="M138" s="9" t="str">
        <f>VLOOKUP(C138,TB!C:F,3,0)</f>
        <v>Salaries and allowances</v>
      </c>
      <c r="N138" s="9" t="str">
        <f>VLOOKUP(C138,TB!C:F,4,0)</f>
        <v>Accrued expenses and other liabilities</v>
      </c>
      <c r="P138" s="179"/>
      <c r="Q138" s="179"/>
    </row>
    <row r="139" spans="1:17" ht="14.5">
      <c r="A139" s="12" t="str">
        <f t="shared" si="5"/>
        <v>2</v>
      </c>
      <c r="B139" s="13" t="str">
        <f t="shared" si="4"/>
        <v>20130007</v>
      </c>
      <c r="C139" s="60" t="s">
        <v>407</v>
      </c>
      <c r="D139" s="60" t="s">
        <v>97</v>
      </c>
      <c r="E139" s="61">
        <v>-8341408.1500000004</v>
      </c>
      <c r="F139" s="61">
        <v>180307922.27000001</v>
      </c>
      <c r="G139" s="61">
        <v>181655087.55000001</v>
      </c>
      <c r="H139" s="61">
        <v>-9688573.4299999997</v>
      </c>
      <c r="I139" s="61">
        <v>-98192.06</v>
      </c>
      <c r="J139" s="61">
        <v>2120810.73</v>
      </c>
      <c r="K139" s="61">
        <v>2127360</v>
      </c>
      <c r="L139" s="61">
        <v>-104741.33</v>
      </c>
      <c r="M139" s="9" t="str">
        <f>VLOOKUP(C139,TB!C:F,3,0)</f>
        <v>Salaries and allowances</v>
      </c>
      <c r="N139" s="9" t="str">
        <f>VLOOKUP(C139,TB!C:F,4,0)</f>
        <v>Accrued expenses and other liabilities</v>
      </c>
      <c r="P139" s="179"/>
      <c r="Q139" s="179"/>
    </row>
    <row r="140" spans="1:17" ht="14.5">
      <c r="A140" s="12" t="str">
        <f t="shared" si="5"/>
        <v>2</v>
      </c>
      <c r="B140" s="13" t="str">
        <f t="shared" si="4"/>
        <v>20130009</v>
      </c>
      <c r="C140" s="60" t="s">
        <v>408</v>
      </c>
      <c r="D140" s="60" t="s">
        <v>98</v>
      </c>
      <c r="E140" s="61">
        <v>-312795.40999999997</v>
      </c>
      <c r="F140" s="61">
        <v>1549120</v>
      </c>
      <c r="G140" s="61">
        <v>1267049.5900000001</v>
      </c>
      <c r="H140" s="61">
        <v>-30725</v>
      </c>
      <c r="I140" s="61">
        <v>-3682.1</v>
      </c>
      <c r="J140" s="61">
        <v>18066.12</v>
      </c>
      <c r="K140" s="61">
        <v>14713.08</v>
      </c>
      <c r="L140" s="61">
        <v>-329.06</v>
      </c>
      <c r="M140" s="9" t="str">
        <f>VLOOKUP(C140,TB!C:F,3,0)</f>
        <v>Salaries and allowances</v>
      </c>
      <c r="N140" s="9" t="str">
        <f>VLOOKUP(C140,TB!C:F,4,0)</f>
        <v>Accrued expenses and other liabilities</v>
      </c>
      <c r="P140" s="179"/>
      <c r="Q140" s="179"/>
    </row>
    <row r="141" spans="1:17" ht="14.5">
      <c r="A141" s="12" t="str">
        <f t="shared" si="5"/>
        <v>2</v>
      </c>
      <c r="B141" s="13" t="str">
        <f t="shared" si="4"/>
        <v>20130010</v>
      </c>
      <c r="C141" s="60" t="s">
        <v>409</v>
      </c>
      <c r="D141" s="60" t="s">
        <v>99</v>
      </c>
      <c r="E141" s="61">
        <v>-293267</v>
      </c>
      <c r="F141" s="61">
        <v>0</v>
      </c>
      <c r="G141" s="61">
        <v>0</v>
      </c>
      <c r="H141" s="61">
        <v>-293267</v>
      </c>
      <c r="I141" s="61">
        <v>-3451.82</v>
      </c>
      <c r="J141" s="61">
        <v>315</v>
      </c>
      <c r="K141" s="61">
        <v>0</v>
      </c>
      <c r="L141" s="61">
        <v>-3136.82</v>
      </c>
      <c r="M141" s="9" t="str">
        <f>VLOOKUP(C141,TB!C:F,3,0)</f>
        <v>Salaries and allowances</v>
      </c>
      <c r="N141" s="9" t="str">
        <f>VLOOKUP(C141,TB!C:F,4,0)</f>
        <v>Accrued expenses and other liabilities</v>
      </c>
      <c r="P141" s="179"/>
      <c r="Q141" s="179"/>
    </row>
    <row r="142" spans="1:17" ht="14.5">
      <c r="A142" s="12" t="str">
        <f t="shared" si="5"/>
        <v>2</v>
      </c>
      <c r="B142" s="13" t="str">
        <f t="shared" si="4"/>
        <v>20130011</v>
      </c>
      <c r="C142" s="60" t="s">
        <v>410</v>
      </c>
      <c r="D142" s="60" t="s">
        <v>100</v>
      </c>
      <c r="E142" s="61">
        <v>-4115900</v>
      </c>
      <c r="F142" s="61">
        <v>37367748</v>
      </c>
      <c r="G142" s="61">
        <v>37498032</v>
      </c>
      <c r="H142" s="61">
        <v>-4246184</v>
      </c>
      <c r="I142" s="61">
        <v>-48450.75</v>
      </c>
      <c r="J142" s="61">
        <v>435704.32000000001</v>
      </c>
      <c r="K142" s="61">
        <v>432667.44</v>
      </c>
      <c r="L142" s="61">
        <v>-45413.87</v>
      </c>
      <c r="M142" s="9" t="str">
        <f>VLOOKUP(C142,TB!C:F,3,0)</f>
        <v>Salaries and allowances</v>
      </c>
      <c r="N142" s="9" t="str">
        <f>VLOOKUP(C142,TB!C:F,4,0)</f>
        <v>Accrued expenses and other liabilities</v>
      </c>
      <c r="P142" s="179"/>
      <c r="Q142" s="179"/>
    </row>
    <row r="143" spans="1:17" ht="14.5">
      <c r="A143" s="12" t="str">
        <f t="shared" si="5"/>
        <v>2</v>
      </c>
      <c r="B143" s="13" t="str">
        <f t="shared" si="4"/>
        <v>20130021</v>
      </c>
      <c r="C143" s="60" t="s">
        <v>700</v>
      </c>
      <c r="D143" s="60" t="s">
        <v>649</v>
      </c>
      <c r="E143" s="61">
        <v>-128971188.95999999</v>
      </c>
      <c r="F143" s="61">
        <v>41623785</v>
      </c>
      <c r="G143" s="61">
        <v>112416417</v>
      </c>
      <c r="H143" s="61">
        <v>-199763820.96000001</v>
      </c>
      <c r="I143" s="61">
        <v>-1518201.11</v>
      </c>
      <c r="J143" s="61">
        <v>539784.71</v>
      </c>
      <c r="K143" s="61">
        <v>1158094.78</v>
      </c>
      <c r="L143" s="61">
        <v>-2136511.1800000002</v>
      </c>
      <c r="M143" s="9" t="str">
        <f>VLOOKUP(C143,TB!C:F,3,0)</f>
        <v>Service Benefit</v>
      </c>
      <c r="N143" s="9" t="str">
        <f>VLOOKUP(C143,TB!C:F,4,0)</f>
        <v>Accrued expenses and other liabilities</v>
      </c>
      <c r="P143" s="179"/>
      <c r="Q143" s="179"/>
    </row>
    <row r="144" spans="1:17" ht="14.5">
      <c r="A144" s="12" t="str">
        <f t="shared" si="5"/>
        <v>2</v>
      </c>
      <c r="B144" s="13" t="str">
        <f t="shared" si="4"/>
        <v>20135001</v>
      </c>
      <c r="C144" s="60" t="s">
        <v>411</v>
      </c>
      <c r="D144" s="60" t="s">
        <v>34</v>
      </c>
      <c r="E144" s="61">
        <v>-41637847.100000001</v>
      </c>
      <c r="F144" s="61">
        <v>620445167.13</v>
      </c>
      <c r="G144" s="61">
        <v>578807320.02999997</v>
      </c>
      <c r="H144" s="61">
        <v>0</v>
      </c>
      <c r="I144" s="61">
        <v>-495946.89</v>
      </c>
      <c r="J144" s="61">
        <v>7198693.21</v>
      </c>
      <c r="K144" s="61">
        <v>6702746.3200000003</v>
      </c>
      <c r="L144" s="61">
        <v>0</v>
      </c>
      <c r="M144" s="9" t="str">
        <f>VLOOKUP(C144,TB!C:F,3,0)</f>
        <v>Payable for utility, rental, testing, compliance &amp; other charges</v>
      </c>
      <c r="N144" s="9" t="str">
        <f>VLOOKUP(C144,TB!C:F,4,0)</f>
        <v>Accrued expenses and other liabilities</v>
      </c>
      <c r="P144" s="179"/>
      <c r="Q144" s="179"/>
    </row>
    <row r="145" spans="1:18" ht="14.5">
      <c r="A145" s="12" t="str">
        <f t="shared" si="5"/>
        <v>2</v>
      </c>
      <c r="B145" s="13" t="str">
        <f t="shared" si="4"/>
        <v>20135002</v>
      </c>
      <c r="C145" s="60" t="s">
        <v>1073</v>
      </c>
      <c r="D145" s="60" t="s">
        <v>1074</v>
      </c>
      <c r="E145" s="61">
        <v>-21481421.280000001</v>
      </c>
      <c r="F145" s="61">
        <v>0</v>
      </c>
      <c r="G145" s="61">
        <v>0</v>
      </c>
      <c r="H145" s="61">
        <v>-21481421.280000001</v>
      </c>
      <c r="I145" s="61">
        <v>-283208.56</v>
      </c>
      <c r="J145" s="61">
        <v>0</v>
      </c>
      <c r="K145" s="61">
        <v>0</v>
      </c>
      <c r="L145" s="61">
        <v>-283208.56</v>
      </c>
      <c r="M145" s="9" t="str">
        <f>VLOOKUP(C145,TB!C:F,3,0)</f>
        <v>Deferred tax liability</v>
      </c>
      <c r="N145" s="9" t="str">
        <f>VLOOKUP(C145,TB!C:F,4,0)</f>
        <v>Deferred tax liability</v>
      </c>
      <c r="P145" s="179"/>
      <c r="Q145" s="179"/>
    </row>
    <row r="146" spans="1:18" ht="14.5">
      <c r="A146" s="12" t="str">
        <f t="shared" si="5"/>
        <v>2</v>
      </c>
      <c r="B146" s="13" t="str">
        <f t="shared" si="4"/>
        <v>20140001</v>
      </c>
      <c r="C146" s="60" t="s">
        <v>412</v>
      </c>
      <c r="D146" s="60" t="s">
        <v>201</v>
      </c>
      <c r="E146" s="61">
        <v>0</v>
      </c>
      <c r="F146" s="61">
        <v>0</v>
      </c>
      <c r="G146" s="61">
        <v>0</v>
      </c>
      <c r="H146" s="61">
        <v>0</v>
      </c>
      <c r="I146" s="61">
        <v>0</v>
      </c>
      <c r="J146" s="61">
        <v>0</v>
      </c>
      <c r="K146" s="61">
        <v>0</v>
      </c>
      <c r="L146" s="61">
        <v>0</v>
      </c>
      <c r="M146" s="9" t="str">
        <f>VLOOKUP(C146,TB!C:F,3,0)</f>
        <v>Interest on EDF and UPAS loan</v>
      </c>
      <c r="N146" s="9" t="str">
        <f>VLOOKUP(C146,TB!C:F,4,0)</f>
        <v>Accrued expenses and other liabilities</v>
      </c>
      <c r="P146" s="179"/>
      <c r="Q146" s="179"/>
    </row>
    <row r="147" spans="1:18" ht="14.5">
      <c r="A147" s="12" t="str">
        <f t="shared" si="5"/>
        <v>2</v>
      </c>
      <c r="B147" s="13" t="str">
        <f t="shared" si="4"/>
        <v>20140002</v>
      </c>
      <c r="C147" s="60" t="s">
        <v>413</v>
      </c>
      <c r="D147" s="60" t="s">
        <v>52</v>
      </c>
      <c r="E147" s="61">
        <v>-1756569.8</v>
      </c>
      <c r="F147" s="61">
        <v>2335241.1</v>
      </c>
      <c r="G147" s="61">
        <v>578671.30000000005</v>
      </c>
      <c r="H147" s="61">
        <v>0</v>
      </c>
      <c r="I147" s="61">
        <v>-20924</v>
      </c>
      <c r="J147" s="61">
        <v>27718</v>
      </c>
      <c r="K147" s="61">
        <v>6794</v>
      </c>
      <c r="L147" s="61">
        <v>0</v>
      </c>
      <c r="M147" s="9" t="str">
        <f>VLOOKUP(C147,TB!C:F,3,0)</f>
        <v>Interest on Stimulus loan</v>
      </c>
      <c r="N147" s="9" t="str">
        <f>VLOOKUP(C147,TB!C:F,4,0)</f>
        <v>Accrued expenses and other liabilities</v>
      </c>
      <c r="P147" s="179"/>
      <c r="Q147" s="179"/>
    </row>
    <row r="148" spans="1:18" ht="14.5">
      <c r="A148" s="12" t="str">
        <f t="shared" si="5"/>
        <v>2</v>
      </c>
      <c r="B148" s="13" t="str">
        <f t="shared" si="4"/>
        <v>20140004</v>
      </c>
      <c r="C148" s="60" t="s">
        <v>617</v>
      </c>
      <c r="D148" s="60" t="s">
        <v>605</v>
      </c>
      <c r="E148" s="61">
        <v>-346209.8</v>
      </c>
      <c r="F148" s="61">
        <v>9151851</v>
      </c>
      <c r="G148" s="61">
        <v>10317923.699999999</v>
      </c>
      <c r="H148" s="61">
        <v>-1512282.5</v>
      </c>
      <c r="I148" s="61">
        <v>-4124</v>
      </c>
      <c r="J148" s="61">
        <v>107218</v>
      </c>
      <c r="K148" s="61">
        <v>119443</v>
      </c>
      <c r="L148" s="61">
        <v>-16349</v>
      </c>
      <c r="M148" s="9" t="str">
        <f>VLOOKUP(C148,TB!C:F,3,0)</f>
        <v>Interest on EDF and UPAS loan</v>
      </c>
      <c r="N148" s="9" t="str">
        <f>VLOOKUP(C148,TB!C:F,4,0)</f>
        <v>Accrued expenses and other liabilities</v>
      </c>
      <c r="P148" s="179"/>
      <c r="Q148" s="179"/>
    </row>
    <row r="149" spans="1:18" ht="14.5">
      <c r="A149" s="12" t="str">
        <f t="shared" si="5"/>
        <v>2</v>
      </c>
      <c r="B149" s="13" t="str">
        <f t="shared" si="4"/>
        <v>20141001</v>
      </c>
      <c r="C149" s="60" t="s">
        <v>414</v>
      </c>
      <c r="D149" s="60" t="s">
        <v>101</v>
      </c>
      <c r="E149" s="61">
        <v>-1412003.54</v>
      </c>
      <c r="F149" s="61">
        <v>12913748.73</v>
      </c>
      <c r="G149" s="61">
        <v>13931920.98</v>
      </c>
      <c r="H149" s="61">
        <v>-2430175.79</v>
      </c>
      <c r="I149" s="61">
        <v>-16621.82</v>
      </c>
      <c r="J149" s="61">
        <v>152006.15</v>
      </c>
      <c r="K149" s="61">
        <v>161375.17000000001</v>
      </c>
      <c r="L149" s="61">
        <v>-25990.84</v>
      </c>
      <c r="M149" s="9" t="str">
        <f>VLOOKUP(C149,TB!C:F,3,0)</f>
        <v>TDS payable</v>
      </c>
      <c r="N149" s="9" t="str">
        <f>VLOOKUP(C149,TB!C:F,4,0)</f>
        <v>Accrued expenses and other liabilities</v>
      </c>
      <c r="P149" s="179"/>
      <c r="Q149" s="179"/>
    </row>
    <row r="150" spans="1:18" ht="14.5">
      <c r="A150" s="12" t="str">
        <f t="shared" si="5"/>
        <v>2</v>
      </c>
      <c r="B150" s="13" t="str">
        <f t="shared" si="4"/>
        <v>20141002</v>
      </c>
      <c r="C150" s="60" t="s">
        <v>416</v>
      </c>
      <c r="D150" s="60" t="s">
        <v>102</v>
      </c>
      <c r="E150" s="61">
        <v>-1924696.46</v>
      </c>
      <c r="F150" s="61">
        <v>8401005.2599999998</v>
      </c>
      <c r="G150" s="61">
        <v>7342271.8899999997</v>
      </c>
      <c r="H150" s="61">
        <v>-865963.09</v>
      </c>
      <c r="I150" s="61">
        <v>-22673.79</v>
      </c>
      <c r="J150" s="61">
        <v>98767.87</v>
      </c>
      <c r="K150" s="61">
        <v>85355.29</v>
      </c>
      <c r="L150" s="61">
        <v>-9261.2099999999991</v>
      </c>
      <c r="M150" s="9" t="str">
        <f>VLOOKUP(C150,TB!C:F,3,0)</f>
        <v>TDS payable</v>
      </c>
      <c r="N150" s="9" t="str">
        <f>VLOOKUP(C150,TB!C:F,4,0)</f>
        <v>Accrued expenses and other liabilities</v>
      </c>
      <c r="P150" s="179"/>
      <c r="Q150" s="179"/>
      <c r="R150" s="21"/>
    </row>
    <row r="151" spans="1:18" ht="14.5">
      <c r="A151" s="12" t="str">
        <f t="shared" si="5"/>
        <v>2</v>
      </c>
      <c r="B151" s="13" t="str">
        <f t="shared" si="4"/>
        <v>20141003</v>
      </c>
      <c r="C151" s="60" t="s">
        <v>417</v>
      </c>
      <c r="D151" s="60" t="s">
        <v>103</v>
      </c>
      <c r="E151" s="61">
        <v>-42731</v>
      </c>
      <c r="F151" s="61">
        <v>2092848.76</v>
      </c>
      <c r="G151" s="61">
        <v>2412727.0299999998</v>
      </c>
      <c r="H151" s="61">
        <v>-362609.27</v>
      </c>
      <c r="I151" s="61">
        <v>-503.01</v>
      </c>
      <c r="J151" s="61">
        <v>24596.93</v>
      </c>
      <c r="K151" s="61">
        <v>27972.51</v>
      </c>
      <c r="L151" s="61">
        <v>-3878.59</v>
      </c>
      <c r="M151" s="9" t="str">
        <f>VLOOKUP(C151,TB!C:F,3,0)</f>
        <v>TDS payable</v>
      </c>
      <c r="N151" s="9" t="str">
        <f>VLOOKUP(C151,TB!C:F,4,0)</f>
        <v>Accrued expenses and other liabilities</v>
      </c>
      <c r="P151" s="179"/>
      <c r="Q151" s="179"/>
    </row>
    <row r="152" spans="1:18" ht="14.5">
      <c r="A152" s="12" t="str">
        <f t="shared" si="5"/>
        <v>2</v>
      </c>
      <c r="B152" s="13" t="str">
        <f t="shared" si="4"/>
        <v>20141004</v>
      </c>
      <c r="C152" s="60" t="s">
        <v>418</v>
      </c>
      <c r="D152" s="60" t="s">
        <v>104</v>
      </c>
      <c r="E152" s="61">
        <v>0</v>
      </c>
      <c r="F152" s="61">
        <v>187284</v>
      </c>
      <c r="G152" s="61">
        <v>190419</v>
      </c>
      <c r="H152" s="61">
        <v>-3135</v>
      </c>
      <c r="I152" s="61">
        <v>0</v>
      </c>
      <c r="J152" s="61">
        <v>2181.17</v>
      </c>
      <c r="K152" s="61">
        <v>2214.34</v>
      </c>
      <c r="L152" s="61">
        <v>-33.17</v>
      </c>
      <c r="M152" s="9" t="str">
        <f>VLOOKUP(C152,TB!C:F,3,0)</f>
        <v>TDS payable</v>
      </c>
      <c r="N152" s="9" t="str">
        <f>VLOOKUP(C152,TB!C:F,4,0)</f>
        <v>Accrued expenses and other liabilities</v>
      </c>
      <c r="P152" s="179"/>
      <c r="Q152" s="179"/>
    </row>
    <row r="153" spans="1:18" ht="14.5">
      <c r="A153" s="12" t="str">
        <f t="shared" si="5"/>
        <v>2</v>
      </c>
      <c r="B153" s="13" t="str">
        <f t="shared" si="4"/>
        <v>20141005</v>
      </c>
      <c r="C153" s="60" t="s">
        <v>419</v>
      </c>
      <c r="D153" s="60" t="s">
        <v>105</v>
      </c>
      <c r="E153" s="61">
        <v>-31624</v>
      </c>
      <c r="F153" s="61">
        <v>286432</v>
      </c>
      <c r="G153" s="61">
        <v>353395</v>
      </c>
      <c r="H153" s="61">
        <v>-98587</v>
      </c>
      <c r="I153" s="61">
        <v>-372.27</v>
      </c>
      <c r="J153" s="61">
        <v>3395.96</v>
      </c>
      <c r="K153" s="61">
        <v>4078.27</v>
      </c>
      <c r="L153" s="61">
        <v>-1054.58</v>
      </c>
      <c r="M153" s="9" t="str">
        <f>VLOOKUP(C153,TB!C:F,3,0)</f>
        <v>TDS payable</v>
      </c>
      <c r="N153" s="9" t="str">
        <f>VLOOKUP(C153,TB!C:F,4,0)</f>
        <v>Accrued expenses and other liabilities</v>
      </c>
      <c r="P153" s="179"/>
      <c r="Q153" s="179"/>
    </row>
    <row r="154" spans="1:18" ht="14.5">
      <c r="A154" s="12" t="str">
        <f t="shared" si="5"/>
        <v>2</v>
      </c>
      <c r="B154" s="13" t="str">
        <f t="shared" si="4"/>
        <v>20141006</v>
      </c>
      <c r="C154" s="60" t="s">
        <v>420</v>
      </c>
      <c r="D154" s="60" t="s">
        <v>190</v>
      </c>
      <c r="E154" s="61">
        <v>-22620</v>
      </c>
      <c r="F154" s="61">
        <v>23145</v>
      </c>
      <c r="G154" s="61">
        <v>4425</v>
      </c>
      <c r="H154" s="61">
        <v>-3900</v>
      </c>
      <c r="I154" s="61">
        <v>-266.27999999999997</v>
      </c>
      <c r="J154" s="61">
        <v>274.45999999999998</v>
      </c>
      <c r="K154" s="61">
        <v>49.93</v>
      </c>
      <c r="L154" s="61">
        <v>-41.75</v>
      </c>
      <c r="M154" s="9" t="str">
        <f>VLOOKUP(C154,TB!C:F,3,0)</f>
        <v>TDS payable</v>
      </c>
      <c r="N154" s="9" t="str">
        <f>VLOOKUP(C154,TB!C:F,4,0)</f>
        <v>Accrued expenses and other liabilities</v>
      </c>
      <c r="P154" s="179"/>
      <c r="Q154" s="179"/>
    </row>
    <row r="155" spans="1:18" ht="14.5">
      <c r="A155" s="12" t="str">
        <f t="shared" si="5"/>
        <v>2</v>
      </c>
      <c r="B155" s="13" t="str">
        <f t="shared" si="4"/>
        <v>20141007</v>
      </c>
      <c r="C155" s="60" t="s">
        <v>1075</v>
      </c>
      <c r="D155" s="60" t="s">
        <v>733</v>
      </c>
      <c r="E155" s="61">
        <v>-10623</v>
      </c>
      <c r="F155" s="61">
        <v>109705</v>
      </c>
      <c r="G155" s="61">
        <v>103403</v>
      </c>
      <c r="H155" s="61">
        <v>-4321</v>
      </c>
      <c r="I155" s="61">
        <v>-125.05</v>
      </c>
      <c r="J155" s="61">
        <v>1278.49</v>
      </c>
      <c r="K155" s="61">
        <v>1202.98</v>
      </c>
      <c r="L155" s="61">
        <v>-49.54</v>
      </c>
      <c r="M155" s="9" t="str">
        <f>VLOOKUP(C155,TB!C:F,3,0)</f>
        <v>TDS payable</v>
      </c>
      <c r="N155" s="9" t="str">
        <f>VLOOKUP(C155,TB!C:F,4,0)</f>
        <v>Accrued expenses and other liabilities</v>
      </c>
      <c r="P155" s="179"/>
      <c r="Q155" s="179"/>
    </row>
    <row r="156" spans="1:18" ht="14.5">
      <c r="A156" s="12" t="str">
        <f t="shared" si="5"/>
        <v>2</v>
      </c>
      <c r="B156" s="13" t="str">
        <f t="shared" si="4"/>
        <v>20141008</v>
      </c>
      <c r="C156" s="60" t="s">
        <v>421</v>
      </c>
      <c r="D156" s="60" t="s">
        <v>297</v>
      </c>
      <c r="E156" s="61">
        <v>0</v>
      </c>
      <c r="F156" s="61">
        <v>0</v>
      </c>
      <c r="G156" s="61">
        <v>0</v>
      </c>
      <c r="H156" s="61">
        <v>0</v>
      </c>
      <c r="I156" s="61">
        <v>0</v>
      </c>
      <c r="J156" s="61">
        <v>0</v>
      </c>
      <c r="K156" s="61">
        <v>0</v>
      </c>
      <c r="L156" s="61">
        <v>0</v>
      </c>
      <c r="M156" s="9" t="str">
        <f>VLOOKUP(C156,TB!C:F,3,0)</f>
        <v>TDS payable</v>
      </c>
      <c r="N156" s="9" t="str">
        <f>VLOOKUP(C156,TB!C:F,4,0)</f>
        <v>Accrued expenses and other liabilities</v>
      </c>
      <c r="P156" s="179"/>
      <c r="Q156" s="179"/>
    </row>
    <row r="157" spans="1:18" ht="14.5">
      <c r="A157" s="12" t="str">
        <f t="shared" si="5"/>
        <v>2</v>
      </c>
      <c r="B157" s="13" t="str">
        <f t="shared" si="4"/>
        <v>20141010</v>
      </c>
      <c r="C157" s="60" t="s">
        <v>422</v>
      </c>
      <c r="D157" s="60" t="s">
        <v>106</v>
      </c>
      <c r="E157" s="61">
        <v>-2516654.37</v>
      </c>
      <c r="F157" s="61">
        <v>17067008.800000001</v>
      </c>
      <c r="G157" s="61">
        <v>17302893.260000002</v>
      </c>
      <c r="H157" s="61">
        <v>-2752538.83</v>
      </c>
      <c r="I157" s="61">
        <v>-29625.57</v>
      </c>
      <c r="J157" s="61">
        <v>200595.4</v>
      </c>
      <c r="K157" s="61">
        <v>200408.33</v>
      </c>
      <c r="L157" s="61">
        <v>-29438.5</v>
      </c>
      <c r="M157" s="9" t="str">
        <f>VLOOKUP(C157,TB!C:F,3,0)</f>
        <v>VAT payable</v>
      </c>
      <c r="N157" s="9" t="str">
        <f>VLOOKUP(C157,TB!C:F,4,0)</f>
        <v>Accrued expenses and other liabilities</v>
      </c>
      <c r="P157" s="179"/>
      <c r="Q157" s="179"/>
    </row>
    <row r="158" spans="1:18" ht="14.5">
      <c r="A158" s="12" t="str">
        <f t="shared" si="5"/>
        <v>2</v>
      </c>
      <c r="B158" s="13" t="str">
        <f t="shared" si="4"/>
        <v>20141011</v>
      </c>
      <c r="C158" s="60" t="s">
        <v>423</v>
      </c>
      <c r="D158" s="60" t="s">
        <v>51</v>
      </c>
      <c r="E158" s="61">
        <v>0</v>
      </c>
      <c r="F158" s="61">
        <v>0</v>
      </c>
      <c r="G158" s="61">
        <v>0</v>
      </c>
      <c r="H158" s="61">
        <v>0</v>
      </c>
      <c r="I158" s="61">
        <v>0</v>
      </c>
      <c r="J158" s="61">
        <v>0</v>
      </c>
      <c r="K158" s="61">
        <v>0</v>
      </c>
      <c r="L158" s="61">
        <v>0</v>
      </c>
      <c r="M158" s="9" t="str">
        <f>VLOOKUP(C158,TB!C:F,3,0)</f>
        <v>VAT payable</v>
      </c>
      <c r="N158" s="9" t="str">
        <f>VLOOKUP(C158,TB!C:F,4,0)</f>
        <v>Accrued expenses and other liabilities</v>
      </c>
      <c r="P158" s="179"/>
      <c r="Q158" s="179"/>
    </row>
    <row r="159" spans="1:18" ht="14.5">
      <c r="A159" s="12" t="str">
        <f t="shared" si="5"/>
        <v>2</v>
      </c>
      <c r="B159" s="13" t="str">
        <f t="shared" si="4"/>
        <v>20141012</v>
      </c>
      <c r="C159" s="60" t="s">
        <v>424</v>
      </c>
      <c r="D159" s="60" t="s">
        <v>107</v>
      </c>
      <c r="E159" s="61">
        <v>-2565159</v>
      </c>
      <c r="F159" s="61">
        <v>4055666.75</v>
      </c>
      <c r="G159" s="61">
        <v>4333630.75</v>
      </c>
      <c r="H159" s="61">
        <v>-2843123</v>
      </c>
      <c r="I159" s="61">
        <v>-30196.29</v>
      </c>
      <c r="J159" s="61">
        <v>50337.440000000002</v>
      </c>
      <c r="K159" s="61">
        <v>50548.4</v>
      </c>
      <c r="L159" s="61">
        <v>-30407.25</v>
      </c>
      <c r="M159" s="9" t="str">
        <f>VLOOKUP(C159,TB!C:F,3,0)</f>
        <v>Audit and tax service fee</v>
      </c>
      <c r="N159" s="9" t="str">
        <f>VLOOKUP(C159,TB!C:F,4,0)</f>
        <v>Accrued expenses and other liabilities</v>
      </c>
      <c r="P159" s="179"/>
      <c r="Q159" s="179"/>
    </row>
    <row r="160" spans="1:18" ht="14.5">
      <c r="A160" s="12" t="str">
        <f t="shared" si="5"/>
        <v>2</v>
      </c>
      <c r="B160" s="13" t="str">
        <f t="shared" si="4"/>
        <v>20141014</v>
      </c>
      <c r="C160" s="60" t="s">
        <v>425</v>
      </c>
      <c r="D160" s="60" t="s">
        <v>108</v>
      </c>
      <c r="E160" s="61">
        <v>-545841</v>
      </c>
      <c r="F160" s="61">
        <v>13025958.5</v>
      </c>
      <c r="G160" s="61">
        <v>13828214.5</v>
      </c>
      <c r="H160" s="61">
        <v>-1348097</v>
      </c>
      <c r="I160" s="61">
        <v>-6425.42</v>
      </c>
      <c r="J160" s="61">
        <v>152211.31</v>
      </c>
      <c r="K160" s="61">
        <v>160204.35999999999</v>
      </c>
      <c r="L160" s="61">
        <v>-14418.47</v>
      </c>
      <c r="M160" s="9" t="str">
        <f>VLOOKUP(C160,TB!C:F,3,0)</f>
        <v>Employee income tax</v>
      </c>
      <c r="N160" s="9" t="str">
        <f>VLOOKUP(C160,TB!C:F,4,0)</f>
        <v>Accrued expenses and other liabilities</v>
      </c>
      <c r="P160" s="179"/>
      <c r="Q160" s="179"/>
    </row>
    <row r="161" spans="1:17" ht="14.5">
      <c r="A161" s="12" t="str">
        <f t="shared" si="5"/>
        <v>2</v>
      </c>
      <c r="B161" s="13" t="str">
        <f t="shared" si="4"/>
        <v>20141015</v>
      </c>
      <c r="C161" s="60" t="s">
        <v>427</v>
      </c>
      <c r="D161" s="60" t="s">
        <v>109</v>
      </c>
      <c r="E161" s="61">
        <v>-2762338.75</v>
      </c>
      <c r="F161" s="61">
        <v>21975931</v>
      </c>
      <c r="G161" s="61">
        <v>22364776.199999999</v>
      </c>
      <c r="H161" s="61">
        <v>-3151183.95</v>
      </c>
      <c r="I161" s="61">
        <v>-32517.45</v>
      </c>
      <c r="J161" s="61">
        <v>259763.39</v>
      </c>
      <c r="K161" s="61">
        <v>260948.59</v>
      </c>
      <c r="L161" s="61">
        <v>-33702.65</v>
      </c>
      <c r="M161" s="9" t="str">
        <f>VLOOKUP(C161,TB!C:F,3,0)</f>
        <v>Employee income tax</v>
      </c>
      <c r="N161" s="9" t="str">
        <f>VLOOKUP(C161,TB!C:F,4,0)</f>
        <v>Accrued expenses and other liabilities</v>
      </c>
      <c r="P161" s="179"/>
      <c r="Q161" s="179"/>
    </row>
    <row r="162" spans="1:17" ht="14.5">
      <c r="A162" s="12" t="str">
        <f t="shared" si="5"/>
        <v>2</v>
      </c>
      <c r="B162" s="13" t="str">
        <f t="shared" si="4"/>
        <v>20141016</v>
      </c>
      <c r="C162" s="60" t="s">
        <v>428</v>
      </c>
      <c r="D162" s="60" t="s">
        <v>37</v>
      </c>
      <c r="E162" s="61">
        <v>-678653.17</v>
      </c>
      <c r="F162" s="61">
        <v>0</v>
      </c>
      <c r="G162" s="61">
        <v>325397.40000000002</v>
      </c>
      <c r="H162" s="61">
        <v>-1004050.57</v>
      </c>
      <c r="I162" s="61">
        <v>-7988.91</v>
      </c>
      <c r="J162" s="61">
        <v>731</v>
      </c>
      <c r="K162" s="61">
        <v>3480.18</v>
      </c>
      <c r="L162" s="61">
        <v>-10738.09</v>
      </c>
      <c r="M162" s="9" t="str">
        <f>VLOOKUP(C162,TB!C:F,3,0)</f>
        <v>Provision for other corporate tax</v>
      </c>
      <c r="N162" s="9" t="str">
        <f>VLOOKUP(C162,TB!C:F,4,0)</f>
        <v>Accrued expenses and other liabilities</v>
      </c>
      <c r="P162" s="179"/>
      <c r="Q162" s="179"/>
    </row>
    <row r="163" spans="1:17" ht="14.5">
      <c r="A163" s="12" t="str">
        <f t="shared" si="5"/>
        <v>2</v>
      </c>
      <c r="B163" s="13" t="str">
        <f t="shared" si="4"/>
        <v>20150501</v>
      </c>
      <c r="C163" s="60" t="s">
        <v>429</v>
      </c>
      <c r="D163" s="60" t="s">
        <v>36</v>
      </c>
      <c r="E163" s="61">
        <v>-355491</v>
      </c>
      <c r="F163" s="61">
        <v>4621322</v>
      </c>
      <c r="G163" s="61">
        <v>4676240</v>
      </c>
      <c r="H163" s="61">
        <v>-410409</v>
      </c>
      <c r="I163" s="61">
        <v>-4185.18</v>
      </c>
      <c r="J163" s="61">
        <v>53740.3</v>
      </c>
      <c r="K163" s="61">
        <v>53945</v>
      </c>
      <c r="L163" s="61">
        <v>-4389.88</v>
      </c>
      <c r="M163" s="9" t="str">
        <f>VLOOKUP(C163,TB!C:F,3,0)</f>
        <v>Salaries and allowances</v>
      </c>
      <c r="N163" s="9" t="str">
        <f>VLOOKUP(C163,TB!C:F,4,0)</f>
        <v>Accrued expenses and other liabilities</v>
      </c>
      <c r="P163" s="179"/>
      <c r="Q163" s="179"/>
    </row>
    <row r="164" spans="1:17" ht="14.5">
      <c r="A164" s="12" t="str">
        <f t="shared" si="5"/>
        <v>2</v>
      </c>
      <c r="B164" s="13" t="str">
        <f t="shared" si="4"/>
        <v>20201001</v>
      </c>
      <c r="C164" s="60" t="s">
        <v>430</v>
      </c>
      <c r="D164" s="60" t="s">
        <v>110</v>
      </c>
      <c r="E164" s="61">
        <v>0</v>
      </c>
      <c r="F164" s="61">
        <v>0</v>
      </c>
      <c r="G164" s="61">
        <v>0</v>
      </c>
      <c r="H164" s="61">
        <v>0</v>
      </c>
      <c r="I164" s="61">
        <v>0</v>
      </c>
      <c r="J164" s="61">
        <v>0</v>
      </c>
      <c r="K164" s="61">
        <v>0</v>
      </c>
      <c r="L164" s="61">
        <v>0</v>
      </c>
      <c r="M164" s="9" t="str">
        <f>VLOOKUP(C164,TB!C:F,3,0)</f>
        <v>Loan from promoters</v>
      </c>
      <c r="N164" s="9" t="str">
        <f>VLOOKUP(C164,TB!C:F,4,0)</f>
        <v>Loan from promoters- net of current portion</v>
      </c>
      <c r="P164" s="179"/>
      <c r="Q164" s="179"/>
    </row>
    <row r="165" spans="1:17" ht="14.5">
      <c r="A165" s="12" t="str">
        <f t="shared" si="5"/>
        <v>2</v>
      </c>
      <c r="B165" s="13" t="str">
        <f t="shared" si="4"/>
        <v>20201003</v>
      </c>
      <c r="C165" s="60" t="s">
        <v>701</v>
      </c>
      <c r="D165" s="60" t="s">
        <v>650</v>
      </c>
      <c r="E165" s="61">
        <v>-140081209.25</v>
      </c>
      <c r="F165" s="61">
        <v>104226020.92</v>
      </c>
      <c r="G165" s="61">
        <v>318324921</v>
      </c>
      <c r="H165" s="61">
        <v>-354180109.32999998</v>
      </c>
      <c r="I165" s="61">
        <v>-1668626.67</v>
      </c>
      <c r="J165" s="61">
        <v>759652.52</v>
      </c>
      <c r="K165" s="61">
        <v>2920000</v>
      </c>
      <c r="L165" s="61">
        <v>-3828974.15</v>
      </c>
      <c r="M165" s="9" t="str">
        <f>VLOOKUP(C165,TB!C:F,3,0)</f>
        <v>Loan from promoters</v>
      </c>
      <c r="N165" s="9" t="str">
        <f>VLOOKUP(C165,TB!C:F,4,0)</f>
        <v>Loan from promoters- net of current portion</v>
      </c>
      <c r="P165" s="179"/>
      <c r="Q165" s="179"/>
    </row>
    <row r="166" spans="1:17" ht="14.5">
      <c r="A166" s="12" t="str">
        <f t="shared" si="5"/>
        <v>2</v>
      </c>
      <c r="B166" s="13" t="str">
        <f t="shared" si="4"/>
        <v>20203001</v>
      </c>
      <c r="C166" s="60" t="s">
        <v>431</v>
      </c>
      <c r="D166" s="60" t="s">
        <v>432</v>
      </c>
      <c r="E166" s="61">
        <v>0</v>
      </c>
      <c r="F166" s="61">
        <v>1490966253.2</v>
      </c>
      <c r="G166" s="61">
        <v>1621529603.2</v>
      </c>
      <c r="H166" s="61">
        <v>-130563350</v>
      </c>
      <c r="I166" s="61">
        <v>-0.28999999999999998</v>
      </c>
      <c r="J166" s="61">
        <v>18780408.350000001</v>
      </c>
      <c r="K166" s="61">
        <v>20176807.129999999</v>
      </c>
      <c r="L166" s="61">
        <v>-1396399.07</v>
      </c>
      <c r="M166" s="9" t="str">
        <f>VLOOKUP(C166,TB!C:F,3,0)</f>
        <v>Short term loan from bank</v>
      </c>
      <c r="N166" s="9" t="str">
        <f>VLOOKUP(C166,TB!C:F,4,0)</f>
        <v>Short term loan</v>
      </c>
      <c r="P166" s="179"/>
      <c r="Q166" s="179"/>
    </row>
    <row r="167" spans="1:17" ht="14.5">
      <c r="A167" s="12" t="str">
        <f t="shared" si="5"/>
        <v>2</v>
      </c>
      <c r="B167" s="13" t="str">
        <f t="shared" si="4"/>
        <v>20203003</v>
      </c>
      <c r="C167" s="60" t="s">
        <v>1076</v>
      </c>
      <c r="D167" s="60" t="s">
        <v>1077</v>
      </c>
      <c r="E167" s="61">
        <v>-179273492.25999999</v>
      </c>
      <c r="F167" s="61">
        <v>99596452.989999995</v>
      </c>
      <c r="G167" s="61">
        <v>0</v>
      </c>
      <c r="H167" s="61">
        <v>-79677039.269999996</v>
      </c>
      <c r="I167" s="61">
        <v>-2110341.73</v>
      </c>
      <c r="J167" s="61">
        <v>1388589.94</v>
      </c>
      <c r="K167" s="61">
        <v>130409</v>
      </c>
      <c r="L167" s="61">
        <v>-852160.79</v>
      </c>
      <c r="M167" s="9" t="str">
        <f>VLOOKUP(C167,TB!C:F,3,0)</f>
        <v>Long Term Loan</v>
      </c>
      <c r="N167" s="9" t="str">
        <f>VLOOKUP(C167,TB!C:F,4,0)</f>
        <v>Bangladesh Bank stimulus loan- net of current portion</v>
      </c>
      <c r="P167" s="179"/>
      <c r="Q167" s="179"/>
    </row>
    <row r="168" spans="1:17" ht="14.5">
      <c r="A168" s="12" t="str">
        <f t="shared" si="5"/>
        <v>3</v>
      </c>
      <c r="B168" s="13" t="str">
        <f t="shared" si="4"/>
        <v>30101001</v>
      </c>
      <c r="C168" s="60" t="s">
        <v>433</v>
      </c>
      <c r="D168" s="60" t="s">
        <v>18</v>
      </c>
      <c r="E168" s="61">
        <v>-870384000</v>
      </c>
      <c r="F168" s="61">
        <v>0</v>
      </c>
      <c r="G168" s="61">
        <v>43375100</v>
      </c>
      <c r="H168" s="61">
        <v>-913759100</v>
      </c>
      <c r="I168" s="61">
        <v>-12677393.32</v>
      </c>
      <c r="J168" s="61">
        <v>0</v>
      </c>
      <c r="K168" s="61">
        <v>500001.17</v>
      </c>
      <c r="L168" s="61">
        <v>-13177394.49</v>
      </c>
      <c r="M168" s="9" t="str">
        <f>VLOOKUP(C168,TB!C:F,3,0)</f>
        <v>Share Capital</v>
      </c>
      <c r="N168" s="9" t="str">
        <f>VLOOKUP(C168,TB!C:F,4,0)</f>
        <v>Share Capital</v>
      </c>
      <c r="P168" s="179"/>
      <c r="Q168" s="179"/>
    </row>
    <row r="169" spans="1:17" ht="14.5">
      <c r="A169" s="12" t="str">
        <f t="shared" si="5"/>
        <v>3</v>
      </c>
      <c r="B169" s="13" t="str">
        <f t="shared" si="4"/>
        <v>30101002</v>
      </c>
      <c r="C169" s="60" t="s">
        <v>434</v>
      </c>
      <c r="D169" s="60" t="s">
        <v>17</v>
      </c>
      <c r="E169" s="61">
        <v>0</v>
      </c>
      <c r="F169" s="61">
        <v>43375100</v>
      </c>
      <c r="G169" s="61">
        <v>43375100</v>
      </c>
      <c r="H169" s="61">
        <v>0</v>
      </c>
      <c r="I169" s="61">
        <v>0</v>
      </c>
      <c r="J169" s="61">
        <v>500001.17</v>
      </c>
      <c r="K169" s="61">
        <v>500001.17</v>
      </c>
      <c r="L169" s="61">
        <v>0</v>
      </c>
      <c r="M169" s="9" t="str">
        <f>VLOOKUP(C169,TB!C:F,3,0)</f>
        <v>Share money deposit</v>
      </c>
      <c r="N169" s="9" t="str">
        <f>VLOOKUP(C169,TB!C:F,4,0)</f>
        <v>Share Money Deposit</v>
      </c>
      <c r="P169" s="179"/>
      <c r="Q169" s="179"/>
    </row>
    <row r="170" spans="1:17" ht="14.5">
      <c r="A170" s="12" t="str">
        <f t="shared" si="5"/>
        <v>3</v>
      </c>
      <c r="B170" s="13" t="str">
        <f t="shared" si="4"/>
        <v>30101003</v>
      </c>
      <c r="C170" s="60" t="s">
        <v>1078</v>
      </c>
      <c r="D170" s="60" t="s">
        <v>1079</v>
      </c>
      <c r="E170" s="61">
        <v>-142640200</v>
      </c>
      <c r="F170" s="61">
        <v>0</v>
      </c>
      <c r="G170" s="61">
        <v>0</v>
      </c>
      <c r="H170" s="61">
        <v>-142640200</v>
      </c>
      <c r="I170" s="61">
        <v>-2144819.9700000002</v>
      </c>
      <c r="J170" s="61">
        <v>0</v>
      </c>
      <c r="K170" s="61">
        <v>0</v>
      </c>
      <c r="L170" s="61">
        <v>-2144819.9700000002</v>
      </c>
      <c r="M170" s="9" t="str">
        <f>VLOOKUP(C170,TB!C:F,3,0)</f>
        <v>Capital reserve</v>
      </c>
      <c r="N170" s="9" t="str">
        <f>VLOOKUP(C170,TB!C:F,4,0)</f>
        <v>Capital reserve</v>
      </c>
      <c r="P170" s="179"/>
      <c r="Q170" s="179"/>
    </row>
    <row r="171" spans="1:17" ht="14.5">
      <c r="A171" s="12" t="str">
        <f t="shared" si="5"/>
        <v>3</v>
      </c>
      <c r="B171" s="13" t="str">
        <f t="shared" si="4"/>
        <v>30102001</v>
      </c>
      <c r="C171" s="60" t="s">
        <v>1080</v>
      </c>
      <c r="D171" s="60" t="s">
        <v>1081</v>
      </c>
      <c r="E171" s="61">
        <v>0</v>
      </c>
      <c r="F171" s="61">
        <v>0</v>
      </c>
      <c r="G171" s="61">
        <v>0</v>
      </c>
      <c r="H171" s="61">
        <v>0</v>
      </c>
      <c r="I171" s="61">
        <v>0</v>
      </c>
      <c r="J171" s="61">
        <v>0</v>
      </c>
      <c r="K171" s="61">
        <v>0</v>
      </c>
      <c r="L171" s="61">
        <v>0</v>
      </c>
      <c r="M171" s="9" t="str">
        <f>VLOOKUP(C171,TB!C:F,3,0)</f>
        <v>Gen Reserve &amp; Surplus</v>
      </c>
      <c r="N171" s="9" t="str">
        <f>VLOOKUP(C171,TB!C:F,4,0)</f>
        <v>Gen Reserve &amp; Surplu</v>
      </c>
      <c r="P171" s="179"/>
      <c r="Q171" s="179"/>
    </row>
    <row r="172" spans="1:17" ht="14.5">
      <c r="A172" s="12" t="str">
        <f t="shared" si="5"/>
        <v>3</v>
      </c>
      <c r="B172" s="13" t="str">
        <f t="shared" si="4"/>
        <v>30103001</v>
      </c>
      <c r="C172" s="60" t="s">
        <v>435</v>
      </c>
      <c r="D172" s="60" t="s">
        <v>27</v>
      </c>
      <c r="E172" s="61">
        <v>184129046.12</v>
      </c>
      <c r="F172" s="61">
        <v>0</v>
      </c>
      <c r="G172" s="61">
        <v>4585076.25</v>
      </c>
      <c r="H172" s="61">
        <v>179543969.87</v>
      </c>
      <c r="I172" s="61">
        <v>4112869.32</v>
      </c>
      <c r="J172" s="61">
        <v>0</v>
      </c>
      <c r="K172" s="61">
        <v>57794.64</v>
      </c>
      <c r="L172" s="61">
        <v>4055074.68</v>
      </c>
      <c r="M172" s="9" t="str">
        <f>VLOOKUP(C172,TB!C:F,3,0)</f>
        <v>Retained earnings</v>
      </c>
      <c r="N172" s="9" t="str">
        <f>VLOOKUP(C172,TB!C:F,4,0)</f>
        <v>Retained earnings</v>
      </c>
      <c r="P172" s="179"/>
      <c r="Q172" s="179"/>
    </row>
    <row r="173" spans="1:17" ht="14.5">
      <c r="A173" s="12" t="str">
        <f t="shared" si="5"/>
        <v>3</v>
      </c>
      <c r="B173" s="13" t="str">
        <f t="shared" si="4"/>
        <v>30104001</v>
      </c>
      <c r="C173" s="60" t="s">
        <v>436</v>
      </c>
      <c r="D173" s="60" t="s">
        <v>111</v>
      </c>
      <c r="E173" s="61">
        <v>-676656398.96000004</v>
      </c>
      <c r="F173" s="61">
        <v>4585076.25</v>
      </c>
      <c r="G173" s="61">
        <v>0</v>
      </c>
      <c r="H173" s="61">
        <v>-672071322.71000004</v>
      </c>
      <c r="I173" s="61">
        <v>-8827523.3699999992</v>
      </c>
      <c r="J173" s="61">
        <v>57794.64</v>
      </c>
      <c r="K173" s="61">
        <v>0</v>
      </c>
      <c r="L173" s="61">
        <v>-8769728.7300000004</v>
      </c>
      <c r="M173" s="9" t="str">
        <f>VLOOKUP(C173,TB!C:F,3,0)</f>
        <v>Total Revaluation Reserve</v>
      </c>
      <c r="N173" s="9" t="str">
        <f>VLOOKUP(C173,TB!C:F,4,0)</f>
        <v>Revaluation reserve</v>
      </c>
      <c r="P173" s="179"/>
      <c r="Q173" s="179"/>
    </row>
    <row r="174" spans="1:17" ht="14.5">
      <c r="A174" s="12" t="str">
        <f t="shared" si="5"/>
        <v>3</v>
      </c>
      <c r="B174" s="13" t="str">
        <f t="shared" si="4"/>
        <v>30900100</v>
      </c>
      <c r="C174" s="60" t="s">
        <v>437</v>
      </c>
      <c r="D174" s="60" t="s">
        <v>43</v>
      </c>
      <c r="E174" s="61">
        <v>0</v>
      </c>
      <c r="F174" s="61">
        <v>293935114.47000003</v>
      </c>
      <c r="G174" s="61">
        <v>293935114.47000003</v>
      </c>
      <c r="H174" s="61">
        <v>0</v>
      </c>
      <c r="I174" s="61">
        <v>0</v>
      </c>
      <c r="J174" s="61">
        <v>3439156.56</v>
      </c>
      <c r="K174" s="61">
        <v>3439156.58</v>
      </c>
      <c r="L174" s="61">
        <v>-0.02</v>
      </c>
      <c r="M174" s="9" t="str">
        <f>VLOOKUP(C174,TB!C:F,3,0)</f>
        <v>Raw materials</v>
      </c>
      <c r="N174" s="9" t="str">
        <f>VLOOKUP(C174,TB!C:F,4,0)</f>
        <v>Accounts payable</v>
      </c>
      <c r="P174" s="179"/>
      <c r="Q174" s="179"/>
    </row>
    <row r="175" spans="1:17" ht="14.5">
      <c r="A175" s="12" t="str">
        <f t="shared" si="5"/>
        <v>3</v>
      </c>
      <c r="B175" s="13" t="str">
        <f t="shared" si="4"/>
        <v>30900101</v>
      </c>
      <c r="C175" s="60" t="s">
        <v>438</v>
      </c>
      <c r="D175" s="60" t="s">
        <v>112</v>
      </c>
      <c r="E175" s="61">
        <v>0</v>
      </c>
      <c r="F175" s="61">
        <v>0</v>
      </c>
      <c r="G175" s="61">
        <v>0</v>
      </c>
      <c r="H175" s="61">
        <v>0</v>
      </c>
      <c r="I175" s="61">
        <v>0</v>
      </c>
      <c r="J175" s="61">
        <v>0</v>
      </c>
      <c r="K175" s="61">
        <v>0</v>
      </c>
      <c r="L175" s="61">
        <v>0</v>
      </c>
      <c r="M175" s="9" t="str">
        <f>VLOOKUP(C175,TB!C:F,3,0)</f>
        <v>Raw materials</v>
      </c>
      <c r="N175" s="9" t="str">
        <f>VLOOKUP(C175,TB!C:F,4,0)</f>
        <v>Accounts payable</v>
      </c>
      <c r="P175" s="179"/>
      <c r="Q175" s="179"/>
    </row>
    <row r="176" spans="1:17" ht="14.5">
      <c r="A176" s="12" t="str">
        <f t="shared" si="5"/>
        <v>3</v>
      </c>
      <c r="B176" s="13" t="str">
        <f t="shared" si="4"/>
        <v>30900102</v>
      </c>
      <c r="C176" s="60" t="s">
        <v>439</v>
      </c>
      <c r="D176" s="60" t="s">
        <v>113</v>
      </c>
      <c r="E176" s="61">
        <v>0</v>
      </c>
      <c r="F176" s="61">
        <v>0</v>
      </c>
      <c r="G176" s="61">
        <v>0</v>
      </c>
      <c r="H176" s="61">
        <v>0</v>
      </c>
      <c r="I176" s="61">
        <v>0</v>
      </c>
      <c r="J176" s="61">
        <v>0</v>
      </c>
      <c r="K176" s="61">
        <v>0</v>
      </c>
      <c r="L176" s="61">
        <v>0</v>
      </c>
      <c r="M176" s="9" t="str">
        <f>VLOOKUP(C176,TB!C:F,3,0)</f>
        <v>Raw materials</v>
      </c>
      <c r="N176" s="9" t="str">
        <f>VLOOKUP(C176,TB!C:F,4,0)</f>
        <v>Accounts payable</v>
      </c>
      <c r="P176" s="179"/>
      <c r="Q176" s="179"/>
    </row>
    <row r="177" spans="1:17" ht="14.5">
      <c r="A177" s="12" t="str">
        <f t="shared" si="5"/>
        <v>3</v>
      </c>
      <c r="B177" s="13" t="str">
        <f t="shared" si="4"/>
        <v>30900110</v>
      </c>
      <c r="C177" s="60" t="s">
        <v>440</v>
      </c>
      <c r="D177" s="60" t="s">
        <v>191</v>
      </c>
      <c r="E177" s="61">
        <v>0</v>
      </c>
      <c r="F177" s="61">
        <v>809277836.88</v>
      </c>
      <c r="G177" s="61">
        <v>817004263.63</v>
      </c>
      <c r="H177" s="61">
        <v>-7726426.75</v>
      </c>
      <c r="I177" s="61">
        <v>0</v>
      </c>
      <c r="J177" s="61">
        <v>9427477.4000000004</v>
      </c>
      <c r="K177" s="61">
        <v>9510112.9399999995</v>
      </c>
      <c r="L177" s="61">
        <v>-82635.539999999994</v>
      </c>
      <c r="M177" s="9" t="str">
        <f>VLOOKUP(C177,TB!C:F,3,0)</f>
        <v>Raw materials</v>
      </c>
      <c r="N177" s="9" t="str">
        <f>VLOOKUP(C177,TB!C:F,4,0)</f>
        <v>Accounts payable</v>
      </c>
      <c r="P177" s="179"/>
      <c r="Q177" s="179"/>
    </row>
    <row r="178" spans="1:17" ht="14.5">
      <c r="A178" s="12" t="str">
        <f t="shared" si="5"/>
        <v>3</v>
      </c>
      <c r="B178" s="13" t="str">
        <f t="shared" si="4"/>
        <v>30900115</v>
      </c>
      <c r="C178" s="60" t="s">
        <v>441</v>
      </c>
      <c r="D178" s="60" t="s">
        <v>114</v>
      </c>
      <c r="E178" s="61">
        <v>0</v>
      </c>
      <c r="F178" s="61">
        <v>0</v>
      </c>
      <c r="G178" s="61">
        <v>21.14</v>
      </c>
      <c r="H178" s="61">
        <v>-21.14</v>
      </c>
      <c r="I178" s="61">
        <v>0</v>
      </c>
      <c r="J178" s="61">
        <v>0</v>
      </c>
      <c r="K178" s="61">
        <v>0.13</v>
      </c>
      <c r="L178" s="61">
        <v>-0.13</v>
      </c>
      <c r="M178" s="9" t="str">
        <f>VLOOKUP(C178,TB!C:F,3,0)</f>
        <v>Clearing Account</v>
      </c>
      <c r="N178" s="9" t="str">
        <f>VLOOKUP(C178,TB!C:F,4,0)</f>
        <v>Clearing Account</v>
      </c>
      <c r="P178" s="179"/>
      <c r="Q178" s="179"/>
    </row>
    <row r="179" spans="1:17" ht="14.5">
      <c r="A179" s="12" t="str">
        <f t="shared" si="5"/>
        <v>3</v>
      </c>
      <c r="B179" s="13" t="str">
        <f t="shared" si="4"/>
        <v>30900125</v>
      </c>
      <c r="C179" s="60" t="s">
        <v>443</v>
      </c>
      <c r="D179" s="60" t="s">
        <v>444</v>
      </c>
      <c r="E179" s="61">
        <v>-368960.69</v>
      </c>
      <c r="F179" s="61">
        <v>1639528.6</v>
      </c>
      <c r="G179" s="61">
        <v>1651715.4</v>
      </c>
      <c r="H179" s="61">
        <v>-381147.49</v>
      </c>
      <c r="I179" s="61">
        <v>-4395</v>
      </c>
      <c r="J179" s="61">
        <v>19049.599999999999</v>
      </c>
      <c r="K179" s="61">
        <v>18775.11</v>
      </c>
      <c r="L179" s="61">
        <v>-4120.51</v>
      </c>
      <c r="M179" s="9" t="str">
        <f>VLOOKUP(C179,TB!C:F,3,0)</f>
        <v>Raw materials</v>
      </c>
      <c r="N179" s="9" t="str">
        <f>VLOOKUP(C179,TB!C:F,4,0)</f>
        <v>Accounts payable</v>
      </c>
      <c r="P179" s="179"/>
      <c r="Q179" s="179"/>
    </row>
    <row r="180" spans="1:17" ht="14.5">
      <c r="A180" s="12" t="str">
        <f t="shared" si="5"/>
        <v>3</v>
      </c>
      <c r="B180" s="13" t="str">
        <f t="shared" si="4"/>
        <v>30900135</v>
      </c>
      <c r="C180" s="60" t="s">
        <v>445</v>
      </c>
      <c r="D180" s="60" t="s">
        <v>302</v>
      </c>
      <c r="E180" s="61">
        <v>-0.02</v>
      </c>
      <c r="F180" s="61">
        <v>127866874.95999999</v>
      </c>
      <c r="G180" s="61">
        <v>127866874.94</v>
      </c>
      <c r="H180" s="61">
        <v>0</v>
      </c>
      <c r="I180" s="61">
        <v>0.11</v>
      </c>
      <c r="J180" s="61">
        <v>1521648.88</v>
      </c>
      <c r="K180" s="61">
        <v>1521648.99</v>
      </c>
      <c r="L180" s="61">
        <v>0</v>
      </c>
      <c r="M180" s="9" t="str">
        <f>VLOOKUP(C180,TB!C:F,3,0)</f>
        <v>Other receivable-sale of FA</v>
      </c>
      <c r="N180" s="9">
        <f>VLOOKUP(C180,TB!C:F,4,0)</f>
        <v>0</v>
      </c>
      <c r="P180" s="179"/>
      <c r="Q180" s="179"/>
    </row>
    <row r="181" spans="1:17" ht="14.5">
      <c r="A181" s="12" t="str">
        <f t="shared" si="5"/>
        <v>3</v>
      </c>
      <c r="B181" s="13" t="str">
        <f t="shared" si="4"/>
        <v>30900900</v>
      </c>
      <c r="C181" s="60" t="s">
        <v>446</v>
      </c>
      <c r="D181" s="60" t="s">
        <v>115</v>
      </c>
      <c r="E181" s="61">
        <v>0</v>
      </c>
      <c r="F181" s="61">
        <v>14436996930.24</v>
      </c>
      <c r="G181" s="61">
        <v>14436996930.24</v>
      </c>
      <c r="H181" s="61">
        <v>0</v>
      </c>
      <c r="I181" s="61">
        <v>0</v>
      </c>
      <c r="J181" s="61">
        <v>170276356.02000001</v>
      </c>
      <c r="K181" s="61">
        <v>170276356.02000001</v>
      </c>
      <c r="L181" s="61">
        <v>0</v>
      </c>
      <c r="M181" s="9" t="str">
        <f>VLOOKUP(C181,TB!C:F,3,0)</f>
        <v>Clearing Account</v>
      </c>
      <c r="N181" s="9" t="str">
        <f>VLOOKUP(C181,TB!C:F,4,0)</f>
        <v>Clearing Account</v>
      </c>
      <c r="P181" s="179"/>
      <c r="Q181" s="179"/>
    </row>
    <row r="182" spans="1:17" ht="14.5">
      <c r="A182" s="12" t="str">
        <f t="shared" si="5"/>
        <v>3</v>
      </c>
      <c r="B182" s="13" t="str">
        <f t="shared" si="4"/>
        <v>30900920</v>
      </c>
      <c r="C182" s="60" t="s">
        <v>618</v>
      </c>
      <c r="D182" s="60" t="s">
        <v>447</v>
      </c>
      <c r="E182" s="61">
        <v>0</v>
      </c>
      <c r="F182" s="61">
        <v>0</v>
      </c>
      <c r="G182" s="61">
        <v>0</v>
      </c>
      <c r="H182" s="61">
        <v>0</v>
      </c>
      <c r="I182" s="61">
        <v>0</v>
      </c>
      <c r="J182" s="61">
        <v>0</v>
      </c>
      <c r="K182" s="61">
        <v>0</v>
      </c>
      <c r="L182" s="61">
        <v>0</v>
      </c>
      <c r="M182" s="9" t="str">
        <f>VLOOKUP(C182,TB!C:F,3,0)</f>
        <v>Clearing Account</v>
      </c>
      <c r="N182" s="9" t="str">
        <f>VLOOKUP(C182,TB!C:F,4,0)</f>
        <v>Clearing Account</v>
      </c>
      <c r="P182" s="179"/>
      <c r="Q182" s="179"/>
    </row>
    <row r="183" spans="1:17" ht="14.5">
      <c r="A183" s="12" t="str">
        <f t="shared" si="5"/>
        <v>3</v>
      </c>
      <c r="B183" s="13" t="str">
        <f t="shared" si="4"/>
        <v>30900925</v>
      </c>
      <c r="C183" s="60" t="s">
        <v>1741</v>
      </c>
      <c r="D183" s="60" t="s">
        <v>1742</v>
      </c>
      <c r="E183" s="61">
        <v>0</v>
      </c>
      <c r="F183" s="61">
        <v>313923519.93000001</v>
      </c>
      <c r="G183" s="61">
        <v>313923519.93000001</v>
      </c>
      <c r="H183" s="61">
        <v>0</v>
      </c>
      <c r="I183" s="61">
        <v>0</v>
      </c>
      <c r="J183" s="61">
        <v>4149046.45</v>
      </c>
      <c r="K183" s="61">
        <v>4149046.45</v>
      </c>
      <c r="L183" s="61">
        <v>0</v>
      </c>
      <c r="M183" s="9" t="e">
        <f>VLOOKUP(C183,TB!C:F,3,0)</f>
        <v>#N/A</v>
      </c>
      <c r="N183" s="9" t="e">
        <f>VLOOKUP(C183,TB!C:F,4,0)</f>
        <v>#N/A</v>
      </c>
      <c r="P183" s="179"/>
      <c r="Q183" s="179"/>
    </row>
    <row r="184" spans="1:17" ht="14.5">
      <c r="A184" s="12" t="str">
        <f t="shared" si="5"/>
        <v>3</v>
      </c>
      <c r="B184" s="13" t="str">
        <f t="shared" si="4"/>
        <v>30900930</v>
      </c>
      <c r="C184" s="60" t="s">
        <v>448</v>
      </c>
      <c r="D184" s="60" t="s">
        <v>199</v>
      </c>
      <c r="E184" s="61">
        <v>0</v>
      </c>
      <c r="F184" s="61">
        <v>0</v>
      </c>
      <c r="G184" s="61">
        <v>0</v>
      </c>
      <c r="H184" s="61">
        <v>0</v>
      </c>
      <c r="I184" s="61">
        <v>0</v>
      </c>
      <c r="J184" s="61">
        <v>0</v>
      </c>
      <c r="K184" s="61">
        <v>0</v>
      </c>
      <c r="L184" s="61">
        <v>0</v>
      </c>
      <c r="M184" s="9" t="str">
        <f>VLOOKUP(C184,TB!C:F,3,0)</f>
        <v>Forex Reinstatement</v>
      </c>
      <c r="N184" s="9" t="str">
        <f>VLOOKUP(C184,TB!C:F,4,0)</f>
        <v>Cash and cash equivalents</v>
      </c>
      <c r="P184" s="179"/>
      <c r="Q184" s="179"/>
    </row>
    <row r="185" spans="1:17" ht="14.5">
      <c r="A185" s="12" t="str">
        <f t="shared" si="5"/>
        <v>3</v>
      </c>
      <c r="B185" s="13" t="str">
        <f t="shared" si="4"/>
        <v>30900931</v>
      </c>
      <c r="C185" s="60" t="s">
        <v>619</v>
      </c>
      <c r="D185" s="60" t="s">
        <v>449</v>
      </c>
      <c r="E185" s="61">
        <v>0</v>
      </c>
      <c r="F185" s="61">
        <v>107577.9</v>
      </c>
      <c r="G185" s="61">
        <v>107577.9</v>
      </c>
      <c r="H185" s="61">
        <v>0</v>
      </c>
      <c r="I185" s="61">
        <v>0</v>
      </c>
      <c r="J185" s="61">
        <v>0</v>
      </c>
      <c r="K185" s="61">
        <v>0</v>
      </c>
      <c r="L185" s="61">
        <v>0</v>
      </c>
      <c r="M185" s="9" t="str">
        <f>VLOOKUP(C185,TB!C:F,3,0)</f>
        <v>Forex-Intercoman Pay</v>
      </c>
      <c r="N185" s="9" t="str">
        <f>VLOOKUP(C185,TB!C:F,4,0)</f>
        <v>Intercompany payables</v>
      </c>
      <c r="P185" s="179"/>
      <c r="Q185" s="179"/>
    </row>
    <row r="186" spans="1:17" ht="14.5">
      <c r="A186" s="12" t="str">
        <f t="shared" si="5"/>
        <v>3</v>
      </c>
      <c r="B186" s="13" t="str">
        <f t="shared" si="4"/>
        <v>30900932</v>
      </c>
      <c r="C186" s="60" t="s">
        <v>450</v>
      </c>
      <c r="D186" s="60" t="s">
        <v>451</v>
      </c>
      <c r="E186" s="61">
        <v>459640.45</v>
      </c>
      <c r="F186" s="61">
        <v>4668962.3499999996</v>
      </c>
      <c r="G186" s="61">
        <v>5224486.38</v>
      </c>
      <c r="H186" s="61">
        <v>-95883.58</v>
      </c>
      <c r="I186" s="61">
        <v>13.27</v>
      </c>
      <c r="J186" s="61">
        <v>2186.23</v>
      </c>
      <c r="K186" s="61">
        <v>2037.39</v>
      </c>
      <c r="L186" s="61">
        <v>162.11000000000001</v>
      </c>
      <c r="M186" s="9" t="str">
        <f>VLOOKUP(C186,TB!C:F,3,0)</f>
        <v>Raw materials</v>
      </c>
      <c r="N186" s="9" t="str">
        <f>VLOOKUP(C186,TB!C:F,4,0)</f>
        <v>Accounts payable</v>
      </c>
      <c r="P186" s="179"/>
      <c r="Q186" s="179"/>
    </row>
    <row r="187" spans="1:17" ht="14.5">
      <c r="A187" s="12" t="str">
        <f t="shared" si="5"/>
        <v>3</v>
      </c>
      <c r="B187" s="13" t="str">
        <f t="shared" si="4"/>
        <v>30900933</v>
      </c>
      <c r="C187" s="60" t="s">
        <v>620</v>
      </c>
      <c r="D187" s="60" t="s">
        <v>452</v>
      </c>
      <c r="E187" s="61">
        <v>148.37</v>
      </c>
      <c r="F187" s="61">
        <v>2372760.4900000002</v>
      </c>
      <c r="G187" s="61">
        <v>970780.61</v>
      </c>
      <c r="H187" s="61">
        <v>1402128.25</v>
      </c>
      <c r="I187" s="61">
        <v>0</v>
      </c>
      <c r="J187" s="61">
        <v>998.1</v>
      </c>
      <c r="K187" s="61">
        <v>1040.78</v>
      </c>
      <c r="L187" s="61">
        <v>-42.68</v>
      </c>
      <c r="M187" s="9" t="str">
        <f>VLOOKUP(C187,TB!C:F,3,0)</f>
        <v>Raw materials</v>
      </c>
      <c r="N187" s="9" t="str">
        <f>VLOOKUP(C187,TB!C:F,4,0)</f>
        <v>Accounts payable</v>
      </c>
      <c r="P187" s="179"/>
      <c r="Q187" s="179"/>
    </row>
    <row r="188" spans="1:17" ht="14.5">
      <c r="A188" s="12" t="str">
        <f t="shared" si="5"/>
        <v>3</v>
      </c>
      <c r="B188" s="13" t="str">
        <f t="shared" si="4"/>
        <v>30900934</v>
      </c>
      <c r="C188" s="60" t="s">
        <v>621</v>
      </c>
      <c r="D188" s="60" t="s">
        <v>453</v>
      </c>
      <c r="E188" s="61">
        <v>158.33000000000001</v>
      </c>
      <c r="F188" s="61">
        <v>41477701.640000001</v>
      </c>
      <c r="G188" s="61">
        <v>23232979.109999999</v>
      </c>
      <c r="H188" s="61">
        <v>18244880.859999999</v>
      </c>
      <c r="I188" s="61">
        <v>-151.91999999999999</v>
      </c>
      <c r="J188" s="61">
        <v>366.84</v>
      </c>
      <c r="K188" s="61">
        <v>214.92</v>
      </c>
      <c r="L188" s="61">
        <v>0</v>
      </c>
      <c r="M188" s="9" t="str">
        <f>VLOOKUP(C188,TB!C:F,3,0)</f>
        <v>Raw materials</v>
      </c>
      <c r="N188" s="9" t="str">
        <f>VLOOKUP(C188,TB!C:F,4,0)</f>
        <v>Accounts payable</v>
      </c>
      <c r="P188" s="179"/>
      <c r="Q188" s="179"/>
    </row>
    <row r="189" spans="1:17" ht="14.5">
      <c r="A189" s="12" t="str">
        <f t="shared" si="5"/>
        <v>3</v>
      </c>
      <c r="B189" s="13" t="str">
        <f t="shared" si="4"/>
        <v>30900935</v>
      </c>
      <c r="C189" s="60" t="s">
        <v>622</v>
      </c>
      <c r="D189" s="60" t="s">
        <v>454</v>
      </c>
      <c r="E189" s="61">
        <v>-14855.39</v>
      </c>
      <c r="F189" s="61">
        <v>1581371.83</v>
      </c>
      <c r="G189" s="61">
        <v>1566516.44</v>
      </c>
      <c r="H189" s="61">
        <v>0</v>
      </c>
      <c r="I189" s="61">
        <v>-4399.8100000000004</v>
      </c>
      <c r="J189" s="61">
        <v>62811.040000000001</v>
      </c>
      <c r="K189" s="61">
        <v>115909.06</v>
      </c>
      <c r="L189" s="61">
        <v>-57497.83</v>
      </c>
      <c r="M189" s="9" t="str">
        <f>VLOOKUP(C189,TB!C:F,3,0)</f>
        <v>Advances paid for capital expenses</v>
      </c>
      <c r="N189" s="9" t="str">
        <f>VLOOKUP(C189,TB!C:F,4,0)</f>
        <v xml:space="preserve">Advances and deposits </v>
      </c>
      <c r="P189" s="179"/>
      <c r="Q189" s="179"/>
    </row>
    <row r="190" spans="1:17" ht="14.5">
      <c r="A190" s="12" t="str">
        <f t="shared" si="5"/>
        <v>3</v>
      </c>
      <c r="B190" s="13" t="str">
        <f t="shared" si="4"/>
        <v>30900936</v>
      </c>
      <c r="C190" s="60" t="s">
        <v>1082</v>
      </c>
      <c r="D190" s="60" t="s">
        <v>1083</v>
      </c>
      <c r="E190" s="61">
        <v>0</v>
      </c>
      <c r="F190" s="61">
        <v>0</v>
      </c>
      <c r="G190" s="61">
        <v>0</v>
      </c>
      <c r="H190" s="61">
        <v>0</v>
      </c>
      <c r="I190" s="61">
        <v>0</v>
      </c>
      <c r="J190" s="61">
        <v>0</v>
      </c>
      <c r="K190" s="61">
        <v>0</v>
      </c>
      <c r="L190" s="61">
        <v>0</v>
      </c>
      <c r="M190" s="9" t="str">
        <f>VLOOKUP(C190,TB!C:F,3,0)</f>
        <v>Forex Cash&amp;equivalen</v>
      </c>
      <c r="N190" s="9" t="str">
        <f>VLOOKUP(C190,TB!C:F,4,0)</f>
        <v>Cash and cash equivalents</v>
      </c>
      <c r="P190" s="179"/>
      <c r="Q190" s="179"/>
    </row>
    <row r="191" spans="1:17" ht="14.5">
      <c r="A191" s="12" t="str">
        <f t="shared" si="5"/>
        <v>3</v>
      </c>
      <c r="B191" s="13" t="str">
        <f t="shared" si="4"/>
        <v>30900940</v>
      </c>
      <c r="C191" s="60" t="s">
        <v>455</v>
      </c>
      <c r="D191" s="60" t="s">
        <v>298</v>
      </c>
      <c r="E191" s="61">
        <v>-1086793270.48</v>
      </c>
      <c r="F191" s="61">
        <v>5272081104.1300001</v>
      </c>
      <c r="G191" s="61">
        <v>6082777043.3900003</v>
      </c>
      <c r="H191" s="61">
        <v>-1897489209.74</v>
      </c>
      <c r="I191" s="61">
        <v>-12945720.91</v>
      </c>
      <c r="J191" s="61">
        <v>61013024.759999998</v>
      </c>
      <c r="K191" s="61">
        <v>68580700.709999993</v>
      </c>
      <c r="L191" s="61">
        <v>-20513396.859999999</v>
      </c>
      <c r="M191" s="9">
        <f>VLOOKUP(C191,TB!C:F,3,0)</f>
        <v>0</v>
      </c>
      <c r="N191" s="9">
        <f>VLOOKUP(C191,TB!C:F,4,0)</f>
        <v>0</v>
      </c>
      <c r="P191" s="179"/>
      <c r="Q191" s="179"/>
    </row>
    <row r="192" spans="1:17" ht="14.5">
      <c r="A192" s="12" t="str">
        <f t="shared" si="5"/>
        <v>3</v>
      </c>
      <c r="B192" s="13" t="str">
        <f t="shared" si="4"/>
        <v>30900950</v>
      </c>
      <c r="C192" s="60" t="s">
        <v>456</v>
      </c>
      <c r="D192" s="60" t="s">
        <v>116</v>
      </c>
      <c r="E192" s="61">
        <v>0</v>
      </c>
      <c r="F192" s="61">
        <v>0</v>
      </c>
      <c r="G192" s="61">
        <v>0</v>
      </c>
      <c r="H192" s="61">
        <v>0</v>
      </c>
      <c r="I192" s="61">
        <v>0</v>
      </c>
      <c r="J192" s="61">
        <v>0</v>
      </c>
      <c r="K192" s="61">
        <v>0</v>
      </c>
      <c r="L192" s="61">
        <v>0</v>
      </c>
      <c r="M192" s="9" t="str">
        <f>VLOOKUP(C192,TB!C:F,3,0)</f>
        <v>Clearing Account</v>
      </c>
      <c r="N192" s="9" t="str">
        <f>VLOOKUP(C192,TB!C:F,4,0)</f>
        <v>Clearing Account</v>
      </c>
      <c r="P192" s="179"/>
      <c r="Q192" s="179"/>
    </row>
    <row r="193" spans="1:17" ht="14.5">
      <c r="A193" s="12" t="str">
        <f t="shared" si="5"/>
        <v>3</v>
      </c>
      <c r="B193" s="13" t="str">
        <f t="shared" si="4"/>
        <v>30900970</v>
      </c>
      <c r="C193" s="60" t="s">
        <v>457</v>
      </c>
      <c r="D193" s="60" t="s">
        <v>303</v>
      </c>
      <c r="E193" s="61">
        <v>0</v>
      </c>
      <c r="F193" s="61">
        <v>11776550.08</v>
      </c>
      <c r="G193" s="61">
        <v>11776550.08</v>
      </c>
      <c r="H193" s="61">
        <v>0</v>
      </c>
      <c r="I193" s="61">
        <v>0</v>
      </c>
      <c r="J193" s="61">
        <v>137182.51</v>
      </c>
      <c r="K193" s="61">
        <v>137182.51</v>
      </c>
      <c r="L193" s="61">
        <v>0</v>
      </c>
      <c r="M193" s="9" t="str">
        <f>VLOOKUP(C193,TB!C:F,3,0)</f>
        <v>Clearing Account</v>
      </c>
      <c r="N193" s="9" t="str">
        <f>VLOOKUP(C193,TB!C:F,4,0)</f>
        <v>Clearing Account</v>
      </c>
      <c r="P193" s="179"/>
      <c r="Q193" s="179"/>
    </row>
    <row r="194" spans="1:17" ht="14.5">
      <c r="A194" s="12" t="str">
        <f t="shared" si="5"/>
        <v>4</v>
      </c>
      <c r="B194" s="13" t="str">
        <f t="shared" ref="B194:B257" si="6">RIGHT(C194,8)</f>
        <v>40101001</v>
      </c>
      <c r="C194" s="60" t="s">
        <v>458</v>
      </c>
      <c r="D194" s="60" t="s">
        <v>117</v>
      </c>
      <c r="E194" s="61">
        <v>0</v>
      </c>
      <c r="F194" s="61">
        <v>273234238.73000002</v>
      </c>
      <c r="G194" s="61">
        <v>7482281960.3900003</v>
      </c>
      <c r="H194" s="61">
        <v>-7209047721.6599998</v>
      </c>
      <c r="I194" s="61">
        <v>0</v>
      </c>
      <c r="J194" s="61">
        <v>3144697.35</v>
      </c>
      <c r="K194" s="61">
        <v>87688177.670000002</v>
      </c>
      <c r="L194" s="61">
        <v>-84543480.319999993</v>
      </c>
      <c r="M194" s="9" t="str">
        <f>VLOOKUP(C194,TB!C:F,3,0)</f>
        <v>Export sales</v>
      </c>
      <c r="N194" s="9" t="str">
        <f>VLOOKUP(C194,TB!C:F,4,0)</f>
        <v>Export sales</v>
      </c>
      <c r="P194" s="179"/>
      <c r="Q194" s="179"/>
    </row>
    <row r="195" spans="1:17" ht="14.5">
      <c r="A195" s="12" t="str">
        <f t="shared" ref="A195:A258" si="7">LEFT(B195,1)</f>
        <v>4</v>
      </c>
      <c r="B195" s="13" t="str">
        <f t="shared" si="6"/>
        <v>40101002</v>
      </c>
      <c r="C195" s="60" t="s">
        <v>459</v>
      </c>
      <c r="D195" s="60" t="s">
        <v>195</v>
      </c>
      <c r="E195" s="61">
        <v>0</v>
      </c>
      <c r="F195" s="61">
        <v>3762824.98</v>
      </c>
      <c r="G195" s="61">
        <v>17789704.719999999</v>
      </c>
      <c r="H195" s="61">
        <v>-14026879.74</v>
      </c>
      <c r="I195" s="61">
        <v>0</v>
      </c>
      <c r="J195" s="61">
        <v>44022.26</v>
      </c>
      <c r="K195" s="61">
        <v>208123.8</v>
      </c>
      <c r="L195" s="61">
        <v>-164101.54</v>
      </c>
      <c r="M195" s="9" t="str">
        <f>VLOOKUP(C195,TB!C:F,3,0)</f>
        <v>Export sales</v>
      </c>
      <c r="N195" s="9" t="str">
        <f>VLOOKUP(C195,TB!C:F,4,0)</f>
        <v>Export sales</v>
      </c>
      <c r="P195" s="179"/>
      <c r="Q195" s="179"/>
    </row>
    <row r="196" spans="1:17" ht="14.5">
      <c r="A196" s="12" t="str">
        <f t="shared" si="7"/>
        <v>4</v>
      </c>
      <c r="B196" s="13" t="str">
        <f t="shared" si="6"/>
        <v>40101011</v>
      </c>
      <c r="C196" s="60" t="s">
        <v>623</v>
      </c>
      <c r="D196" s="60" t="s">
        <v>606</v>
      </c>
      <c r="E196" s="61">
        <v>0</v>
      </c>
      <c r="F196" s="61">
        <v>774488.55</v>
      </c>
      <c r="G196" s="61">
        <v>132897938.58</v>
      </c>
      <c r="H196" s="61">
        <v>-132123450.03</v>
      </c>
      <c r="I196" s="61">
        <v>0</v>
      </c>
      <c r="J196" s="61">
        <v>9210.08</v>
      </c>
      <c r="K196" s="61">
        <v>1568718.04</v>
      </c>
      <c r="L196" s="61">
        <v>-1559507.96</v>
      </c>
      <c r="M196" s="9" t="str">
        <f>VLOOKUP(C196,TB!C:F,3,0)</f>
        <v>Export sales</v>
      </c>
      <c r="N196" s="9" t="str">
        <f>VLOOKUP(C196,TB!C:F,4,0)</f>
        <v>Export sales</v>
      </c>
      <c r="P196" s="179"/>
      <c r="Q196" s="179"/>
    </row>
    <row r="197" spans="1:17" ht="14.5">
      <c r="A197" s="12" t="str">
        <f t="shared" si="7"/>
        <v>4</v>
      </c>
      <c r="B197" s="13" t="str">
        <f t="shared" si="6"/>
        <v>40101012</v>
      </c>
      <c r="C197" s="60" t="s">
        <v>702</v>
      </c>
      <c r="D197" s="60" t="s">
        <v>651</v>
      </c>
      <c r="E197" s="61">
        <v>0</v>
      </c>
      <c r="F197" s="61">
        <v>0</v>
      </c>
      <c r="G197" s="61">
        <v>35067545.829999998</v>
      </c>
      <c r="H197" s="61">
        <v>-35067545.829999998</v>
      </c>
      <c r="I197" s="61">
        <v>0</v>
      </c>
      <c r="J197" s="61">
        <v>0</v>
      </c>
      <c r="K197" s="61">
        <v>409102.33</v>
      </c>
      <c r="L197" s="61">
        <v>-409102.33</v>
      </c>
      <c r="M197" s="9" t="str">
        <f>VLOOKUP(C197,TB!C:F,3,0)</f>
        <v>Export sales</v>
      </c>
      <c r="N197" s="9" t="str">
        <f>VLOOKUP(C197,TB!C:F,4,0)</f>
        <v>Export sales</v>
      </c>
      <c r="P197" s="179"/>
      <c r="Q197" s="179"/>
    </row>
    <row r="198" spans="1:17" ht="14.5">
      <c r="A198" s="12" t="str">
        <f t="shared" si="7"/>
        <v>4</v>
      </c>
      <c r="B198" s="13" t="str">
        <f t="shared" si="6"/>
        <v>40101013</v>
      </c>
      <c r="C198" s="60" t="s">
        <v>1298</v>
      </c>
      <c r="D198" s="60" t="s">
        <v>1299</v>
      </c>
      <c r="E198" s="61">
        <v>0</v>
      </c>
      <c r="F198" s="61">
        <v>4922451.9000000004</v>
      </c>
      <c r="G198" s="61">
        <v>17567541.68</v>
      </c>
      <c r="H198" s="61">
        <v>-12645089.779999999</v>
      </c>
      <c r="I198" s="61">
        <v>0</v>
      </c>
      <c r="J198" s="61">
        <v>58635.519999999997</v>
      </c>
      <c r="K198" s="61">
        <v>208787.49</v>
      </c>
      <c r="L198" s="61">
        <v>-150151.97</v>
      </c>
      <c r="M198" s="9" t="str">
        <f>VLOOKUP(C198,TB!C:F,3,0)</f>
        <v>Export sales</v>
      </c>
      <c r="N198" s="9" t="str">
        <f>VLOOKUP(C198,TB!C:F,4,0)</f>
        <v>Export sales</v>
      </c>
      <c r="P198" s="179"/>
      <c r="Q198" s="179"/>
    </row>
    <row r="199" spans="1:17" ht="14.5">
      <c r="A199" s="12" t="str">
        <f t="shared" si="7"/>
        <v>4</v>
      </c>
      <c r="B199" s="13" t="str">
        <f t="shared" si="6"/>
        <v>40201005</v>
      </c>
      <c r="C199" s="60" t="s">
        <v>1086</v>
      </c>
      <c r="D199" s="60" t="s">
        <v>1087</v>
      </c>
      <c r="E199" s="61">
        <v>0</v>
      </c>
      <c r="F199" s="61">
        <v>0</v>
      </c>
      <c r="G199" s="61">
        <v>921039</v>
      </c>
      <c r="H199" s="61">
        <v>-921039</v>
      </c>
      <c r="I199" s="61">
        <v>0</v>
      </c>
      <c r="J199" s="61">
        <v>0</v>
      </c>
      <c r="K199" s="61">
        <v>9850.68</v>
      </c>
      <c r="L199" s="61">
        <v>-9850.68</v>
      </c>
      <c r="M199" s="9" t="str">
        <f>VLOOKUP(C199,TB!C:F,3,0)</f>
        <v>Other income</v>
      </c>
      <c r="N199" s="9" t="str">
        <f>VLOOKUP(C199,TB!C:F,4,0)</f>
        <v>Other income</v>
      </c>
      <c r="P199" s="179"/>
      <c r="Q199" s="179"/>
    </row>
    <row r="200" spans="1:17" ht="14.5">
      <c r="A200" s="12" t="str">
        <f t="shared" si="7"/>
        <v>4</v>
      </c>
      <c r="B200" s="13" t="str">
        <f t="shared" si="6"/>
        <v>40201007</v>
      </c>
      <c r="C200" s="60" t="s">
        <v>1088</v>
      </c>
      <c r="D200" s="60" t="s">
        <v>1089</v>
      </c>
      <c r="E200" s="61">
        <v>0</v>
      </c>
      <c r="F200" s="61">
        <v>98794155.599999994</v>
      </c>
      <c r="G200" s="61">
        <v>297576924.14999998</v>
      </c>
      <c r="H200" s="61">
        <v>-198782768.55000001</v>
      </c>
      <c r="I200" s="61">
        <v>0</v>
      </c>
      <c r="J200" s="61">
        <v>1138653</v>
      </c>
      <c r="K200" s="61">
        <v>3449912.03</v>
      </c>
      <c r="L200" s="61">
        <v>-2311259.0299999998</v>
      </c>
      <c r="M200" s="9" t="str">
        <f>VLOOKUP(C200,TB!C:F,3,0)</f>
        <v>Export incentives</v>
      </c>
      <c r="N200" s="9" t="str">
        <f>VLOOKUP(C200,TB!C:F,4,0)</f>
        <v>Export incentives</v>
      </c>
      <c r="P200" s="179"/>
      <c r="Q200" s="179"/>
    </row>
    <row r="201" spans="1:17" ht="14.5">
      <c r="A201" s="12" t="str">
        <f t="shared" si="7"/>
        <v>4</v>
      </c>
      <c r="B201" s="13" t="str">
        <f t="shared" si="6"/>
        <v>40201015</v>
      </c>
      <c r="C201" s="60" t="s">
        <v>624</v>
      </c>
      <c r="D201" s="60" t="s">
        <v>460</v>
      </c>
      <c r="E201" s="61">
        <v>0</v>
      </c>
      <c r="F201" s="61">
        <v>0</v>
      </c>
      <c r="G201" s="61">
        <v>789324.85</v>
      </c>
      <c r="H201" s="61">
        <v>-789324.85</v>
      </c>
      <c r="I201" s="61">
        <v>0</v>
      </c>
      <c r="J201" s="61">
        <v>0</v>
      </c>
      <c r="K201" s="61">
        <v>5883.08</v>
      </c>
      <c r="L201" s="61">
        <v>-5883.08</v>
      </c>
      <c r="M201" s="9" t="str">
        <f>VLOOKUP(C201,TB!C:F,3,0)</f>
        <v>(Gain)/Loss on Disposal of Assets</v>
      </c>
      <c r="N201" s="9" t="str">
        <f>VLOOKUP(C201,TB!C:F,4,0)</f>
        <v>Gain/(loss) on disposal of property, plant and equipment</v>
      </c>
      <c r="P201" s="179"/>
      <c r="Q201" s="179"/>
    </row>
    <row r="202" spans="1:17" ht="14.5">
      <c r="A202" s="12" t="str">
        <f t="shared" si="7"/>
        <v>4</v>
      </c>
      <c r="B202" s="13" t="str">
        <f t="shared" si="6"/>
        <v>40201016</v>
      </c>
      <c r="C202" s="60" t="s">
        <v>461</v>
      </c>
      <c r="D202" s="60" t="s">
        <v>118</v>
      </c>
      <c r="E202" s="61">
        <v>0</v>
      </c>
      <c r="F202" s="61">
        <v>96017446.140000001</v>
      </c>
      <c r="G202" s="61">
        <v>96024542.719999999</v>
      </c>
      <c r="H202" s="61">
        <v>-7096.58</v>
      </c>
      <c r="I202" s="61">
        <v>0</v>
      </c>
      <c r="J202" s="61">
        <v>15938.93</v>
      </c>
      <c r="K202" s="61">
        <v>15435.01</v>
      </c>
      <c r="L202" s="61">
        <v>503.92</v>
      </c>
      <c r="M202" s="9" t="str">
        <f>VLOOKUP(C202,TB!C:F,3,0)</f>
        <v>Exchange Gain - Unre</v>
      </c>
      <c r="N202" s="9" t="str">
        <f>VLOOKUP(C202,TB!C:F,4,0)</f>
        <v>Exchange gain/ (loss)</v>
      </c>
      <c r="P202" s="179"/>
      <c r="Q202" s="179"/>
    </row>
    <row r="203" spans="1:17" ht="14.5">
      <c r="A203" s="12" t="str">
        <f t="shared" si="7"/>
        <v>4</v>
      </c>
      <c r="B203" s="13" t="str">
        <f t="shared" si="6"/>
        <v>40201017</v>
      </c>
      <c r="C203" s="60" t="s">
        <v>462</v>
      </c>
      <c r="D203" s="60" t="s">
        <v>67</v>
      </c>
      <c r="E203" s="61">
        <v>0</v>
      </c>
      <c r="F203" s="61">
        <v>210131967.97</v>
      </c>
      <c r="G203" s="61">
        <v>214417721.75</v>
      </c>
      <c r="H203" s="61">
        <v>-4285753.78</v>
      </c>
      <c r="I203" s="61">
        <v>0</v>
      </c>
      <c r="J203" s="61">
        <v>778941.97</v>
      </c>
      <c r="K203" s="61">
        <v>1912184.14</v>
      </c>
      <c r="L203" s="61">
        <v>-1133242.17</v>
      </c>
      <c r="M203" s="9" t="str">
        <f>VLOOKUP(C203,TB!C:F,3,0)</f>
        <v>Prodn  materials consumed-inward cost</v>
      </c>
      <c r="N203" s="9" t="str">
        <f>VLOOKUP(C203,TB!C:F,4,0)</f>
        <v>Production materials consumed</v>
      </c>
      <c r="P203" s="179"/>
      <c r="Q203" s="179"/>
    </row>
    <row r="204" spans="1:17" ht="14.5">
      <c r="A204" s="12" t="str">
        <f t="shared" si="7"/>
        <v>4</v>
      </c>
      <c r="B204" s="13" t="str">
        <f t="shared" si="6"/>
        <v>40201022</v>
      </c>
      <c r="C204" s="60" t="s">
        <v>1090</v>
      </c>
      <c r="D204" s="60" t="s">
        <v>731</v>
      </c>
      <c r="E204" s="61">
        <v>0</v>
      </c>
      <c r="F204" s="61">
        <v>0</v>
      </c>
      <c r="G204" s="61">
        <v>64795779</v>
      </c>
      <c r="H204" s="61">
        <v>-64795779</v>
      </c>
      <c r="I204" s="61">
        <v>0</v>
      </c>
      <c r="J204" s="61">
        <v>0</v>
      </c>
      <c r="K204" s="61">
        <v>734068</v>
      </c>
      <c r="L204" s="61">
        <v>-734068</v>
      </c>
      <c r="M204" s="9" t="str">
        <f>VLOOKUP(C204,TB!C:F,3,0)</f>
        <v>Prodn  materials consumed-inward cost</v>
      </c>
      <c r="N204" s="9" t="str">
        <f>VLOOKUP(C204,TB!C:F,4,0)</f>
        <v>Production materials consumed</v>
      </c>
      <c r="P204" s="179"/>
      <c r="Q204" s="179"/>
    </row>
    <row r="205" spans="1:17" ht="14.5">
      <c r="A205" s="12" t="str">
        <f t="shared" si="7"/>
        <v>5</v>
      </c>
      <c r="B205" s="13" t="str">
        <f t="shared" si="6"/>
        <v>50101003</v>
      </c>
      <c r="C205" s="60" t="s">
        <v>463</v>
      </c>
      <c r="D205" s="60" t="s">
        <v>119</v>
      </c>
      <c r="E205" s="61">
        <v>0</v>
      </c>
      <c r="F205" s="61">
        <v>18530331.809999999</v>
      </c>
      <c r="G205" s="61">
        <v>1200655.3999999999</v>
      </c>
      <c r="H205" s="61">
        <v>17329676.41</v>
      </c>
      <c r="I205" s="61">
        <v>0</v>
      </c>
      <c r="J205" s="61">
        <v>215608.14</v>
      </c>
      <c r="K205" s="61">
        <v>14133.67</v>
      </c>
      <c r="L205" s="61">
        <v>201474.47</v>
      </c>
      <c r="M205" s="9" t="str">
        <f>VLOOKUP(C205,TB!C:F,3,0)</f>
        <v>Prodn  materials consumed-material cost</v>
      </c>
      <c r="N205" s="9" t="str">
        <f>VLOOKUP(C205,TB!C:F,4,0)</f>
        <v>Production materials consumed</v>
      </c>
      <c r="P205" s="179"/>
      <c r="Q205" s="179"/>
    </row>
    <row r="206" spans="1:17" ht="14.5">
      <c r="A206" s="12" t="str">
        <f t="shared" si="7"/>
        <v>5</v>
      </c>
      <c r="B206" s="13" t="str">
        <f t="shared" si="6"/>
        <v>50101004</v>
      </c>
      <c r="C206" s="60" t="s">
        <v>464</v>
      </c>
      <c r="D206" s="60" t="s">
        <v>120</v>
      </c>
      <c r="E206" s="61">
        <v>0</v>
      </c>
      <c r="F206" s="61">
        <v>20272922.41</v>
      </c>
      <c r="G206" s="61">
        <v>131590</v>
      </c>
      <c r="H206" s="61">
        <v>20141332.41</v>
      </c>
      <c r="I206" s="61">
        <v>0</v>
      </c>
      <c r="J206" s="61">
        <v>235549.89</v>
      </c>
      <c r="K206" s="61">
        <v>1543.11</v>
      </c>
      <c r="L206" s="61">
        <v>234006.78</v>
      </c>
      <c r="M206" s="9" t="str">
        <f>VLOOKUP(C206,TB!C:F,3,0)</f>
        <v>Prodn  materials consumed-material cost</v>
      </c>
      <c r="N206" s="9" t="str">
        <f>VLOOKUP(C206,TB!C:F,4,0)</f>
        <v>Production materials consumed</v>
      </c>
      <c r="P206" s="179"/>
      <c r="Q206" s="179"/>
    </row>
    <row r="207" spans="1:17" ht="14.5">
      <c r="A207" s="12" t="str">
        <f t="shared" si="7"/>
        <v>5</v>
      </c>
      <c r="B207" s="13" t="str">
        <f t="shared" si="6"/>
        <v>50101005</v>
      </c>
      <c r="C207" s="60" t="s">
        <v>465</v>
      </c>
      <c r="D207" s="60" t="s">
        <v>121</v>
      </c>
      <c r="E207" s="61">
        <v>0</v>
      </c>
      <c r="F207" s="61">
        <v>78685490.5</v>
      </c>
      <c r="G207" s="61">
        <v>124979.77</v>
      </c>
      <c r="H207" s="61">
        <v>78560510.730000004</v>
      </c>
      <c r="I207" s="61">
        <v>0</v>
      </c>
      <c r="J207" s="61">
        <v>913634.39</v>
      </c>
      <c r="K207" s="61">
        <v>1454.32</v>
      </c>
      <c r="L207" s="61">
        <v>912180.07</v>
      </c>
      <c r="M207" s="9" t="str">
        <f>VLOOKUP(C207,TB!C:F,3,0)</f>
        <v>Prodn  materials consumed-material cost</v>
      </c>
      <c r="N207" s="9" t="str">
        <f>VLOOKUP(C207,TB!C:F,4,0)</f>
        <v>Production materials consumed</v>
      </c>
      <c r="P207" s="179"/>
      <c r="Q207" s="179"/>
    </row>
    <row r="208" spans="1:17" ht="14.5">
      <c r="A208" s="12" t="str">
        <f t="shared" si="7"/>
        <v>5</v>
      </c>
      <c r="B208" s="13" t="str">
        <f t="shared" si="6"/>
        <v>50101006</v>
      </c>
      <c r="C208" s="60" t="s">
        <v>466</v>
      </c>
      <c r="D208" s="60" t="s">
        <v>122</v>
      </c>
      <c r="E208" s="61">
        <v>0</v>
      </c>
      <c r="F208" s="61">
        <v>16187053.6</v>
      </c>
      <c r="G208" s="61">
        <v>0</v>
      </c>
      <c r="H208" s="61">
        <v>16187053.6</v>
      </c>
      <c r="I208" s="61">
        <v>0</v>
      </c>
      <c r="J208" s="61">
        <v>186836.58</v>
      </c>
      <c r="K208" s="61">
        <v>0</v>
      </c>
      <c r="L208" s="61">
        <v>186836.58</v>
      </c>
      <c r="M208" s="9" t="str">
        <f>VLOOKUP(C208,TB!C:F,3,0)</f>
        <v>Prodn  materials consumed-material cost</v>
      </c>
      <c r="N208" s="9" t="str">
        <f>VLOOKUP(C208,TB!C:F,4,0)</f>
        <v>Production materials consumed</v>
      </c>
      <c r="P208" s="179"/>
      <c r="Q208" s="179"/>
    </row>
    <row r="209" spans="1:17" ht="14.5">
      <c r="A209" s="12" t="str">
        <f t="shared" si="7"/>
        <v>5</v>
      </c>
      <c r="B209" s="13" t="str">
        <f t="shared" si="6"/>
        <v>50101010</v>
      </c>
      <c r="C209" s="60" t="s">
        <v>467</v>
      </c>
      <c r="D209" s="60" t="s">
        <v>200</v>
      </c>
      <c r="E209" s="61">
        <v>0</v>
      </c>
      <c r="F209" s="61">
        <v>7075200272</v>
      </c>
      <c r="G209" s="61">
        <v>1860145352</v>
      </c>
      <c r="H209" s="61">
        <v>5215054920</v>
      </c>
      <c r="I209" s="61">
        <v>0</v>
      </c>
      <c r="J209" s="61">
        <v>85977323</v>
      </c>
      <c r="K209" s="61">
        <v>23024059</v>
      </c>
      <c r="L209" s="61">
        <v>62953264</v>
      </c>
      <c r="M209" s="9" t="str">
        <f>VLOOKUP(C209,TB!C:F,3,0)</f>
        <v>Prodn  materials consumed-material cost</v>
      </c>
      <c r="N209" s="9" t="str">
        <f>VLOOKUP(C209,TB!C:F,4,0)</f>
        <v>Production materials consumed</v>
      </c>
      <c r="P209" s="179"/>
      <c r="Q209" s="179"/>
    </row>
    <row r="210" spans="1:17" ht="14.5">
      <c r="A210" s="12" t="str">
        <f t="shared" si="7"/>
        <v>5</v>
      </c>
      <c r="B210" s="13" t="str">
        <f t="shared" si="6"/>
        <v>50101013</v>
      </c>
      <c r="C210" s="60" t="s">
        <v>625</v>
      </c>
      <c r="D210" s="60" t="s">
        <v>607</v>
      </c>
      <c r="E210" s="61">
        <v>0</v>
      </c>
      <c r="F210" s="61">
        <v>583.13</v>
      </c>
      <c r="G210" s="61">
        <v>0</v>
      </c>
      <c r="H210" s="61">
        <v>583.13</v>
      </c>
      <c r="I210" s="61">
        <v>0</v>
      </c>
      <c r="J210" s="61">
        <v>6.79</v>
      </c>
      <c r="K210" s="61">
        <v>0</v>
      </c>
      <c r="L210" s="61">
        <v>6.79</v>
      </c>
      <c r="M210" s="9" t="str">
        <f>VLOOKUP(C210,TB!C:F,3,0)</f>
        <v>Prodn  materials consumed-inward cost</v>
      </c>
      <c r="N210" s="9" t="str">
        <f>VLOOKUP(C210,TB!C:F,4,0)</f>
        <v>Production materials consumed</v>
      </c>
      <c r="P210" s="179"/>
      <c r="Q210" s="179"/>
    </row>
    <row r="211" spans="1:17" ht="14.5">
      <c r="A211" s="12" t="str">
        <f t="shared" si="7"/>
        <v>5</v>
      </c>
      <c r="B211" s="13" t="str">
        <f t="shared" si="6"/>
        <v>50101014</v>
      </c>
      <c r="C211" s="60" t="s">
        <v>626</v>
      </c>
      <c r="D211" s="60" t="s">
        <v>192</v>
      </c>
      <c r="E211" s="61">
        <v>0</v>
      </c>
      <c r="F211" s="61">
        <v>357.05</v>
      </c>
      <c r="G211" s="61">
        <v>0.26</v>
      </c>
      <c r="H211" s="61">
        <v>356.79</v>
      </c>
      <c r="I211" s="61">
        <v>0</v>
      </c>
      <c r="J211" s="61">
        <v>0</v>
      </c>
      <c r="K211" s="61">
        <v>0</v>
      </c>
      <c r="L211" s="61">
        <v>0</v>
      </c>
      <c r="M211" s="9" t="str">
        <f>VLOOKUP(C211,TB!C:F,3,0)</f>
        <v>Prodn  materials consumed-material cost</v>
      </c>
      <c r="N211" s="9" t="str">
        <f>VLOOKUP(C211,TB!C:F,4,0)</f>
        <v>Production materials consumed</v>
      </c>
      <c r="P211" s="179"/>
      <c r="Q211" s="179"/>
    </row>
    <row r="212" spans="1:17" ht="14.5">
      <c r="A212" s="12" t="str">
        <f t="shared" si="7"/>
        <v>5</v>
      </c>
      <c r="B212" s="13" t="str">
        <f t="shared" si="6"/>
        <v>50101017</v>
      </c>
      <c r="C212" s="60" t="s">
        <v>627</v>
      </c>
      <c r="D212" s="60" t="s">
        <v>123</v>
      </c>
      <c r="E212" s="61">
        <v>0</v>
      </c>
      <c r="F212" s="61">
        <v>181.59</v>
      </c>
      <c r="G212" s="61">
        <v>17.399999999999999</v>
      </c>
      <c r="H212" s="61">
        <v>164.19</v>
      </c>
      <c r="I212" s="61">
        <v>0</v>
      </c>
      <c r="J212" s="61">
        <v>2.11</v>
      </c>
      <c r="K212" s="61">
        <v>0.2</v>
      </c>
      <c r="L212" s="61">
        <v>1.91</v>
      </c>
      <c r="M212" s="9" t="str">
        <f>VLOOKUP(C212,TB!C:F,3,0)</f>
        <v>Prodn  materials consumed-material cost</v>
      </c>
      <c r="N212" s="9" t="str">
        <f>VLOOKUP(C212,TB!C:F,4,0)</f>
        <v>Production materials consumed</v>
      </c>
      <c r="P212" s="179"/>
      <c r="Q212" s="179"/>
    </row>
    <row r="213" spans="1:17" ht="14.5">
      <c r="A213" s="12" t="str">
        <f t="shared" si="7"/>
        <v>5</v>
      </c>
      <c r="B213" s="13" t="str">
        <f t="shared" si="6"/>
        <v>50101022</v>
      </c>
      <c r="C213" s="60" t="s">
        <v>1091</v>
      </c>
      <c r="D213" s="60" t="s">
        <v>1092</v>
      </c>
      <c r="E213" s="61">
        <v>0</v>
      </c>
      <c r="F213" s="61">
        <v>8602</v>
      </c>
      <c r="G213" s="61">
        <v>8602</v>
      </c>
      <c r="H213" s="61">
        <v>0</v>
      </c>
      <c r="I213" s="61">
        <v>0</v>
      </c>
      <c r="J213" s="61">
        <v>100.31</v>
      </c>
      <c r="K213" s="61">
        <v>100.31</v>
      </c>
      <c r="L213" s="61">
        <v>0</v>
      </c>
      <c r="M213" s="9" t="str">
        <f>VLOOKUP(C213,TB!C:F,3,0)</f>
        <v>Environment treatment expenses</v>
      </c>
      <c r="N213" s="9" t="str">
        <f>VLOOKUP(C213,TB!C:F,4,0)</f>
        <v>Factory overheads</v>
      </c>
      <c r="P213" s="179"/>
      <c r="Q213" s="179"/>
    </row>
    <row r="214" spans="1:17" ht="14.5">
      <c r="A214" s="12" t="str">
        <f t="shared" si="7"/>
        <v>5</v>
      </c>
      <c r="B214" s="13" t="str">
        <f t="shared" si="6"/>
        <v>50101035</v>
      </c>
      <c r="C214" s="60" t="s">
        <v>1300</v>
      </c>
      <c r="D214" s="60" t="s">
        <v>1301</v>
      </c>
      <c r="E214" s="61">
        <v>0</v>
      </c>
      <c r="F214" s="61">
        <v>15364675.59</v>
      </c>
      <c r="G214" s="61">
        <v>125715.8</v>
      </c>
      <c r="H214" s="61">
        <v>15238959.789999999</v>
      </c>
      <c r="I214" s="61">
        <v>0</v>
      </c>
      <c r="J214" s="61">
        <v>177941.78</v>
      </c>
      <c r="K214" s="61">
        <v>1463.09</v>
      </c>
      <c r="L214" s="61">
        <v>176478.69</v>
      </c>
      <c r="M214" s="9" t="str">
        <f>VLOOKUP(C214,TB!C:F,3,0)</f>
        <v>Prodn  materials consumed-inward cost</v>
      </c>
      <c r="N214" s="9" t="str">
        <f>VLOOKUP(C214,TB!C:F,4,0)</f>
        <v>Production materials consumed</v>
      </c>
      <c r="P214" s="179"/>
      <c r="Q214" s="179"/>
    </row>
    <row r="215" spans="1:17" ht="14.5">
      <c r="A215" s="12" t="str">
        <f t="shared" si="7"/>
        <v>5</v>
      </c>
      <c r="B215" s="13" t="str">
        <f t="shared" si="6"/>
        <v>50101044</v>
      </c>
      <c r="C215" s="60" t="s">
        <v>1302</v>
      </c>
      <c r="D215" s="60" t="s">
        <v>1303</v>
      </c>
      <c r="E215" s="61">
        <v>0</v>
      </c>
      <c r="F215" s="61">
        <v>1086623</v>
      </c>
      <c r="G215" s="61">
        <v>0</v>
      </c>
      <c r="H215" s="61">
        <v>1086623</v>
      </c>
      <c r="I215" s="61">
        <v>0</v>
      </c>
      <c r="J215" s="61">
        <v>12611.36</v>
      </c>
      <c r="K215" s="61">
        <v>0</v>
      </c>
      <c r="L215" s="61">
        <v>12611.36</v>
      </c>
      <c r="M215" s="9" t="str">
        <f>VLOOKUP(C215,TB!C:F,3,0)</f>
        <v>Printing and stationeries</v>
      </c>
      <c r="N215" s="9" t="str">
        <f>VLOOKUP(C215,TB!C:F,4,0)</f>
        <v>Administrative expenses</v>
      </c>
      <c r="P215" s="179"/>
      <c r="Q215" s="179"/>
    </row>
    <row r="216" spans="1:17" ht="14.5">
      <c r="A216" s="12" t="str">
        <f t="shared" si="7"/>
        <v>5</v>
      </c>
      <c r="B216" s="125" t="str">
        <f t="shared" si="6"/>
        <v>50201001</v>
      </c>
      <c r="C216" s="60" t="s">
        <v>468</v>
      </c>
      <c r="D216" s="60" t="s">
        <v>28</v>
      </c>
      <c r="E216" s="61">
        <v>0</v>
      </c>
      <c r="F216" s="61">
        <v>618253434.60000002</v>
      </c>
      <c r="G216" s="61">
        <v>1301614.6000000001</v>
      </c>
      <c r="H216" s="61">
        <v>616951820</v>
      </c>
      <c r="I216" s="61">
        <v>0</v>
      </c>
      <c r="J216" s="61">
        <v>7129154.0599999996</v>
      </c>
      <c r="K216" s="61">
        <v>15174.95</v>
      </c>
      <c r="L216" s="61">
        <v>7113979.1100000003</v>
      </c>
      <c r="M216" s="9" t="str">
        <f>VLOOKUP(C216,TB!C:F,3,0)</f>
        <v>Wages</v>
      </c>
      <c r="N216" s="9" t="str">
        <f>VLOOKUP(C216,TB!C:F,4,0)</f>
        <v>Direct expenses</v>
      </c>
      <c r="P216" s="179"/>
      <c r="Q216" s="179"/>
    </row>
    <row r="217" spans="1:17" ht="14.5">
      <c r="A217" s="12" t="str">
        <f t="shared" si="7"/>
        <v>5</v>
      </c>
      <c r="B217" s="125" t="str">
        <f t="shared" si="6"/>
        <v>50201002</v>
      </c>
      <c r="C217" s="60" t="s">
        <v>469</v>
      </c>
      <c r="D217" s="60" t="s">
        <v>4</v>
      </c>
      <c r="E217" s="61">
        <v>0</v>
      </c>
      <c r="F217" s="61">
        <v>22354775</v>
      </c>
      <c r="G217" s="61">
        <v>0</v>
      </c>
      <c r="H217" s="61">
        <v>22354775</v>
      </c>
      <c r="I217" s="61">
        <v>0</v>
      </c>
      <c r="J217" s="61">
        <v>257743.45</v>
      </c>
      <c r="K217" s="61">
        <v>0</v>
      </c>
      <c r="L217" s="61">
        <v>257743.45</v>
      </c>
      <c r="M217" s="9" t="str">
        <f>VLOOKUP(C217,TB!C:F,3,0)</f>
        <v>Wages</v>
      </c>
      <c r="N217" s="9" t="str">
        <f>VLOOKUP(C217,TB!C:F,4,0)</f>
        <v>Direct expenses</v>
      </c>
      <c r="P217" s="179"/>
      <c r="Q217" s="179"/>
    </row>
    <row r="218" spans="1:17" ht="14.5">
      <c r="A218" s="12" t="str">
        <f t="shared" si="7"/>
        <v>5</v>
      </c>
      <c r="B218" s="125" t="str">
        <f t="shared" si="6"/>
        <v>50201003</v>
      </c>
      <c r="C218" s="60" t="s">
        <v>470</v>
      </c>
      <c r="D218" s="60" t="s">
        <v>53</v>
      </c>
      <c r="E218" s="61">
        <v>0</v>
      </c>
      <c r="F218" s="61">
        <v>163785121.75</v>
      </c>
      <c r="G218" s="61">
        <v>1341037.2</v>
      </c>
      <c r="H218" s="61">
        <v>162444084.55000001</v>
      </c>
      <c r="I218" s="61">
        <v>0</v>
      </c>
      <c r="J218" s="61">
        <v>1885467.68</v>
      </c>
      <c r="K218" s="61">
        <v>15793.2</v>
      </c>
      <c r="L218" s="61">
        <v>1869674.48</v>
      </c>
      <c r="M218" s="9" t="str">
        <f>VLOOKUP(C218,TB!C:F,3,0)</f>
        <v>Wages</v>
      </c>
      <c r="N218" s="9" t="str">
        <f>VLOOKUP(C218,TB!C:F,4,0)</f>
        <v>Direct expenses</v>
      </c>
      <c r="P218" s="179"/>
      <c r="Q218" s="179"/>
    </row>
    <row r="219" spans="1:17" ht="14.5">
      <c r="A219" s="12" t="str">
        <f t="shared" si="7"/>
        <v>5</v>
      </c>
      <c r="B219" s="125" t="str">
        <f t="shared" si="6"/>
        <v>50201004</v>
      </c>
      <c r="C219" s="60" t="s">
        <v>471</v>
      </c>
      <c r="D219" s="60" t="s">
        <v>124</v>
      </c>
      <c r="E219" s="61">
        <v>0</v>
      </c>
      <c r="F219" s="61">
        <v>29513</v>
      </c>
      <c r="G219" s="61">
        <v>0</v>
      </c>
      <c r="H219" s="61">
        <v>29513</v>
      </c>
      <c r="I219" s="61">
        <v>0</v>
      </c>
      <c r="J219" s="61">
        <v>347.42</v>
      </c>
      <c r="K219" s="61">
        <v>0</v>
      </c>
      <c r="L219" s="61">
        <v>347.42</v>
      </c>
      <c r="M219" s="9" t="str">
        <f>VLOOKUP(C219,TB!C:F,3,0)</f>
        <v>Wages</v>
      </c>
      <c r="N219" s="9" t="str">
        <f>VLOOKUP(C219,TB!C:F,4,0)</f>
        <v>Direct expenses</v>
      </c>
      <c r="P219" s="179"/>
      <c r="Q219" s="179"/>
    </row>
    <row r="220" spans="1:17" ht="14.5">
      <c r="A220" s="12" t="str">
        <f t="shared" si="7"/>
        <v>5</v>
      </c>
      <c r="B220" s="13" t="str">
        <f t="shared" si="6"/>
        <v>50201005</v>
      </c>
      <c r="C220" s="60" t="s">
        <v>472</v>
      </c>
      <c r="D220" s="60" t="s">
        <v>54</v>
      </c>
      <c r="E220" s="61">
        <v>0</v>
      </c>
      <c r="F220" s="61">
        <v>2359117.6</v>
      </c>
      <c r="G220" s="61">
        <v>2412057.66</v>
      </c>
      <c r="H220" s="61">
        <v>-52940.06</v>
      </c>
      <c r="I220" s="61">
        <v>0</v>
      </c>
      <c r="J220" s="61">
        <v>27832.57</v>
      </c>
      <c r="K220" s="61">
        <v>28660.26</v>
      </c>
      <c r="L220" s="61">
        <v>-827.69</v>
      </c>
      <c r="M220" s="9" t="str">
        <f>VLOOKUP(C220,TB!C:F,3,0)</f>
        <v>Wages</v>
      </c>
      <c r="N220" s="9" t="str">
        <f>VLOOKUP(C220,TB!C:F,4,0)</f>
        <v>Direct expenses</v>
      </c>
      <c r="P220" s="179"/>
      <c r="Q220" s="179"/>
    </row>
    <row r="221" spans="1:17" ht="14.5">
      <c r="A221" s="12" t="str">
        <f t="shared" si="7"/>
        <v>5</v>
      </c>
      <c r="B221" s="125" t="str">
        <f t="shared" si="6"/>
        <v>50201007</v>
      </c>
      <c r="C221" s="60" t="s">
        <v>473</v>
      </c>
      <c r="D221" s="60" t="s">
        <v>55</v>
      </c>
      <c r="E221" s="61">
        <v>0</v>
      </c>
      <c r="F221" s="61">
        <v>11931259</v>
      </c>
      <c r="G221" s="61">
        <v>0</v>
      </c>
      <c r="H221" s="61">
        <v>11931259</v>
      </c>
      <c r="I221" s="61">
        <v>0</v>
      </c>
      <c r="J221" s="61">
        <v>137696.04</v>
      </c>
      <c r="K221" s="61">
        <v>0</v>
      </c>
      <c r="L221" s="61">
        <v>137696.04</v>
      </c>
      <c r="M221" s="9" t="str">
        <f>VLOOKUP(C221,TB!C:F,3,0)</f>
        <v>Wages</v>
      </c>
      <c r="N221" s="9" t="str">
        <f>VLOOKUP(C221,TB!C:F,4,0)</f>
        <v>Direct expenses</v>
      </c>
      <c r="P221" s="179"/>
      <c r="Q221" s="179"/>
    </row>
    <row r="222" spans="1:17" ht="14.5">
      <c r="A222" s="12" t="str">
        <f t="shared" si="7"/>
        <v>5</v>
      </c>
      <c r="B222" s="13" t="str">
        <f t="shared" si="6"/>
        <v>50201008</v>
      </c>
      <c r="C222" s="60" t="s">
        <v>474</v>
      </c>
      <c r="D222" s="60" t="s">
        <v>126</v>
      </c>
      <c r="E222" s="61">
        <v>0</v>
      </c>
      <c r="F222" s="61">
        <v>734050</v>
      </c>
      <c r="G222" s="61">
        <v>55045.45</v>
      </c>
      <c r="H222" s="61">
        <v>679004.55</v>
      </c>
      <c r="I222" s="61">
        <v>0</v>
      </c>
      <c r="J222" s="61">
        <v>8488.81</v>
      </c>
      <c r="K222" s="61">
        <v>651.17999999999995</v>
      </c>
      <c r="L222" s="61">
        <v>7837.63</v>
      </c>
      <c r="M222" s="9" t="str">
        <f>VLOOKUP(C222,TB!C:F,3,0)</f>
        <v>Wages</v>
      </c>
      <c r="N222" s="9" t="str">
        <f>VLOOKUP(C222,TB!C:F,4,0)</f>
        <v>Direct expenses</v>
      </c>
      <c r="P222" s="179"/>
      <c r="Q222" s="179"/>
    </row>
    <row r="223" spans="1:17" ht="14.5">
      <c r="A223" s="12" t="str">
        <f t="shared" si="7"/>
        <v>5</v>
      </c>
      <c r="B223" s="13" t="str">
        <f t="shared" si="6"/>
        <v>50201009</v>
      </c>
      <c r="C223" s="60" t="s">
        <v>475</v>
      </c>
      <c r="D223" s="60" t="s">
        <v>19</v>
      </c>
      <c r="E223" s="61">
        <v>0</v>
      </c>
      <c r="F223" s="61">
        <v>49001252</v>
      </c>
      <c r="G223" s="61">
        <v>0</v>
      </c>
      <c r="H223" s="61">
        <v>49001252</v>
      </c>
      <c r="I223" s="61">
        <v>0</v>
      </c>
      <c r="J223" s="61">
        <v>572398.06000000006</v>
      </c>
      <c r="K223" s="61">
        <v>0</v>
      </c>
      <c r="L223" s="61">
        <v>572398.06000000006</v>
      </c>
      <c r="M223" s="9" t="str">
        <f>VLOOKUP(C223,TB!C:F,3,0)</f>
        <v>Wages</v>
      </c>
      <c r="N223" s="9" t="str">
        <f>VLOOKUP(C223,TB!C:F,4,0)</f>
        <v>Direct expenses</v>
      </c>
      <c r="P223" s="179"/>
      <c r="Q223" s="179"/>
    </row>
    <row r="224" spans="1:17" ht="14.5">
      <c r="A224" s="12" t="str">
        <f t="shared" si="7"/>
        <v>5</v>
      </c>
      <c r="B224" s="13" t="str">
        <f t="shared" si="6"/>
        <v>50201010</v>
      </c>
      <c r="C224" s="60" t="s">
        <v>476</v>
      </c>
      <c r="D224" s="60" t="s">
        <v>56</v>
      </c>
      <c r="E224" s="61">
        <v>0</v>
      </c>
      <c r="F224" s="61">
        <v>23344085</v>
      </c>
      <c r="G224" s="61">
        <v>0</v>
      </c>
      <c r="H224" s="61">
        <v>23344085</v>
      </c>
      <c r="I224" s="61">
        <v>0</v>
      </c>
      <c r="J224" s="61">
        <v>271941.53000000003</v>
      </c>
      <c r="K224" s="61">
        <v>0</v>
      </c>
      <c r="L224" s="61">
        <v>271941.53000000003</v>
      </c>
      <c r="M224" s="9" t="str">
        <f>VLOOKUP(C224,TB!C:F,3,0)</f>
        <v>Wages</v>
      </c>
      <c r="N224" s="9" t="str">
        <f>VLOOKUP(C224,TB!C:F,4,0)</f>
        <v>Direct expenses</v>
      </c>
      <c r="P224" s="179"/>
      <c r="Q224" s="179"/>
    </row>
    <row r="225" spans="1:17" ht="14.5">
      <c r="A225" s="12" t="str">
        <f t="shared" si="7"/>
        <v>5</v>
      </c>
      <c r="B225" s="13" t="str">
        <f t="shared" si="6"/>
        <v>50201011</v>
      </c>
      <c r="C225" s="60" t="s">
        <v>628</v>
      </c>
      <c r="D225" s="60" t="s">
        <v>477</v>
      </c>
      <c r="E225" s="61">
        <v>0</v>
      </c>
      <c r="F225" s="61">
        <v>623000</v>
      </c>
      <c r="G225" s="61">
        <v>0</v>
      </c>
      <c r="H225" s="61">
        <v>623000</v>
      </c>
      <c r="I225" s="61">
        <v>0</v>
      </c>
      <c r="J225" s="61">
        <v>7256.85</v>
      </c>
      <c r="K225" s="61">
        <v>0</v>
      </c>
      <c r="L225" s="61">
        <v>7256.85</v>
      </c>
      <c r="M225" s="9" t="str">
        <f>VLOOKUP(C225,TB!C:F,3,0)</f>
        <v>Wages</v>
      </c>
      <c r="N225" s="9" t="str">
        <f>VLOOKUP(C225,TB!C:F,4,0)</f>
        <v>Direct expenses</v>
      </c>
      <c r="P225" s="179"/>
      <c r="Q225" s="179"/>
    </row>
    <row r="226" spans="1:17" ht="14.5">
      <c r="A226" s="12" t="str">
        <f t="shared" si="7"/>
        <v>5</v>
      </c>
      <c r="B226" s="13" t="str">
        <f t="shared" si="6"/>
        <v>50201012</v>
      </c>
      <c r="C226" s="60" t="s">
        <v>478</v>
      </c>
      <c r="D226" s="60" t="s">
        <v>57</v>
      </c>
      <c r="E226" s="61">
        <v>0</v>
      </c>
      <c r="F226" s="61">
        <v>15017476</v>
      </c>
      <c r="G226" s="61">
        <v>1574</v>
      </c>
      <c r="H226" s="61">
        <v>15015902</v>
      </c>
      <c r="I226" s="61">
        <v>0</v>
      </c>
      <c r="J226" s="61">
        <v>174401.87</v>
      </c>
      <c r="K226" s="61">
        <v>18.53</v>
      </c>
      <c r="L226" s="61">
        <v>174383.34</v>
      </c>
      <c r="M226" s="9" t="str">
        <f>VLOOKUP(C226,TB!C:F,3,0)</f>
        <v>Wages</v>
      </c>
      <c r="N226" s="9" t="str">
        <f>VLOOKUP(C226,TB!C:F,4,0)</f>
        <v>Direct expenses</v>
      </c>
      <c r="P226" s="179"/>
      <c r="Q226" s="179"/>
    </row>
    <row r="227" spans="1:17" ht="14.5">
      <c r="A227" s="12" t="str">
        <f t="shared" si="7"/>
        <v>5</v>
      </c>
      <c r="B227" s="13" t="str">
        <f t="shared" si="6"/>
        <v>50201013</v>
      </c>
      <c r="C227" s="60" t="s">
        <v>479</v>
      </c>
      <c r="D227" s="60" t="s">
        <v>58</v>
      </c>
      <c r="E227" s="61">
        <v>0</v>
      </c>
      <c r="F227" s="61">
        <v>102599386.15000001</v>
      </c>
      <c r="G227" s="61">
        <v>39554463.020000003</v>
      </c>
      <c r="H227" s="61">
        <v>63044923.130000003</v>
      </c>
      <c r="I227" s="61">
        <v>0</v>
      </c>
      <c r="J227" s="61">
        <v>996898.17</v>
      </c>
      <c r="K227" s="61">
        <v>526749.63</v>
      </c>
      <c r="L227" s="61">
        <v>470148.54</v>
      </c>
      <c r="M227" s="9" t="str">
        <f>VLOOKUP(C227,TB!C:F,3,0)</f>
        <v>Wages</v>
      </c>
      <c r="N227" s="9" t="str">
        <f>VLOOKUP(C227,TB!C:F,4,0)</f>
        <v>Direct expenses</v>
      </c>
      <c r="P227" s="179"/>
      <c r="Q227" s="179"/>
    </row>
    <row r="228" spans="1:17" ht="14.5">
      <c r="A228" s="12" t="str">
        <f t="shared" si="7"/>
        <v>5</v>
      </c>
      <c r="B228" s="13" t="str">
        <f t="shared" si="6"/>
        <v>50201015</v>
      </c>
      <c r="C228" s="60" t="s">
        <v>480</v>
      </c>
      <c r="D228" s="60" t="s">
        <v>127</v>
      </c>
      <c r="E228" s="61">
        <v>0</v>
      </c>
      <c r="F228" s="61">
        <v>2736350</v>
      </c>
      <c r="G228" s="61">
        <v>0</v>
      </c>
      <c r="H228" s="61">
        <v>2736350</v>
      </c>
      <c r="I228" s="61">
        <v>0</v>
      </c>
      <c r="J228" s="61">
        <v>31799.54</v>
      </c>
      <c r="K228" s="61">
        <v>0</v>
      </c>
      <c r="L228" s="61">
        <v>31799.54</v>
      </c>
      <c r="M228" s="9" t="str">
        <f>VLOOKUP(C228,TB!C:F,3,0)</f>
        <v>Wages</v>
      </c>
      <c r="N228" s="9" t="str">
        <f>VLOOKUP(C228,TB!C:F,4,0)</f>
        <v>Direct expenses</v>
      </c>
      <c r="P228" s="179"/>
      <c r="Q228" s="179"/>
    </row>
    <row r="229" spans="1:17" ht="14.5">
      <c r="A229" s="12" t="str">
        <f t="shared" si="7"/>
        <v>5</v>
      </c>
      <c r="B229" s="13" t="str">
        <f t="shared" si="6"/>
        <v>50201025</v>
      </c>
      <c r="C229" s="60" t="s">
        <v>1095</v>
      </c>
      <c r="D229" s="60" t="s">
        <v>1096</v>
      </c>
      <c r="E229" s="61">
        <v>0</v>
      </c>
      <c r="F229" s="61">
        <v>2124593.85</v>
      </c>
      <c r="G229" s="61">
        <v>4907.9399999999996</v>
      </c>
      <c r="H229" s="61">
        <v>2119685.91</v>
      </c>
      <c r="I229" s="61">
        <v>0</v>
      </c>
      <c r="J229" s="61">
        <v>24618.240000000002</v>
      </c>
      <c r="K229" s="61">
        <v>57.09</v>
      </c>
      <c r="L229" s="61">
        <v>24561.15</v>
      </c>
      <c r="M229" s="9" t="str">
        <f>VLOOKUP(C229,TB!C:F,3,0)</f>
        <v>Wages</v>
      </c>
      <c r="N229" s="9" t="str">
        <f>VLOOKUP(C229,TB!C:F,4,0)</f>
        <v>Direct expenses</v>
      </c>
      <c r="P229" s="179"/>
      <c r="Q229" s="179"/>
    </row>
    <row r="230" spans="1:17" ht="14.5">
      <c r="A230" s="12" t="str">
        <f t="shared" si="7"/>
        <v>5</v>
      </c>
      <c r="B230" s="13" t="str">
        <f t="shared" si="6"/>
        <v>50202001</v>
      </c>
      <c r="C230" s="60" t="s">
        <v>481</v>
      </c>
      <c r="D230" s="60" t="s">
        <v>128</v>
      </c>
      <c r="E230" s="61">
        <v>0</v>
      </c>
      <c r="F230" s="61">
        <v>148834.70000000001</v>
      </c>
      <c r="G230" s="61">
        <v>37769.699999999997</v>
      </c>
      <c r="H230" s="61">
        <v>111065</v>
      </c>
      <c r="I230" s="61">
        <v>0</v>
      </c>
      <c r="J230" s="61">
        <v>1731.53</v>
      </c>
      <c r="K230" s="61">
        <v>444.68</v>
      </c>
      <c r="L230" s="61">
        <v>1286.8499999999999</v>
      </c>
      <c r="M230" s="9" t="str">
        <f>VLOOKUP(C230,TB!C:F,3,0)</f>
        <v>Fabric shading, mending, printing etc.</v>
      </c>
      <c r="N230" s="9" t="str">
        <f>VLOOKUP(C230,TB!C:F,4,0)</f>
        <v>Direct expenses</v>
      </c>
      <c r="P230" s="179"/>
      <c r="Q230" s="179"/>
    </row>
    <row r="231" spans="1:17" ht="14.5">
      <c r="A231" s="12" t="str">
        <f t="shared" si="7"/>
        <v>5</v>
      </c>
      <c r="B231" s="13" t="str">
        <f t="shared" si="6"/>
        <v>50202003</v>
      </c>
      <c r="C231" s="60" t="s">
        <v>483</v>
      </c>
      <c r="D231" s="60" t="s">
        <v>130</v>
      </c>
      <c r="E231" s="61">
        <v>0</v>
      </c>
      <c r="F231" s="61">
        <v>3062224.67</v>
      </c>
      <c r="G231" s="61">
        <v>913923.74</v>
      </c>
      <c r="H231" s="61">
        <v>2148300.9300000002</v>
      </c>
      <c r="I231" s="61">
        <v>0</v>
      </c>
      <c r="J231" s="61">
        <v>35236.5</v>
      </c>
      <c r="K231" s="61">
        <v>10511.65</v>
      </c>
      <c r="L231" s="61">
        <v>24724.85</v>
      </c>
      <c r="M231" s="9" t="str">
        <f>VLOOKUP(C231,TB!C:F,3,0)</f>
        <v>Fabric shading, mending, printing etc.</v>
      </c>
      <c r="N231" s="9" t="str">
        <f>VLOOKUP(C231,TB!C:F,4,0)</f>
        <v>Direct expenses</v>
      </c>
      <c r="P231" s="179"/>
      <c r="Q231" s="179"/>
    </row>
    <row r="232" spans="1:17" ht="14.5">
      <c r="A232" s="12" t="str">
        <f t="shared" si="7"/>
        <v>5</v>
      </c>
      <c r="B232" s="13" t="str">
        <f t="shared" si="6"/>
        <v>50202005</v>
      </c>
      <c r="C232" s="60" t="s">
        <v>485</v>
      </c>
      <c r="D232" s="60" t="s">
        <v>131</v>
      </c>
      <c r="E232" s="61">
        <v>0</v>
      </c>
      <c r="F232" s="61">
        <v>113965186.48999999</v>
      </c>
      <c r="G232" s="61">
        <v>14286639.460000001</v>
      </c>
      <c r="H232" s="61">
        <v>99678547.030000001</v>
      </c>
      <c r="I232" s="61">
        <v>0</v>
      </c>
      <c r="J232" s="61">
        <v>1321229.3600000001</v>
      </c>
      <c r="K232" s="61">
        <v>167979.3</v>
      </c>
      <c r="L232" s="61">
        <v>1153250.06</v>
      </c>
      <c r="M232" s="9" t="str">
        <f>VLOOKUP(C232,TB!C:F,3,0)</f>
        <v>Fabric shading, mending, printing etc.</v>
      </c>
      <c r="N232" s="9" t="str">
        <f>VLOOKUP(C232,TB!C:F,4,0)</f>
        <v>Direct expenses</v>
      </c>
      <c r="P232" s="179"/>
      <c r="Q232" s="179"/>
    </row>
    <row r="233" spans="1:17" ht="14.5">
      <c r="A233" s="12" t="str">
        <f t="shared" si="7"/>
        <v>5</v>
      </c>
      <c r="B233" s="13" t="str">
        <f t="shared" si="6"/>
        <v>50301001</v>
      </c>
      <c r="C233" s="60" t="s">
        <v>486</v>
      </c>
      <c r="D233" s="60" t="s">
        <v>132</v>
      </c>
      <c r="E233" s="61">
        <v>0</v>
      </c>
      <c r="F233" s="61">
        <v>125527063.36</v>
      </c>
      <c r="G233" s="61">
        <v>108750311.14</v>
      </c>
      <c r="H233" s="61">
        <v>16776752.220000001</v>
      </c>
      <c r="I233" s="61">
        <v>0</v>
      </c>
      <c r="J233" s="61">
        <v>1465135.8</v>
      </c>
      <c r="K233" s="61">
        <v>1266302.08</v>
      </c>
      <c r="L233" s="61">
        <v>198833.72</v>
      </c>
      <c r="M233" s="9" t="str">
        <f>VLOOKUP(C233,TB!C:F,3,0)</f>
        <v>Repair and maintenance</v>
      </c>
      <c r="N233" s="9" t="str">
        <f>VLOOKUP(C233,TB!C:F,4,0)</f>
        <v>Factory overheads</v>
      </c>
      <c r="P233" s="179"/>
      <c r="Q233" s="179"/>
    </row>
    <row r="234" spans="1:17" ht="14.5">
      <c r="A234" s="12" t="str">
        <f t="shared" si="7"/>
        <v>5</v>
      </c>
      <c r="B234" s="13" t="str">
        <f t="shared" si="6"/>
        <v>50301002</v>
      </c>
      <c r="C234" s="60" t="s">
        <v>487</v>
      </c>
      <c r="D234" s="60" t="s">
        <v>133</v>
      </c>
      <c r="E234" s="61">
        <v>0</v>
      </c>
      <c r="F234" s="61">
        <v>3511473.65</v>
      </c>
      <c r="G234" s="61">
        <v>939767.65</v>
      </c>
      <c r="H234" s="61">
        <v>2571706</v>
      </c>
      <c r="I234" s="61">
        <v>0</v>
      </c>
      <c r="J234" s="61">
        <v>39944.449999999997</v>
      </c>
      <c r="K234" s="61">
        <v>10786.16</v>
      </c>
      <c r="L234" s="61">
        <v>29158.29</v>
      </c>
      <c r="M234" s="9" t="str">
        <f>VLOOKUP(C234,TB!C:F,3,0)</f>
        <v>House keeping expenses</v>
      </c>
      <c r="N234" s="9" t="str">
        <f>VLOOKUP(C234,TB!C:F,4,0)</f>
        <v>Factory overheads</v>
      </c>
      <c r="P234" s="179"/>
      <c r="Q234" s="179"/>
    </row>
    <row r="235" spans="1:17" ht="14.5">
      <c r="A235" s="12" t="str">
        <f t="shared" si="7"/>
        <v>5</v>
      </c>
      <c r="B235" s="13" t="str">
        <f t="shared" si="6"/>
        <v>50306001</v>
      </c>
      <c r="C235" s="60" t="s">
        <v>488</v>
      </c>
      <c r="D235" s="60" t="s">
        <v>134</v>
      </c>
      <c r="E235" s="61">
        <v>0</v>
      </c>
      <c r="F235" s="61">
        <v>109106429.89</v>
      </c>
      <c r="G235" s="61">
        <v>77342103.239999995</v>
      </c>
      <c r="H235" s="61">
        <v>31764326.649999999</v>
      </c>
      <c r="I235" s="61">
        <v>0</v>
      </c>
      <c r="J235" s="61">
        <v>1263370.58</v>
      </c>
      <c r="K235" s="61">
        <v>895765.17</v>
      </c>
      <c r="L235" s="61">
        <v>367605.41</v>
      </c>
      <c r="M235" s="9" t="str">
        <f>VLOOKUP(C235,TB!C:F,3,0)</f>
        <v>Lab charges</v>
      </c>
      <c r="N235" s="9" t="str">
        <f>VLOOKUP(C235,TB!C:F,4,0)</f>
        <v>Factory overheads</v>
      </c>
      <c r="P235" s="179"/>
      <c r="Q235" s="179"/>
    </row>
    <row r="236" spans="1:17" ht="14.5">
      <c r="A236" s="12" t="str">
        <f t="shared" si="7"/>
        <v>5</v>
      </c>
      <c r="B236" s="13" t="str">
        <f t="shared" si="6"/>
        <v>50307002</v>
      </c>
      <c r="C236" s="60" t="s">
        <v>490</v>
      </c>
      <c r="D236" s="60" t="s">
        <v>135</v>
      </c>
      <c r="E236" s="61">
        <v>0</v>
      </c>
      <c r="F236" s="61">
        <v>14276155.25</v>
      </c>
      <c r="G236" s="61">
        <v>7506839.9500000002</v>
      </c>
      <c r="H236" s="61">
        <v>6769315.2999999998</v>
      </c>
      <c r="I236" s="61">
        <v>0</v>
      </c>
      <c r="J236" s="61">
        <v>164222.26999999999</v>
      </c>
      <c r="K236" s="61">
        <v>86727.26</v>
      </c>
      <c r="L236" s="61">
        <v>77495.009999999995</v>
      </c>
      <c r="M236" s="9" t="str">
        <f>VLOOKUP(C236,TB!C:F,3,0)</f>
        <v>Machine hire charges</v>
      </c>
      <c r="N236" s="9" t="str">
        <f>VLOOKUP(C236,TB!C:F,4,0)</f>
        <v>Factory overheads</v>
      </c>
      <c r="P236" s="179"/>
      <c r="Q236" s="179"/>
    </row>
    <row r="237" spans="1:17" ht="14.5">
      <c r="A237" s="12" t="str">
        <f t="shared" si="7"/>
        <v>5</v>
      </c>
      <c r="B237" s="13" t="str">
        <f t="shared" si="6"/>
        <v>50307003</v>
      </c>
      <c r="C237" s="60" t="s">
        <v>491</v>
      </c>
      <c r="D237" s="60" t="s">
        <v>60</v>
      </c>
      <c r="E237" s="61">
        <v>0</v>
      </c>
      <c r="F237" s="61">
        <v>87292141.299999997</v>
      </c>
      <c r="G237" s="61">
        <v>31231333.449999999</v>
      </c>
      <c r="H237" s="61">
        <v>56060807.850000001</v>
      </c>
      <c r="I237" s="61">
        <v>0</v>
      </c>
      <c r="J237" s="61">
        <v>1000435.44</v>
      </c>
      <c r="K237" s="61">
        <v>356501.94</v>
      </c>
      <c r="L237" s="61">
        <v>643933.5</v>
      </c>
      <c r="M237" s="9" t="str">
        <f>VLOOKUP(C237,TB!C:F,3,0)</f>
        <v>Gas charges</v>
      </c>
      <c r="N237" s="9" t="str">
        <f>VLOOKUP(C237,TB!C:F,4,0)</f>
        <v>Factory overheads</v>
      </c>
      <c r="P237" s="179"/>
      <c r="Q237" s="179"/>
    </row>
    <row r="238" spans="1:17" ht="14.5">
      <c r="A238" s="12" t="str">
        <f t="shared" si="7"/>
        <v>5</v>
      </c>
      <c r="B238" s="13" t="str">
        <f t="shared" si="6"/>
        <v>50307004</v>
      </c>
      <c r="C238" s="60" t="s">
        <v>492</v>
      </c>
      <c r="D238" s="60" t="s">
        <v>61</v>
      </c>
      <c r="E238" s="61">
        <v>0</v>
      </c>
      <c r="F238" s="61">
        <v>11658981.6</v>
      </c>
      <c r="G238" s="61">
        <v>5725045</v>
      </c>
      <c r="H238" s="61">
        <v>5933936.5999999996</v>
      </c>
      <c r="I238" s="61">
        <v>0</v>
      </c>
      <c r="J238" s="61">
        <v>134690.23999999999</v>
      </c>
      <c r="K238" s="61">
        <v>66376.17</v>
      </c>
      <c r="L238" s="61">
        <v>68314.070000000007</v>
      </c>
      <c r="M238" s="9" t="str">
        <f>VLOOKUP(C238,TB!C:F,3,0)</f>
        <v>Electricity</v>
      </c>
      <c r="N238" s="9" t="str">
        <f>VLOOKUP(C238,TB!C:F,4,0)</f>
        <v>Factory overheads</v>
      </c>
      <c r="P238" s="179"/>
      <c r="Q238" s="179"/>
    </row>
    <row r="239" spans="1:17" ht="14.5">
      <c r="A239" s="12" t="str">
        <f t="shared" si="7"/>
        <v>5</v>
      </c>
      <c r="B239" s="13" t="str">
        <f t="shared" si="6"/>
        <v>50307005</v>
      </c>
      <c r="C239" s="60" t="s">
        <v>493</v>
      </c>
      <c r="D239" s="60" t="s">
        <v>62</v>
      </c>
      <c r="E239" s="61">
        <v>0</v>
      </c>
      <c r="F239" s="61">
        <v>419638.5</v>
      </c>
      <c r="G239" s="61">
        <v>212913.5</v>
      </c>
      <c r="H239" s="61">
        <v>206725</v>
      </c>
      <c r="I239" s="61">
        <v>0</v>
      </c>
      <c r="J239" s="61">
        <v>4767.34</v>
      </c>
      <c r="K239" s="61">
        <v>2401.44</v>
      </c>
      <c r="L239" s="61">
        <v>2365.9</v>
      </c>
      <c r="M239" s="9" t="str">
        <f>VLOOKUP(C239,TB!C:F,3,0)</f>
        <v xml:space="preserve">Water </v>
      </c>
      <c r="N239" s="9" t="str">
        <f>VLOOKUP(C239,TB!C:F,4,0)</f>
        <v>Factory overheads</v>
      </c>
      <c r="P239" s="179"/>
      <c r="Q239" s="179"/>
    </row>
    <row r="240" spans="1:17" ht="14.5">
      <c r="A240" s="12" t="str">
        <f t="shared" si="7"/>
        <v>5</v>
      </c>
      <c r="B240" s="13" t="str">
        <f t="shared" si="6"/>
        <v>50307006</v>
      </c>
      <c r="C240" s="60" t="s">
        <v>494</v>
      </c>
      <c r="D240" s="60" t="s">
        <v>136</v>
      </c>
      <c r="E240" s="61">
        <v>0</v>
      </c>
      <c r="F240" s="61">
        <v>12140004.65</v>
      </c>
      <c r="G240" s="61">
        <v>10502285.65</v>
      </c>
      <c r="H240" s="61">
        <v>1637719</v>
      </c>
      <c r="I240" s="61">
        <v>0</v>
      </c>
      <c r="J240" s="61">
        <v>139421.56</v>
      </c>
      <c r="K240" s="61">
        <v>120318.28</v>
      </c>
      <c r="L240" s="61">
        <v>19103.28</v>
      </c>
      <c r="M240" s="9" t="str">
        <f>VLOOKUP(C240,TB!C:F,3,0)</f>
        <v>Environment treatment expenses</v>
      </c>
      <c r="N240" s="9" t="str">
        <f>VLOOKUP(C240,TB!C:F,4,0)</f>
        <v>Factory overheads</v>
      </c>
      <c r="P240" s="179"/>
      <c r="Q240" s="179"/>
    </row>
    <row r="241" spans="1:17" ht="14.5">
      <c r="A241" s="12" t="str">
        <f t="shared" si="7"/>
        <v>5</v>
      </c>
      <c r="B241" s="13" t="str">
        <f t="shared" si="6"/>
        <v>50307008</v>
      </c>
      <c r="C241" s="60" t="s">
        <v>1743</v>
      </c>
      <c r="D241" s="60" t="s">
        <v>1407</v>
      </c>
      <c r="E241" s="61">
        <v>0</v>
      </c>
      <c r="F241" s="61">
        <v>5058357</v>
      </c>
      <c r="G241" s="61">
        <v>2934357</v>
      </c>
      <c r="H241" s="61">
        <v>2124000</v>
      </c>
      <c r="I241" s="61">
        <v>0</v>
      </c>
      <c r="J241" s="61">
        <v>58701.53</v>
      </c>
      <c r="K241" s="61">
        <v>34134.67</v>
      </c>
      <c r="L241" s="61">
        <v>24566.86</v>
      </c>
      <c r="M241" s="9" t="str">
        <f>VLOOKUP(C241,TB!C:F,3,0)</f>
        <v>Diesel</v>
      </c>
      <c r="N241" s="9" t="str">
        <f>VLOOKUP(C241,TB!C:F,4,0)</f>
        <v>Factory overheads</v>
      </c>
      <c r="P241" s="179"/>
      <c r="Q241" s="179"/>
    </row>
    <row r="242" spans="1:17" ht="14.5">
      <c r="A242" s="12" t="str">
        <f t="shared" si="7"/>
        <v>5</v>
      </c>
      <c r="B242" s="13" t="str">
        <f t="shared" si="6"/>
        <v>50308001</v>
      </c>
      <c r="C242" s="60" t="s">
        <v>496</v>
      </c>
      <c r="D242" s="60" t="s">
        <v>138</v>
      </c>
      <c r="E242" s="61">
        <v>0</v>
      </c>
      <c r="F242" s="61">
        <v>14045036.539999999</v>
      </c>
      <c r="G242" s="61">
        <v>0</v>
      </c>
      <c r="H242" s="61">
        <v>14045036.539999999</v>
      </c>
      <c r="I242" s="61">
        <v>0</v>
      </c>
      <c r="J242" s="61">
        <v>181069.57</v>
      </c>
      <c r="K242" s="61">
        <v>0</v>
      </c>
      <c r="L242" s="61">
        <v>181069.57</v>
      </c>
      <c r="M242" s="9" t="str">
        <f>VLOOKUP(C242,TB!C:F,3,0)</f>
        <v>Depreciation</v>
      </c>
      <c r="N242" s="9" t="str">
        <f>VLOOKUP(C242,TB!C:F,4,0)</f>
        <v>Factory overheads</v>
      </c>
      <c r="P242" s="179"/>
      <c r="Q242" s="179"/>
    </row>
    <row r="243" spans="1:17" ht="14.5">
      <c r="A243" s="12" t="str">
        <f t="shared" si="7"/>
        <v>5</v>
      </c>
      <c r="B243" s="13" t="str">
        <f t="shared" si="6"/>
        <v>50308003</v>
      </c>
      <c r="C243" s="60" t="s">
        <v>497</v>
      </c>
      <c r="D243" s="60" t="s">
        <v>139</v>
      </c>
      <c r="E243" s="61">
        <v>0</v>
      </c>
      <c r="F243" s="61">
        <v>33407136.969999999</v>
      </c>
      <c r="G243" s="61">
        <v>16665.62</v>
      </c>
      <c r="H243" s="61">
        <v>33390471.350000001</v>
      </c>
      <c r="I243" s="61">
        <v>0</v>
      </c>
      <c r="J243" s="61">
        <v>453949.98</v>
      </c>
      <c r="K243" s="61">
        <v>167.84</v>
      </c>
      <c r="L243" s="61">
        <v>453782.14</v>
      </c>
      <c r="M243" s="9" t="str">
        <f>VLOOKUP(C243,TB!C:F,3,0)</f>
        <v>Depreciation</v>
      </c>
      <c r="N243" s="9" t="str">
        <f>VLOOKUP(C243,TB!C:F,4,0)</f>
        <v>Factory overheads</v>
      </c>
      <c r="P243" s="179"/>
      <c r="Q243" s="179"/>
    </row>
    <row r="244" spans="1:17" ht="14.5">
      <c r="A244" s="12" t="str">
        <f t="shared" si="7"/>
        <v>5</v>
      </c>
      <c r="B244" s="13" t="str">
        <f t="shared" si="6"/>
        <v>50308004</v>
      </c>
      <c r="C244" s="60" t="s">
        <v>498</v>
      </c>
      <c r="D244" s="60" t="s">
        <v>140</v>
      </c>
      <c r="E244" s="61">
        <v>0</v>
      </c>
      <c r="F244" s="61">
        <v>9167243.4199999999</v>
      </c>
      <c r="G244" s="61">
        <v>0</v>
      </c>
      <c r="H244" s="61">
        <v>9167243.4199999999</v>
      </c>
      <c r="I244" s="61">
        <v>0</v>
      </c>
      <c r="J244" s="61">
        <v>111599.05</v>
      </c>
      <c r="K244" s="61">
        <v>0</v>
      </c>
      <c r="L244" s="61">
        <v>111599.05</v>
      </c>
      <c r="M244" s="9" t="str">
        <f>VLOOKUP(C244,TB!C:F,3,0)</f>
        <v>Depreciation</v>
      </c>
      <c r="N244" s="9" t="str">
        <f>VLOOKUP(C244,TB!C:F,4,0)</f>
        <v>Administrative expenses</v>
      </c>
      <c r="P244" s="179"/>
      <c r="Q244" s="179"/>
    </row>
    <row r="245" spans="1:17" ht="14.5">
      <c r="A245" s="12" t="str">
        <f t="shared" si="7"/>
        <v>5</v>
      </c>
      <c r="B245" s="13" t="str">
        <f t="shared" si="6"/>
        <v>50308005</v>
      </c>
      <c r="C245" s="60" t="s">
        <v>499</v>
      </c>
      <c r="D245" s="60" t="s">
        <v>141</v>
      </c>
      <c r="E245" s="61">
        <v>0</v>
      </c>
      <c r="F245" s="61">
        <v>4992413.3099999996</v>
      </c>
      <c r="G245" s="61">
        <v>0</v>
      </c>
      <c r="H245" s="61">
        <v>4992413.3099999996</v>
      </c>
      <c r="I245" s="61">
        <v>0</v>
      </c>
      <c r="J245" s="61">
        <v>61860.75</v>
      </c>
      <c r="K245" s="61">
        <v>0</v>
      </c>
      <c r="L245" s="61">
        <v>61860.75</v>
      </c>
      <c r="M245" s="9" t="str">
        <f>VLOOKUP(C245,TB!C:F,3,0)</f>
        <v>Depreciation</v>
      </c>
      <c r="N245" s="9" t="str">
        <f>VLOOKUP(C245,TB!C:F,4,0)</f>
        <v>Administrative expenses</v>
      </c>
      <c r="P245" s="179"/>
      <c r="Q245" s="179"/>
    </row>
    <row r="246" spans="1:17" ht="14.5">
      <c r="A246" s="12" t="str">
        <f t="shared" si="7"/>
        <v>5</v>
      </c>
      <c r="B246" s="13" t="str">
        <f t="shared" si="6"/>
        <v>50308006</v>
      </c>
      <c r="C246" s="60" t="s">
        <v>500</v>
      </c>
      <c r="D246" s="60" t="s">
        <v>142</v>
      </c>
      <c r="E246" s="61">
        <v>0</v>
      </c>
      <c r="F246" s="61">
        <v>2141701.11</v>
      </c>
      <c r="G246" s="61">
        <v>0</v>
      </c>
      <c r="H246" s="61">
        <v>2141701.11</v>
      </c>
      <c r="I246" s="61">
        <v>0</v>
      </c>
      <c r="J246" s="61">
        <v>25246.55</v>
      </c>
      <c r="K246" s="61">
        <v>0</v>
      </c>
      <c r="L246" s="61">
        <v>25246.55</v>
      </c>
      <c r="M246" s="9" t="str">
        <f>VLOOKUP(C246,TB!C:F,3,0)</f>
        <v>Depreciation</v>
      </c>
      <c r="N246" s="9" t="str">
        <f>VLOOKUP(C246,TB!C:F,4,0)</f>
        <v>Administrative expenses</v>
      </c>
      <c r="P246" s="179"/>
      <c r="Q246" s="179"/>
    </row>
    <row r="247" spans="1:17" ht="14.5">
      <c r="A247" s="12" t="str">
        <f t="shared" si="7"/>
        <v>5</v>
      </c>
      <c r="B247" s="13" t="str">
        <f t="shared" si="6"/>
        <v>50308007</v>
      </c>
      <c r="C247" s="60" t="s">
        <v>501</v>
      </c>
      <c r="D247" s="60" t="s">
        <v>143</v>
      </c>
      <c r="E247" s="61">
        <v>0</v>
      </c>
      <c r="F247" s="61">
        <v>371329.86</v>
      </c>
      <c r="G247" s="61">
        <v>0</v>
      </c>
      <c r="H247" s="61">
        <v>371329.86</v>
      </c>
      <c r="I247" s="61">
        <v>0</v>
      </c>
      <c r="J247" s="61">
        <v>4371.16</v>
      </c>
      <c r="K247" s="61">
        <v>0</v>
      </c>
      <c r="L247" s="61">
        <v>4371.16</v>
      </c>
      <c r="M247" s="9" t="str">
        <f>VLOOKUP(C247,TB!C:F,3,0)</f>
        <v>Depreciation</v>
      </c>
      <c r="N247" s="9" t="str">
        <f>VLOOKUP(C247,TB!C:F,4,0)</f>
        <v>Administrative expenses</v>
      </c>
      <c r="P247" s="179"/>
      <c r="Q247" s="179"/>
    </row>
    <row r="248" spans="1:17" ht="14.5">
      <c r="A248" s="12" t="str">
        <f t="shared" si="7"/>
        <v>5</v>
      </c>
      <c r="B248" s="13" t="str">
        <f t="shared" si="6"/>
        <v>50308008</v>
      </c>
      <c r="C248" s="60" t="s">
        <v>502</v>
      </c>
      <c r="D248" s="60" t="s">
        <v>144</v>
      </c>
      <c r="E248" s="61">
        <v>0</v>
      </c>
      <c r="F248" s="61">
        <v>187700</v>
      </c>
      <c r="G248" s="61">
        <v>0</v>
      </c>
      <c r="H248" s="61">
        <v>187700</v>
      </c>
      <c r="I248" s="61">
        <v>0</v>
      </c>
      <c r="J248" s="61">
        <v>2235.85</v>
      </c>
      <c r="K248" s="61">
        <v>0</v>
      </c>
      <c r="L248" s="61">
        <v>2235.85</v>
      </c>
      <c r="M248" s="9" t="str">
        <f>VLOOKUP(C248,TB!C:F,3,0)</f>
        <v>Amortization of intangible assets</v>
      </c>
      <c r="N248" s="9" t="str">
        <f>VLOOKUP(C248,TB!C:F,4,0)</f>
        <v>Administrative expenses</v>
      </c>
      <c r="P248" s="179"/>
      <c r="Q248" s="179"/>
    </row>
    <row r="249" spans="1:17" ht="14.5">
      <c r="A249" s="12" t="str">
        <f t="shared" si="7"/>
        <v>5</v>
      </c>
      <c r="B249" s="13" t="str">
        <f t="shared" si="6"/>
        <v>50308010</v>
      </c>
      <c r="C249" s="60" t="s">
        <v>503</v>
      </c>
      <c r="D249" s="60" t="s">
        <v>196</v>
      </c>
      <c r="E249" s="61">
        <v>0</v>
      </c>
      <c r="F249" s="61">
        <v>4585076.25</v>
      </c>
      <c r="G249" s="61">
        <v>0</v>
      </c>
      <c r="H249" s="61">
        <v>4585076.25</v>
      </c>
      <c r="I249" s="61">
        <v>0</v>
      </c>
      <c r="J249" s="61">
        <v>57794.64</v>
      </c>
      <c r="K249" s="61">
        <v>0</v>
      </c>
      <c r="L249" s="61">
        <v>57794.64</v>
      </c>
      <c r="M249" s="9" t="str">
        <f>VLOOKUP(C249,TB!C:F,3,0)</f>
        <v>Depreciation</v>
      </c>
      <c r="N249" s="9" t="str">
        <f>VLOOKUP(C249,TB!C:F,4,0)</f>
        <v>Factory overheads</v>
      </c>
      <c r="P249" s="179"/>
      <c r="Q249" s="179"/>
    </row>
    <row r="250" spans="1:17" ht="14.5">
      <c r="A250" s="12" t="str">
        <f t="shared" si="7"/>
        <v>5</v>
      </c>
      <c r="B250" s="13" t="str">
        <f t="shared" si="6"/>
        <v>50308012</v>
      </c>
      <c r="C250" s="60" t="s">
        <v>1420</v>
      </c>
      <c r="D250" s="60" t="s">
        <v>1421</v>
      </c>
      <c r="E250" s="61">
        <v>0</v>
      </c>
      <c r="F250" s="61">
        <v>11776550.08</v>
      </c>
      <c r="G250" s="61">
        <v>11776550.08</v>
      </c>
      <c r="H250" s="61">
        <v>0</v>
      </c>
      <c r="I250" s="61">
        <v>0</v>
      </c>
      <c r="J250" s="61">
        <v>137182.51</v>
      </c>
      <c r="K250" s="61">
        <v>137182.51</v>
      </c>
      <c r="L250" s="61">
        <v>0</v>
      </c>
      <c r="M250" s="9" t="e">
        <f>VLOOKUP(C250,TB!C:F,3,0)</f>
        <v>#N/A</v>
      </c>
      <c r="N250" s="9" t="e">
        <f>VLOOKUP(C250,TB!C:F,4,0)</f>
        <v>#N/A</v>
      </c>
      <c r="P250" s="179"/>
      <c r="Q250" s="179"/>
    </row>
    <row r="251" spans="1:17" ht="14.5">
      <c r="A251" s="12" t="str">
        <f t="shared" si="7"/>
        <v>5</v>
      </c>
      <c r="B251" s="13" t="str">
        <f t="shared" si="6"/>
        <v>50308015</v>
      </c>
      <c r="C251" s="60" t="s">
        <v>703</v>
      </c>
      <c r="D251" s="60" t="s">
        <v>655</v>
      </c>
      <c r="E251" s="61">
        <v>0</v>
      </c>
      <c r="F251" s="61">
        <v>35982650.460000001</v>
      </c>
      <c r="G251" s="61">
        <v>0</v>
      </c>
      <c r="H251" s="61">
        <v>35982650.460000001</v>
      </c>
      <c r="I251" s="61">
        <v>0</v>
      </c>
      <c r="J251" s="61">
        <v>465563.54</v>
      </c>
      <c r="K251" s="61">
        <v>0</v>
      </c>
      <c r="L251" s="61">
        <v>465563.54</v>
      </c>
      <c r="M251" s="9" t="str">
        <f>VLOOKUP(C251,TB!C:F,3,0)</f>
        <v>Depreciation</v>
      </c>
      <c r="N251" s="9" t="str">
        <f>VLOOKUP(C251,TB!C:F,4,0)</f>
        <v>Factory overheads</v>
      </c>
      <c r="P251" s="179"/>
      <c r="Q251" s="179"/>
    </row>
    <row r="252" spans="1:17" ht="14.5">
      <c r="A252" s="12" t="str">
        <f t="shared" si="7"/>
        <v>5</v>
      </c>
      <c r="B252" s="13" t="str">
        <f t="shared" si="6"/>
        <v>50308016</v>
      </c>
      <c r="C252" s="60" t="s">
        <v>1097</v>
      </c>
      <c r="D252" s="60" t="s">
        <v>738</v>
      </c>
      <c r="E252" s="61">
        <v>0</v>
      </c>
      <c r="F252" s="61">
        <v>3104374.34</v>
      </c>
      <c r="G252" s="61">
        <v>0</v>
      </c>
      <c r="H252" s="61">
        <v>3104374.34</v>
      </c>
      <c r="I252" s="61">
        <v>0</v>
      </c>
      <c r="J252" s="61">
        <v>36950.519999999997</v>
      </c>
      <c r="K252" s="61">
        <v>0</v>
      </c>
      <c r="L252" s="61">
        <v>36950.519999999997</v>
      </c>
      <c r="M252" s="9" t="str">
        <f>VLOOKUP(C252,TB!C:F,3,0)</f>
        <v>Depreciation</v>
      </c>
      <c r="N252" s="9" t="str">
        <f>VLOOKUP(C252,TB!C:F,4,0)</f>
        <v>Administrative expenses</v>
      </c>
      <c r="P252" s="179"/>
      <c r="Q252" s="179"/>
    </row>
    <row r="253" spans="1:17" ht="14.5">
      <c r="A253" s="12" t="str">
        <f t="shared" si="7"/>
        <v>5</v>
      </c>
      <c r="B253" s="13" t="str">
        <f t="shared" si="6"/>
        <v>50309003</v>
      </c>
      <c r="C253" s="60" t="s">
        <v>1744</v>
      </c>
      <c r="D253" s="60" t="s">
        <v>1745</v>
      </c>
      <c r="E253" s="61">
        <v>0</v>
      </c>
      <c r="F253" s="61">
        <v>404584</v>
      </c>
      <c r="G253" s="61">
        <v>54937</v>
      </c>
      <c r="H253" s="61">
        <v>349647</v>
      </c>
      <c r="I253" s="61">
        <v>0</v>
      </c>
      <c r="J253" s="61">
        <v>4701.6400000000003</v>
      </c>
      <c r="K253" s="61">
        <v>622.66999999999996</v>
      </c>
      <c r="L253" s="61">
        <v>4078.97</v>
      </c>
      <c r="M253" s="9" t="str">
        <f>VLOOKUP(C253,TB!C:F,3,0)</f>
        <v>Rates and taxes</v>
      </c>
      <c r="N253" s="9" t="str">
        <f>VLOOKUP(C253,TB!C:F,4,0)</f>
        <v>Administrative expenses</v>
      </c>
      <c r="P253" s="179"/>
      <c r="Q253" s="179"/>
    </row>
    <row r="254" spans="1:17" ht="14.5">
      <c r="A254" s="12" t="str">
        <f t="shared" si="7"/>
        <v>5</v>
      </c>
      <c r="B254" s="125" t="str">
        <f t="shared" si="6"/>
        <v>50310001</v>
      </c>
      <c r="C254" s="60" t="s">
        <v>504</v>
      </c>
      <c r="D254" s="60" t="s">
        <v>145</v>
      </c>
      <c r="E254" s="61">
        <v>0</v>
      </c>
      <c r="F254" s="61">
        <v>4830146.5999999996</v>
      </c>
      <c r="G254" s="61">
        <v>679350</v>
      </c>
      <c r="H254" s="61">
        <v>4150796.6</v>
      </c>
      <c r="I254" s="61">
        <v>0</v>
      </c>
      <c r="J254" s="61">
        <v>56240.85</v>
      </c>
      <c r="K254" s="61">
        <v>7572.19</v>
      </c>
      <c r="L254" s="61">
        <v>48668.66</v>
      </c>
      <c r="M254" s="9" t="str">
        <f>VLOOKUP(C254,TB!C:F,3,0)</f>
        <v>Insurance expenses</v>
      </c>
      <c r="N254" s="9" t="str">
        <f>VLOOKUP(C254,TB!C:F,4,0)</f>
        <v>Factory overheads</v>
      </c>
      <c r="P254" s="179"/>
      <c r="Q254" s="179"/>
    </row>
    <row r="255" spans="1:17" ht="14.5">
      <c r="A255" s="12" t="str">
        <f t="shared" si="7"/>
        <v>5</v>
      </c>
      <c r="B255" s="125" t="str">
        <f t="shared" si="6"/>
        <v>50401001</v>
      </c>
      <c r="C255" s="60" t="s">
        <v>506</v>
      </c>
      <c r="D255" s="60" t="s">
        <v>29</v>
      </c>
      <c r="E255" s="61">
        <v>0</v>
      </c>
      <c r="F255" s="61">
        <v>126465716.90000001</v>
      </c>
      <c r="G255" s="61">
        <v>15226793</v>
      </c>
      <c r="H255" s="61">
        <v>111238923.90000001</v>
      </c>
      <c r="I255" s="61">
        <v>0</v>
      </c>
      <c r="J255" s="61">
        <v>1476001.68</v>
      </c>
      <c r="K255" s="61">
        <v>177334.68</v>
      </c>
      <c r="L255" s="61">
        <v>1298667</v>
      </c>
      <c r="M255" s="9" t="str">
        <f>VLOOKUP(C255,TB!C:F,3,0)</f>
        <v>Salaries and allowances</v>
      </c>
      <c r="N255" s="9" t="str">
        <f>VLOOKUP(C255,TB!C:F,4,0)</f>
        <v>Administrative expenses</v>
      </c>
      <c r="P255" s="179"/>
      <c r="Q255" s="179"/>
    </row>
    <row r="256" spans="1:17" ht="14.5">
      <c r="A256" s="12" t="str">
        <f t="shared" si="7"/>
        <v>5</v>
      </c>
      <c r="B256" s="13" t="str">
        <f t="shared" si="6"/>
        <v>50401501</v>
      </c>
      <c r="C256" s="60" t="s">
        <v>508</v>
      </c>
      <c r="D256" s="60" t="s">
        <v>63</v>
      </c>
      <c r="E256" s="61">
        <v>0</v>
      </c>
      <c r="F256" s="61">
        <v>303537248.30000001</v>
      </c>
      <c r="G256" s="61">
        <v>1329723.3</v>
      </c>
      <c r="H256" s="61">
        <v>302207525</v>
      </c>
      <c r="I256" s="61">
        <v>0</v>
      </c>
      <c r="J256" s="61">
        <v>3500211.88</v>
      </c>
      <c r="K256" s="61">
        <v>15775.93</v>
      </c>
      <c r="L256" s="61">
        <v>3484435.95</v>
      </c>
      <c r="M256" s="9" t="str">
        <f>VLOOKUP(C256,TB!C:F,3,0)</f>
        <v>Salaries and allowances</v>
      </c>
      <c r="N256" s="9" t="str">
        <f>VLOOKUP(C256,TB!C:F,4,0)</f>
        <v>Administrative expenses</v>
      </c>
      <c r="P256" s="179"/>
      <c r="Q256" s="179"/>
    </row>
    <row r="257" spans="1:17" ht="14.5">
      <c r="A257" s="12" t="str">
        <f t="shared" si="7"/>
        <v>5</v>
      </c>
      <c r="B257" s="13" t="str">
        <f t="shared" si="6"/>
        <v>50401504</v>
      </c>
      <c r="C257" s="60" t="s">
        <v>511</v>
      </c>
      <c r="D257" s="60" t="s">
        <v>197</v>
      </c>
      <c r="E257" s="61">
        <v>0</v>
      </c>
      <c r="F257" s="61">
        <v>6818594</v>
      </c>
      <c r="G257" s="61">
        <v>0</v>
      </c>
      <c r="H257" s="61">
        <v>6818594</v>
      </c>
      <c r="I257" s="61">
        <v>0</v>
      </c>
      <c r="J257" s="61">
        <v>78571.320000000007</v>
      </c>
      <c r="K257" s="61">
        <v>0</v>
      </c>
      <c r="L257" s="61">
        <v>78571.320000000007</v>
      </c>
      <c r="M257" s="9" t="str">
        <f>VLOOKUP(C257,TB!C:F,3,0)</f>
        <v>Salaries and allowances</v>
      </c>
      <c r="N257" s="9" t="str">
        <f>VLOOKUP(C257,TB!C:F,4,0)</f>
        <v>Administrative expenses</v>
      </c>
      <c r="P257" s="179"/>
      <c r="Q257" s="179"/>
    </row>
    <row r="258" spans="1:17" ht="14.5">
      <c r="A258" s="12" t="str">
        <f t="shared" si="7"/>
        <v>5</v>
      </c>
      <c r="B258" s="13" t="str">
        <f t="shared" ref="B258:B310" si="8">RIGHT(C258,8)</f>
        <v>50401506</v>
      </c>
      <c r="C258" s="60" t="s">
        <v>512</v>
      </c>
      <c r="D258" s="60" t="s">
        <v>19</v>
      </c>
      <c r="E258" s="61">
        <v>0</v>
      </c>
      <c r="F258" s="61">
        <v>27585557</v>
      </c>
      <c r="G258" s="61">
        <v>0</v>
      </c>
      <c r="H258" s="61">
        <v>27585557</v>
      </c>
      <c r="I258" s="61">
        <v>0</v>
      </c>
      <c r="J258" s="61">
        <v>322021.12</v>
      </c>
      <c r="K258" s="61">
        <v>0</v>
      </c>
      <c r="L258" s="61">
        <v>322021.12</v>
      </c>
      <c r="M258" s="9" t="str">
        <f>VLOOKUP(C258,TB!C:F,3,0)</f>
        <v>Salaries and allowances</v>
      </c>
      <c r="N258" s="9" t="str">
        <f>VLOOKUP(C258,TB!C:F,4,0)</f>
        <v>Administrative expenses</v>
      </c>
      <c r="P258" s="179"/>
      <c r="Q258" s="179"/>
    </row>
    <row r="259" spans="1:17" ht="14.5">
      <c r="A259" s="12" t="str">
        <f t="shared" ref="A259:A311" si="9">LEFT(B259,1)</f>
        <v>5</v>
      </c>
      <c r="B259" s="125" t="str">
        <f t="shared" si="8"/>
        <v>50401507</v>
      </c>
      <c r="C259" s="60" t="s">
        <v>513</v>
      </c>
      <c r="D259" s="60" t="s">
        <v>147</v>
      </c>
      <c r="E259" s="61">
        <v>0</v>
      </c>
      <c r="F259" s="61">
        <v>11141049</v>
      </c>
      <c r="G259" s="61">
        <v>0</v>
      </c>
      <c r="H259" s="61">
        <v>11141049</v>
      </c>
      <c r="I259" s="61">
        <v>0</v>
      </c>
      <c r="J259" s="61">
        <v>129770.99</v>
      </c>
      <c r="K259" s="61">
        <v>0</v>
      </c>
      <c r="L259" s="61">
        <v>129770.99</v>
      </c>
      <c r="M259" s="9" t="str">
        <f>VLOOKUP(C259,TB!C:F,3,0)</f>
        <v>Salaries and allowances</v>
      </c>
      <c r="N259" s="9" t="str">
        <f>VLOOKUP(C259,TB!C:F,4,0)</f>
        <v>Administrative expenses</v>
      </c>
      <c r="P259" s="179"/>
      <c r="Q259" s="179"/>
    </row>
    <row r="260" spans="1:17" ht="14.5">
      <c r="A260" s="12" t="str">
        <f t="shared" si="9"/>
        <v>5</v>
      </c>
      <c r="B260" s="13" t="str">
        <f t="shared" si="8"/>
        <v>50401510</v>
      </c>
      <c r="C260" s="60" t="s">
        <v>514</v>
      </c>
      <c r="D260" s="60" t="s">
        <v>299</v>
      </c>
      <c r="E260" s="61">
        <v>0</v>
      </c>
      <c r="F260" s="61">
        <v>3506109.3</v>
      </c>
      <c r="G260" s="61">
        <v>3241718.6</v>
      </c>
      <c r="H260" s="61">
        <v>264390.7</v>
      </c>
      <c r="I260" s="61">
        <v>0</v>
      </c>
      <c r="J260" s="61">
        <v>41573.370000000003</v>
      </c>
      <c r="K260" s="61">
        <v>38480</v>
      </c>
      <c r="L260" s="61">
        <v>3093.37</v>
      </c>
      <c r="M260" s="9" t="str">
        <f>VLOOKUP(C260,TB!C:F,3,0)</f>
        <v>Business development  expenses</v>
      </c>
      <c r="N260" s="9" t="str">
        <f>VLOOKUP(C260,TB!C:F,4,0)</f>
        <v>Administrative expenses</v>
      </c>
      <c r="P260" s="179"/>
      <c r="Q260" s="179"/>
    </row>
    <row r="261" spans="1:17" ht="14.5">
      <c r="A261" s="12" t="str">
        <f t="shared" si="9"/>
        <v>5</v>
      </c>
      <c r="B261" s="13" t="str">
        <f t="shared" si="8"/>
        <v>50401513</v>
      </c>
      <c r="C261" s="60" t="s">
        <v>515</v>
      </c>
      <c r="D261" s="60" t="s">
        <v>300</v>
      </c>
      <c r="E261" s="61">
        <v>0</v>
      </c>
      <c r="F261" s="61">
        <v>69576648.519999996</v>
      </c>
      <c r="G261" s="61">
        <v>29770732.52</v>
      </c>
      <c r="H261" s="61">
        <v>39805916</v>
      </c>
      <c r="I261" s="61">
        <v>0</v>
      </c>
      <c r="J261" s="61">
        <v>831139.07</v>
      </c>
      <c r="K261" s="61">
        <v>327662.52</v>
      </c>
      <c r="L261" s="61">
        <v>503476.55</v>
      </c>
      <c r="M261" s="9" t="str">
        <f>VLOOKUP(C261,TB!C:F,3,0)</f>
        <v>Service Benefit</v>
      </c>
      <c r="N261" s="9" t="str">
        <f>VLOOKUP(C261,TB!C:F,4,0)</f>
        <v>Administrative expenses</v>
      </c>
      <c r="P261" s="179"/>
      <c r="Q261" s="179"/>
    </row>
    <row r="262" spans="1:17" ht="14.5">
      <c r="A262" s="12" t="str">
        <f t="shared" si="9"/>
        <v>5</v>
      </c>
      <c r="B262" s="13" t="str">
        <f t="shared" si="8"/>
        <v>50401514</v>
      </c>
      <c r="C262" s="60" t="s">
        <v>516</v>
      </c>
      <c r="D262" s="60" t="s">
        <v>148</v>
      </c>
      <c r="E262" s="61">
        <v>0</v>
      </c>
      <c r="F262" s="61">
        <v>7193077.0700000003</v>
      </c>
      <c r="G262" s="61">
        <v>3130599.4</v>
      </c>
      <c r="H262" s="61">
        <v>4062477.67</v>
      </c>
      <c r="I262" s="61">
        <v>0</v>
      </c>
      <c r="J262" s="61">
        <v>83127.55</v>
      </c>
      <c r="K262" s="61">
        <v>36027.120000000003</v>
      </c>
      <c r="L262" s="61">
        <v>47100.43</v>
      </c>
      <c r="M262" s="9" t="str">
        <f>VLOOKUP(C262,TB!C:F,3,0)</f>
        <v>Medical expenses</v>
      </c>
      <c r="N262" s="9" t="str">
        <f>VLOOKUP(C262,TB!C:F,4,0)</f>
        <v>Direct expenses</v>
      </c>
      <c r="P262" s="179"/>
      <c r="Q262" s="179"/>
    </row>
    <row r="263" spans="1:17" ht="14.5">
      <c r="A263" s="12" t="str">
        <f t="shared" si="9"/>
        <v>5</v>
      </c>
      <c r="B263" s="13" t="str">
        <f t="shared" si="8"/>
        <v>50402001</v>
      </c>
      <c r="C263" s="60" t="s">
        <v>632</v>
      </c>
      <c r="D263" s="60" t="s">
        <v>149</v>
      </c>
      <c r="E263" s="61">
        <v>0</v>
      </c>
      <c r="F263" s="61">
        <v>4205389</v>
      </c>
      <c r="G263" s="61">
        <v>3302992.68</v>
      </c>
      <c r="H263" s="61">
        <v>902396.32</v>
      </c>
      <c r="I263" s="61">
        <v>0</v>
      </c>
      <c r="J263" s="61">
        <v>48929.120000000003</v>
      </c>
      <c r="K263" s="61">
        <v>39344.76</v>
      </c>
      <c r="L263" s="61">
        <v>9584.36</v>
      </c>
      <c r="M263" s="9" t="str">
        <f>VLOOKUP(C263,TB!C:F,3,0)</f>
        <v>Rental expenses</v>
      </c>
      <c r="N263" s="9" t="str">
        <f>VLOOKUP(C263,TB!C:F,4,0)</f>
        <v>Administrative expenses</v>
      </c>
      <c r="P263" s="179"/>
      <c r="Q263" s="179"/>
    </row>
    <row r="264" spans="1:17" ht="14.5">
      <c r="A264" s="12" t="str">
        <f t="shared" si="9"/>
        <v>5</v>
      </c>
      <c r="B264" s="13" t="str">
        <f t="shared" si="8"/>
        <v>50402002</v>
      </c>
      <c r="C264" s="60" t="s">
        <v>517</v>
      </c>
      <c r="D264" s="60" t="s">
        <v>64</v>
      </c>
      <c r="E264" s="61">
        <v>0</v>
      </c>
      <c r="F264" s="61">
        <v>2544369</v>
      </c>
      <c r="G264" s="61">
        <v>32162</v>
      </c>
      <c r="H264" s="61">
        <v>2512207</v>
      </c>
      <c r="I264" s="61">
        <v>0</v>
      </c>
      <c r="J264" s="61">
        <v>29576.02</v>
      </c>
      <c r="K264" s="61">
        <v>373.74</v>
      </c>
      <c r="L264" s="61">
        <v>29202.28</v>
      </c>
      <c r="M264" s="9" t="str">
        <f>VLOOKUP(C264,TB!C:F,3,0)</f>
        <v>Communication expenses</v>
      </c>
      <c r="N264" s="9" t="str">
        <f>VLOOKUP(C264,TB!C:F,4,0)</f>
        <v>Administrative expenses</v>
      </c>
      <c r="P264" s="179"/>
      <c r="Q264" s="179"/>
    </row>
    <row r="265" spans="1:17" ht="14.5">
      <c r="A265" s="12" t="str">
        <f t="shared" si="9"/>
        <v>5</v>
      </c>
      <c r="B265" s="13" t="str">
        <f t="shared" si="8"/>
        <v>50402003</v>
      </c>
      <c r="C265" s="60" t="s">
        <v>518</v>
      </c>
      <c r="D265" s="60" t="s">
        <v>150</v>
      </c>
      <c r="E265" s="61">
        <v>0</v>
      </c>
      <c r="F265" s="61">
        <v>46775282.159999996</v>
      </c>
      <c r="G265" s="61">
        <v>24994946.25</v>
      </c>
      <c r="H265" s="61">
        <v>21780335.91</v>
      </c>
      <c r="I265" s="61">
        <v>0</v>
      </c>
      <c r="J265" s="61">
        <v>541600.64</v>
      </c>
      <c r="K265" s="61">
        <v>289613.05</v>
      </c>
      <c r="L265" s="61">
        <v>251987.59</v>
      </c>
      <c r="M265" s="9" t="str">
        <f>VLOOKUP(C265,TB!C:F,3,0)</f>
        <v>Vehicle and transportation</v>
      </c>
      <c r="N265" s="9" t="str">
        <f>VLOOKUP(C265,TB!C:F,4,0)</f>
        <v>Administrative expenses</v>
      </c>
      <c r="P265" s="179"/>
      <c r="Q265" s="179"/>
    </row>
    <row r="266" spans="1:17" ht="14.5">
      <c r="A266" s="12" t="str">
        <f t="shared" si="9"/>
        <v>5</v>
      </c>
      <c r="B266" s="13" t="str">
        <f t="shared" si="8"/>
        <v>50402004</v>
      </c>
      <c r="C266" s="60" t="s">
        <v>519</v>
      </c>
      <c r="D266" s="60" t="s">
        <v>151</v>
      </c>
      <c r="E266" s="61">
        <v>0</v>
      </c>
      <c r="F266" s="61">
        <v>850478.6</v>
      </c>
      <c r="G266" s="61">
        <v>11620</v>
      </c>
      <c r="H266" s="61">
        <v>838858.6</v>
      </c>
      <c r="I266" s="61">
        <v>0</v>
      </c>
      <c r="J266" s="61">
        <v>9967.57</v>
      </c>
      <c r="K266" s="61">
        <v>136.69999999999999</v>
      </c>
      <c r="L266" s="61">
        <v>9830.8700000000008</v>
      </c>
      <c r="M266" s="9" t="str">
        <f>VLOOKUP(C266,TB!C:F,3,0)</f>
        <v>Travelling and conveyance</v>
      </c>
      <c r="N266" s="9" t="str">
        <f>VLOOKUP(C266,TB!C:F,4,0)</f>
        <v>Administrative expenses</v>
      </c>
      <c r="P266" s="179"/>
      <c r="Q266" s="179"/>
    </row>
    <row r="267" spans="1:17" ht="14.5">
      <c r="A267" s="12" t="str">
        <f t="shared" si="9"/>
        <v>5</v>
      </c>
      <c r="B267" s="13" t="str">
        <f t="shared" si="8"/>
        <v>50402005</v>
      </c>
      <c r="C267" s="60" t="s">
        <v>520</v>
      </c>
      <c r="D267" s="60" t="s">
        <v>152</v>
      </c>
      <c r="E267" s="61">
        <v>0</v>
      </c>
      <c r="F267" s="61">
        <v>24722723.949999999</v>
      </c>
      <c r="G267" s="61">
        <v>14368550.57</v>
      </c>
      <c r="H267" s="61">
        <v>10354173.380000001</v>
      </c>
      <c r="I267" s="61">
        <v>0</v>
      </c>
      <c r="J267" s="61">
        <v>285987.84999999998</v>
      </c>
      <c r="K267" s="61">
        <v>165149.45000000001</v>
      </c>
      <c r="L267" s="61">
        <v>120838.39999999999</v>
      </c>
      <c r="M267" s="9" t="str">
        <f>VLOOKUP(C267,TB!C:F,3,0)</f>
        <v>Repair and maintenance</v>
      </c>
      <c r="N267" s="9" t="str">
        <f>VLOOKUP(C267,TB!C:F,4,0)</f>
        <v>Administrative expenses</v>
      </c>
      <c r="P267" s="179"/>
      <c r="Q267" s="179"/>
    </row>
    <row r="268" spans="1:17" ht="14.5">
      <c r="A268" s="12" t="str">
        <f t="shared" si="9"/>
        <v>5</v>
      </c>
      <c r="B268" s="13" t="str">
        <f t="shared" si="8"/>
        <v>50402006</v>
      </c>
      <c r="C268" s="60" t="s">
        <v>521</v>
      </c>
      <c r="D268" s="60" t="s">
        <v>153</v>
      </c>
      <c r="E268" s="61">
        <v>0</v>
      </c>
      <c r="F268" s="61">
        <v>2777024.95</v>
      </c>
      <c r="G268" s="61">
        <v>1363516.73</v>
      </c>
      <c r="H268" s="61">
        <v>1413508.22</v>
      </c>
      <c r="I268" s="61">
        <v>0</v>
      </c>
      <c r="J268" s="61">
        <v>32383.95</v>
      </c>
      <c r="K268" s="61">
        <v>16026.88</v>
      </c>
      <c r="L268" s="61">
        <v>16357.07</v>
      </c>
      <c r="M268" s="9" t="str">
        <f>VLOOKUP(C268,TB!C:F,3,0)</f>
        <v>Printing and stationeries</v>
      </c>
      <c r="N268" s="9" t="str">
        <f>VLOOKUP(C268,TB!C:F,4,0)</f>
        <v>Administrative expenses</v>
      </c>
      <c r="P268" s="179"/>
      <c r="Q268" s="179"/>
    </row>
    <row r="269" spans="1:17" ht="14.5">
      <c r="A269" s="12" t="str">
        <f t="shared" si="9"/>
        <v>5</v>
      </c>
      <c r="B269" s="13" t="str">
        <f t="shared" si="8"/>
        <v>50402007</v>
      </c>
      <c r="C269" s="60" t="s">
        <v>522</v>
      </c>
      <c r="D269" s="60" t="s">
        <v>154</v>
      </c>
      <c r="E269" s="61">
        <v>0</v>
      </c>
      <c r="F269" s="61">
        <v>813534.75</v>
      </c>
      <c r="G269" s="61">
        <v>493896</v>
      </c>
      <c r="H269" s="61">
        <v>319638.75</v>
      </c>
      <c r="I269" s="61">
        <v>0</v>
      </c>
      <c r="J269" s="61">
        <v>9414.5300000000007</v>
      </c>
      <c r="K269" s="61">
        <v>5701.52</v>
      </c>
      <c r="L269" s="61">
        <v>3713.01</v>
      </c>
      <c r="M269" s="9" t="str">
        <f>VLOOKUP(C269,TB!C:F,3,0)</f>
        <v>Recruitment and training expenses</v>
      </c>
      <c r="N269" s="9" t="str">
        <f>VLOOKUP(C269,TB!C:F,4,0)</f>
        <v>Administrative expenses</v>
      </c>
      <c r="P269" s="179"/>
      <c r="Q269" s="179"/>
    </row>
    <row r="270" spans="1:17" ht="14.5">
      <c r="A270" s="12" t="str">
        <f t="shared" si="9"/>
        <v>5</v>
      </c>
      <c r="B270" s="13" t="str">
        <f t="shared" si="8"/>
        <v>50402009</v>
      </c>
      <c r="C270" s="60" t="s">
        <v>524</v>
      </c>
      <c r="D270" s="60" t="s">
        <v>156</v>
      </c>
      <c r="E270" s="61">
        <v>0</v>
      </c>
      <c r="F270" s="61">
        <v>1071014.3999999999</v>
      </c>
      <c r="G270" s="61">
        <v>246468.55</v>
      </c>
      <c r="H270" s="61">
        <v>824545.85</v>
      </c>
      <c r="I270" s="61">
        <v>0</v>
      </c>
      <c r="J270" s="61">
        <v>12752.19</v>
      </c>
      <c r="K270" s="61">
        <v>2901.83</v>
      </c>
      <c r="L270" s="61">
        <v>9850.36</v>
      </c>
      <c r="M270" s="9" t="str">
        <f>VLOOKUP(C270,TB!C:F,3,0)</f>
        <v>Insurance expenses</v>
      </c>
      <c r="N270" s="9" t="str">
        <f>VLOOKUP(C270,TB!C:F,4,0)</f>
        <v>Administrative expenses</v>
      </c>
      <c r="P270" s="179"/>
      <c r="Q270" s="179"/>
    </row>
    <row r="271" spans="1:17" ht="14.5">
      <c r="A271" s="12" t="str">
        <f t="shared" si="9"/>
        <v>5</v>
      </c>
      <c r="B271" s="13" t="str">
        <f t="shared" si="8"/>
        <v>50402010</v>
      </c>
      <c r="C271" s="60" t="s">
        <v>525</v>
      </c>
      <c r="D271" s="60" t="s">
        <v>157</v>
      </c>
      <c r="E271" s="61">
        <v>0</v>
      </c>
      <c r="F271" s="61">
        <v>6467773.9299999997</v>
      </c>
      <c r="G271" s="61">
        <v>3986519.15</v>
      </c>
      <c r="H271" s="61">
        <v>2481254.7799999998</v>
      </c>
      <c r="I271" s="61">
        <v>0</v>
      </c>
      <c r="J271" s="61">
        <v>75230.84</v>
      </c>
      <c r="K271" s="61">
        <v>46411.26</v>
      </c>
      <c r="L271" s="61">
        <v>28819.58</v>
      </c>
      <c r="M271" s="9" t="str">
        <f>VLOOKUP(C271,TB!C:F,3,0)</f>
        <v>Rates and taxes</v>
      </c>
      <c r="N271" s="9" t="str">
        <f>VLOOKUP(C271,TB!C:F,4,0)</f>
        <v>Administrative expenses</v>
      </c>
      <c r="P271" s="179"/>
      <c r="Q271" s="179"/>
    </row>
    <row r="272" spans="1:17" ht="14.5">
      <c r="A272" s="12" t="str">
        <f t="shared" si="9"/>
        <v>5</v>
      </c>
      <c r="B272" s="13" t="str">
        <f t="shared" si="8"/>
        <v>50402011</v>
      </c>
      <c r="C272" s="60" t="s">
        <v>526</v>
      </c>
      <c r="D272" s="60" t="s">
        <v>158</v>
      </c>
      <c r="E272" s="61">
        <v>0</v>
      </c>
      <c r="F272" s="61">
        <v>22640749.850000001</v>
      </c>
      <c r="G272" s="61">
        <v>11308276.6</v>
      </c>
      <c r="H272" s="61">
        <v>11332473.25</v>
      </c>
      <c r="I272" s="61">
        <v>0</v>
      </c>
      <c r="J272" s="61">
        <v>260041.49</v>
      </c>
      <c r="K272" s="61">
        <v>129734.6</v>
      </c>
      <c r="L272" s="61">
        <v>130306.89</v>
      </c>
      <c r="M272" s="9" t="str">
        <f>VLOOKUP(C272,TB!C:F,3,0)</f>
        <v>Professional fees &amp; compliance expenses</v>
      </c>
      <c r="N272" s="9" t="str">
        <f>VLOOKUP(C272,TB!C:F,4,0)</f>
        <v>Administrative expenses</v>
      </c>
      <c r="P272" s="179"/>
      <c r="Q272" s="179"/>
    </row>
    <row r="273" spans="1:17" ht="14.5">
      <c r="A273" s="12" t="str">
        <f t="shared" si="9"/>
        <v>5</v>
      </c>
      <c r="B273" s="13" t="str">
        <f t="shared" si="8"/>
        <v>50402012</v>
      </c>
      <c r="C273" s="60" t="s">
        <v>527</v>
      </c>
      <c r="D273" s="60" t="s">
        <v>159</v>
      </c>
      <c r="E273" s="61">
        <v>0</v>
      </c>
      <c r="F273" s="61">
        <v>48738606.159999996</v>
      </c>
      <c r="G273" s="61">
        <v>44376044.359999999</v>
      </c>
      <c r="H273" s="61">
        <v>4362561.8</v>
      </c>
      <c r="I273" s="61">
        <v>0</v>
      </c>
      <c r="J273" s="61">
        <v>566289.37</v>
      </c>
      <c r="K273" s="61">
        <v>516450.33</v>
      </c>
      <c r="L273" s="61">
        <v>49839.040000000001</v>
      </c>
      <c r="M273" s="9" t="str">
        <f>VLOOKUP(C273,TB!C:F,3,0)</f>
        <v>Professional fees &amp; compliance expenses</v>
      </c>
      <c r="N273" s="9" t="str">
        <f>VLOOKUP(C273,TB!C:F,4,0)</f>
        <v>Administrative expenses</v>
      </c>
      <c r="P273" s="179"/>
      <c r="Q273" s="179"/>
    </row>
    <row r="274" spans="1:17" ht="14.5">
      <c r="A274" s="12" t="str">
        <f t="shared" si="9"/>
        <v>5</v>
      </c>
      <c r="B274" s="13" t="str">
        <f t="shared" si="8"/>
        <v>50402013</v>
      </c>
      <c r="C274" s="60" t="s">
        <v>528</v>
      </c>
      <c r="D274" s="60" t="s">
        <v>160</v>
      </c>
      <c r="E274" s="61">
        <v>0</v>
      </c>
      <c r="F274" s="61">
        <v>15700</v>
      </c>
      <c r="G274" s="61">
        <v>61810</v>
      </c>
      <c r="H274" s="61">
        <v>-46110</v>
      </c>
      <c r="I274" s="61">
        <v>0</v>
      </c>
      <c r="J274" s="61">
        <v>183.43</v>
      </c>
      <c r="K274" s="61">
        <v>728.12</v>
      </c>
      <c r="L274" s="61">
        <v>-544.69000000000005</v>
      </c>
      <c r="M274" s="9" t="str">
        <f>VLOOKUP(C274,TB!C:F,3,0)</f>
        <v>Business development  expenses</v>
      </c>
      <c r="N274" s="9" t="str">
        <f>VLOOKUP(C274,TB!C:F,4,0)</f>
        <v>Administrative expenses</v>
      </c>
      <c r="P274" s="179"/>
      <c r="Q274" s="179"/>
    </row>
    <row r="275" spans="1:17" ht="14.5">
      <c r="A275" s="12" t="str">
        <f t="shared" si="9"/>
        <v>5</v>
      </c>
      <c r="B275" s="13" t="str">
        <f t="shared" si="8"/>
        <v>50402014</v>
      </c>
      <c r="C275" s="60" t="s">
        <v>530</v>
      </c>
      <c r="D275" s="60" t="s">
        <v>161</v>
      </c>
      <c r="E275" s="61">
        <v>0</v>
      </c>
      <c r="F275" s="61">
        <v>5030281.6100000003</v>
      </c>
      <c r="G275" s="61">
        <v>1435866.95</v>
      </c>
      <c r="H275" s="61">
        <v>3594414.66</v>
      </c>
      <c r="I275" s="61">
        <v>0</v>
      </c>
      <c r="J275" s="61">
        <v>58637.29</v>
      </c>
      <c r="K275" s="61">
        <v>16867.52</v>
      </c>
      <c r="L275" s="61">
        <v>41769.769999999997</v>
      </c>
      <c r="M275" s="9" t="str">
        <f>VLOOKUP(C275,TB!C:F,3,0)</f>
        <v>Business development  expenses</v>
      </c>
      <c r="N275" s="9" t="str">
        <f>VLOOKUP(C275,TB!C:F,4,0)</f>
        <v>Administrative expenses</v>
      </c>
      <c r="P275" s="179"/>
      <c r="Q275" s="179"/>
    </row>
    <row r="276" spans="1:17" ht="14.5">
      <c r="A276" s="12" t="str">
        <f t="shared" si="9"/>
        <v>5</v>
      </c>
      <c r="B276" s="13" t="str">
        <f t="shared" si="8"/>
        <v>50402015</v>
      </c>
      <c r="C276" s="60" t="s">
        <v>531</v>
      </c>
      <c r="D276" s="60" t="s">
        <v>162</v>
      </c>
      <c r="E276" s="61">
        <v>0</v>
      </c>
      <c r="F276" s="61">
        <v>3672146.07</v>
      </c>
      <c r="G276" s="61">
        <v>2657700.6</v>
      </c>
      <c r="H276" s="61">
        <v>1014445.47</v>
      </c>
      <c r="I276" s="61">
        <v>0</v>
      </c>
      <c r="J276" s="61">
        <v>41846.660000000003</v>
      </c>
      <c r="K276" s="61">
        <v>30083.02</v>
      </c>
      <c r="L276" s="61">
        <v>11763.64</v>
      </c>
      <c r="M276" s="9" t="str">
        <f>VLOOKUP(C276,TB!C:F,3,0)</f>
        <v>Visa and work permit expenses</v>
      </c>
      <c r="N276" s="9" t="str">
        <f>VLOOKUP(C276,TB!C:F,4,0)</f>
        <v>Administrative expenses</v>
      </c>
      <c r="P276" s="179"/>
      <c r="Q276" s="179"/>
    </row>
    <row r="277" spans="1:17" ht="14.5">
      <c r="A277" s="12" t="str">
        <f t="shared" si="9"/>
        <v>5</v>
      </c>
      <c r="B277" s="13" t="str">
        <f t="shared" si="8"/>
        <v>50402016</v>
      </c>
      <c r="C277" s="60" t="s">
        <v>532</v>
      </c>
      <c r="D277" s="60" t="s">
        <v>163</v>
      </c>
      <c r="E277" s="61">
        <v>0</v>
      </c>
      <c r="F277" s="61">
        <v>113983.67999999999</v>
      </c>
      <c r="G277" s="61">
        <v>60611.9</v>
      </c>
      <c r="H277" s="61">
        <v>53371.78</v>
      </c>
      <c r="I277" s="61">
        <v>0</v>
      </c>
      <c r="J277" s="61">
        <v>1340.3</v>
      </c>
      <c r="K277" s="61">
        <v>722</v>
      </c>
      <c r="L277" s="61">
        <v>618.29999999999995</v>
      </c>
      <c r="M277" s="9" t="str">
        <f>VLOOKUP(C277,TB!C:F,3,0)</f>
        <v>Travelling and conveyance</v>
      </c>
      <c r="N277" s="9" t="str">
        <f>VLOOKUP(C277,TB!C:F,4,0)</f>
        <v>Administrative expenses</v>
      </c>
      <c r="P277" s="179"/>
      <c r="Q277" s="179"/>
    </row>
    <row r="278" spans="1:17" ht="14.5">
      <c r="A278" s="12" t="str">
        <f t="shared" si="9"/>
        <v>5</v>
      </c>
      <c r="B278" s="13" t="str">
        <f t="shared" si="8"/>
        <v>50402019</v>
      </c>
      <c r="C278" s="60" t="s">
        <v>534</v>
      </c>
      <c r="D278" s="60" t="s">
        <v>165</v>
      </c>
      <c r="E278" s="61">
        <v>0</v>
      </c>
      <c r="F278" s="61">
        <v>10230615.140000001</v>
      </c>
      <c r="G278" s="61">
        <v>2147372.5</v>
      </c>
      <c r="H278" s="61">
        <v>8083242.6399999997</v>
      </c>
      <c r="I278" s="61">
        <v>0</v>
      </c>
      <c r="J278" s="61">
        <v>118766.72</v>
      </c>
      <c r="K278" s="61">
        <v>25124.21</v>
      </c>
      <c r="L278" s="61">
        <v>93642.51</v>
      </c>
      <c r="M278" s="9" t="str">
        <f>VLOOKUP(C278,TB!C:F,3,0)</f>
        <v>Security expenses</v>
      </c>
      <c r="N278" s="9" t="str">
        <f>VLOOKUP(C278,TB!C:F,4,0)</f>
        <v>Administrative expenses</v>
      </c>
      <c r="P278" s="179"/>
      <c r="Q278" s="179"/>
    </row>
    <row r="279" spans="1:17" ht="14.5">
      <c r="A279" s="12" t="str">
        <f t="shared" si="9"/>
        <v>5</v>
      </c>
      <c r="B279" s="13" t="str">
        <f t="shared" si="8"/>
        <v>50402020</v>
      </c>
      <c r="C279" s="60" t="s">
        <v>535</v>
      </c>
      <c r="D279" s="60" t="s">
        <v>166</v>
      </c>
      <c r="E279" s="61">
        <v>0</v>
      </c>
      <c r="F279" s="61">
        <v>1696830</v>
      </c>
      <c r="G279" s="61">
        <v>370000</v>
      </c>
      <c r="H279" s="61">
        <v>1326830</v>
      </c>
      <c r="I279" s="61">
        <v>0</v>
      </c>
      <c r="J279" s="61">
        <v>19392.09</v>
      </c>
      <c r="K279" s="61">
        <v>4299.83</v>
      </c>
      <c r="L279" s="61">
        <v>15092.26</v>
      </c>
      <c r="M279" s="9" t="str">
        <f>VLOOKUP(C279,TB!C:F,3,0)</f>
        <v>Business development  expenses</v>
      </c>
      <c r="N279" s="9" t="str">
        <f>VLOOKUP(C279,TB!C:F,4,0)</f>
        <v>Administrative expenses</v>
      </c>
      <c r="P279" s="179"/>
      <c r="Q279" s="179"/>
    </row>
    <row r="280" spans="1:17" ht="14.5">
      <c r="A280" s="12" t="str">
        <f t="shared" si="9"/>
        <v>5</v>
      </c>
      <c r="B280" s="13" t="str">
        <f t="shared" si="8"/>
        <v>50402030</v>
      </c>
      <c r="C280" s="60" t="s">
        <v>537</v>
      </c>
      <c r="D280" s="60" t="s">
        <v>168</v>
      </c>
      <c r="E280" s="61">
        <v>0</v>
      </c>
      <c r="F280" s="61">
        <v>5325.63</v>
      </c>
      <c r="G280" s="61">
        <v>5852.53</v>
      </c>
      <c r="H280" s="61">
        <v>-526.9</v>
      </c>
      <c r="I280" s="61">
        <v>0</v>
      </c>
      <c r="J280" s="61">
        <v>20074.650000000001</v>
      </c>
      <c r="K280" s="61">
        <v>20080.689999999999</v>
      </c>
      <c r="L280" s="61">
        <v>-6.04</v>
      </c>
      <c r="M280" s="9" t="str">
        <f>VLOOKUP(C280,TB!C:F,3,0)</f>
        <v>Prodn  materials consumed-inward cost</v>
      </c>
      <c r="N280" s="9" t="str">
        <f>VLOOKUP(C280,TB!C:F,4,0)</f>
        <v>Production materials consumed</v>
      </c>
      <c r="P280" s="179"/>
      <c r="Q280" s="179"/>
    </row>
    <row r="281" spans="1:17" ht="14.5">
      <c r="A281" s="12" t="str">
        <f t="shared" si="9"/>
        <v>5</v>
      </c>
      <c r="B281" s="13" t="str">
        <f t="shared" si="8"/>
        <v>50402034</v>
      </c>
      <c r="C281" s="60" t="s">
        <v>538</v>
      </c>
      <c r="D281" s="60" t="s">
        <v>169</v>
      </c>
      <c r="E281" s="61">
        <v>0</v>
      </c>
      <c r="F281" s="61">
        <v>24228</v>
      </c>
      <c r="G281" s="61">
        <v>0</v>
      </c>
      <c r="H281" s="61">
        <v>24228</v>
      </c>
      <c r="I281" s="61">
        <v>0</v>
      </c>
      <c r="J281" s="61">
        <v>283.29000000000002</v>
      </c>
      <c r="K281" s="61">
        <v>0</v>
      </c>
      <c r="L281" s="61">
        <v>283.29000000000002</v>
      </c>
      <c r="M281" s="9" t="str">
        <f>VLOOKUP(C281,TB!C:F,3,0)</f>
        <v>Printing and stationeries</v>
      </c>
      <c r="N281" s="9" t="str">
        <f>VLOOKUP(C281,TB!C:F,4,0)</f>
        <v>Administrative expenses</v>
      </c>
      <c r="P281" s="179"/>
      <c r="Q281" s="179"/>
    </row>
    <row r="282" spans="1:17" ht="14.5">
      <c r="A282" s="12" t="str">
        <f t="shared" si="9"/>
        <v>5</v>
      </c>
      <c r="B282" s="13" t="str">
        <f t="shared" si="8"/>
        <v>50402038</v>
      </c>
      <c r="C282" s="60" t="s">
        <v>1099</v>
      </c>
      <c r="D282" s="60" t="s">
        <v>708</v>
      </c>
      <c r="E282" s="61">
        <v>0</v>
      </c>
      <c r="F282" s="61">
        <v>3039875</v>
      </c>
      <c r="G282" s="61">
        <v>405258</v>
      </c>
      <c r="H282" s="61">
        <v>2634617</v>
      </c>
      <c r="I282" s="61">
        <v>0</v>
      </c>
      <c r="J282" s="61">
        <v>35029.69</v>
      </c>
      <c r="K282" s="61">
        <v>4497.9399999999996</v>
      </c>
      <c r="L282" s="61">
        <v>30531.75</v>
      </c>
      <c r="M282" s="9" t="str">
        <f>VLOOKUP(C282,TB!C:F,3,0)</f>
        <v>Other corporate tax</v>
      </c>
      <c r="N282" s="9" t="str">
        <f>VLOOKUP(C282,TB!C:F,4,0)</f>
        <v>Tax expenses</v>
      </c>
      <c r="P282" s="179"/>
      <c r="Q282" s="179"/>
    </row>
    <row r="283" spans="1:17" ht="14.5">
      <c r="A283" s="12" t="str">
        <f t="shared" si="9"/>
        <v>5</v>
      </c>
      <c r="B283" s="125" t="str">
        <f t="shared" si="8"/>
        <v>50502001</v>
      </c>
      <c r="C283" s="60" t="s">
        <v>540</v>
      </c>
      <c r="D283" s="60" t="s">
        <v>170</v>
      </c>
      <c r="E283" s="61">
        <v>0</v>
      </c>
      <c r="F283" s="61">
        <v>19299456.899999999</v>
      </c>
      <c r="G283" s="61">
        <v>11005972.300000001</v>
      </c>
      <c r="H283" s="61">
        <v>8293484.5999999996</v>
      </c>
      <c r="I283" s="61">
        <v>0</v>
      </c>
      <c r="J283" s="61">
        <v>222256.57</v>
      </c>
      <c r="K283" s="61">
        <v>127135.5</v>
      </c>
      <c r="L283" s="61">
        <v>95121.07</v>
      </c>
      <c r="M283" s="9" t="str">
        <f>VLOOKUP(C283,TB!C:F,3,0)</f>
        <v>Marine insurance</v>
      </c>
      <c r="N283" s="9" t="str">
        <f>VLOOKUP(C283,TB!C:F,4,0)</f>
        <v>Selling and distribution expenses</v>
      </c>
      <c r="P283" s="179"/>
      <c r="Q283" s="179"/>
    </row>
    <row r="284" spans="1:17" ht="14.5">
      <c r="A284" s="12" t="str">
        <f t="shared" si="9"/>
        <v>5</v>
      </c>
      <c r="B284" s="13" t="str">
        <f t="shared" si="8"/>
        <v>50502002</v>
      </c>
      <c r="C284" s="60" t="s">
        <v>541</v>
      </c>
      <c r="D284" s="60" t="s">
        <v>171</v>
      </c>
      <c r="E284" s="61">
        <v>0</v>
      </c>
      <c r="F284" s="61">
        <v>7660191.6399999997</v>
      </c>
      <c r="G284" s="61">
        <v>4188344.45</v>
      </c>
      <c r="H284" s="61">
        <v>3471847.19</v>
      </c>
      <c r="I284" s="61">
        <v>0</v>
      </c>
      <c r="J284" s="61">
        <v>88922.07</v>
      </c>
      <c r="K284" s="61">
        <v>48798.5</v>
      </c>
      <c r="L284" s="61">
        <v>40123.57</v>
      </c>
      <c r="M284" s="9" t="str">
        <f>VLOOKUP(C284,TB!C:F,3,0)</f>
        <v>Courier expenses</v>
      </c>
      <c r="N284" s="9" t="str">
        <f>VLOOKUP(C284,TB!C:F,4,0)</f>
        <v>Selling and distribution expenses</v>
      </c>
      <c r="P284" s="179"/>
      <c r="Q284" s="179"/>
    </row>
    <row r="285" spans="1:17" ht="14.5">
      <c r="A285" s="12" t="str">
        <f t="shared" si="9"/>
        <v>5</v>
      </c>
      <c r="B285" s="13" t="str">
        <f t="shared" si="8"/>
        <v>50502003</v>
      </c>
      <c r="C285" s="60" t="s">
        <v>542</v>
      </c>
      <c r="D285" s="60" t="s">
        <v>65</v>
      </c>
      <c r="E285" s="61">
        <v>0</v>
      </c>
      <c r="F285" s="61">
        <v>92778004.489999995</v>
      </c>
      <c r="G285" s="61">
        <v>59939844.390000001</v>
      </c>
      <c r="H285" s="61">
        <v>32838160.100000001</v>
      </c>
      <c r="I285" s="61">
        <v>0</v>
      </c>
      <c r="J285" s="61">
        <v>1078542.3500000001</v>
      </c>
      <c r="K285" s="61">
        <v>697485.08</v>
      </c>
      <c r="L285" s="61">
        <v>381057.27</v>
      </c>
      <c r="M285" s="9" t="str">
        <f>VLOOKUP(C285,TB!C:F,3,0)</f>
        <v>Clearing and forwarding charges</v>
      </c>
      <c r="N285" s="9" t="str">
        <f>VLOOKUP(C285,TB!C:F,4,0)</f>
        <v>Selling and distribution expenses</v>
      </c>
      <c r="P285" s="179"/>
      <c r="Q285" s="179"/>
    </row>
    <row r="286" spans="1:17" ht="14.5">
      <c r="A286" s="12" t="str">
        <f t="shared" si="9"/>
        <v>5</v>
      </c>
      <c r="B286" s="13" t="str">
        <f t="shared" si="8"/>
        <v>50502004</v>
      </c>
      <c r="C286" s="60" t="s">
        <v>544</v>
      </c>
      <c r="D286" s="60" t="s">
        <v>172</v>
      </c>
      <c r="E286" s="61">
        <v>0</v>
      </c>
      <c r="F286" s="61">
        <v>18682779.620000001</v>
      </c>
      <c r="G286" s="61">
        <v>22267296.75</v>
      </c>
      <c r="H286" s="61">
        <v>-3584517.13</v>
      </c>
      <c r="I286" s="61">
        <v>0</v>
      </c>
      <c r="J286" s="61">
        <v>219405.85</v>
      </c>
      <c r="K286" s="61">
        <v>261190.72</v>
      </c>
      <c r="L286" s="61">
        <v>-41784.870000000003</v>
      </c>
      <c r="M286" s="9" t="str">
        <f>VLOOKUP(C286,TB!C:F,3,0)</f>
        <v>Freight expenses</v>
      </c>
      <c r="N286" s="9" t="str">
        <f>VLOOKUP(C286,TB!C:F,4,0)</f>
        <v>Selling and distribution expenses</v>
      </c>
      <c r="P286" s="179"/>
      <c r="Q286" s="179"/>
    </row>
    <row r="287" spans="1:17" ht="14.5">
      <c r="A287" s="12" t="str">
        <f t="shared" si="9"/>
        <v>5</v>
      </c>
      <c r="B287" s="13" t="str">
        <f t="shared" si="8"/>
        <v>50502005</v>
      </c>
      <c r="C287" s="60" t="s">
        <v>1100</v>
      </c>
      <c r="D287" s="60" t="s">
        <v>611</v>
      </c>
      <c r="E287" s="61">
        <v>0</v>
      </c>
      <c r="F287" s="61">
        <v>18427104.27</v>
      </c>
      <c r="G287" s="61">
        <v>0</v>
      </c>
      <c r="H287" s="61">
        <v>18427104.27</v>
      </c>
      <c r="I287" s="61">
        <v>0</v>
      </c>
      <c r="J287" s="61">
        <v>212421.24</v>
      </c>
      <c r="K287" s="61">
        <v>0</v>
      </c>
      <c r="L287" s="61">
        <v>212421.24</v>
      </c>
      <c r="M287" s="9" t="str">
        <f>VLOOKUP(C287,TB!C:F,3,0)</f>
        <v>Freight expenses</v>
      </c>
      <c r="N287" s="9" t="str">
        <f>VLOOKUP(C287,TB!C:F,4,0)</f>
        <v>Selling and distribution expenses</v>
      </c>
      <c r="P287" s="179"/>
      <c r="Q287" s="179"/>
    </row>
    <row r="288" spans="1:17" ht="14.5">
      <c r="A288" s="12" t="str">
        <f t="shared" si="9"/>
        <v>5</v>
      </c>
      <c r="B288" s="125" t="str">
        <f t="shared" si="8"/>
        <v>50502008</v>
      </c>
      <c r="C288" s="60" t="s">
        <v>547</v>
      </c>
      <c r="D288" s="60" t="s">
        <v>175</v>
      </c>
      <c r="E288" s="61">
        <v>0</v>
      </c>
      <c r="F288" s="61">
        <v>22067834.5</v>
      </c>
      <c r="G288" s="61">
        <v>8961941.4499999993</v>
      </c>
      <c r="H288" s="61">
        <v>13105893.050000001</v>
      </c>
      <c r="I288" s="61">
        <v>0</v>
      </c>
      <c r="J288" s="61">
        <v>257061.61</v>
      </c>
      <c r="K288" s="61">
        <v>105372.19</v>
      </c>
      <c r="L288" s="61">
        <v>151689.42000000001</v>
      </c>
      <c r="M288" s="9" t="str">
        <f>VLOOKUP(C288,TB!C:F,3,0)</f>
        <v>Freight expenses</v>
      </c>
      <c r="N288" s="9" t="str">
        <f>VLOOKUP(C288,TB!C:F,4,0)</f>
        <v>Selling and distribution expenses</v>
      </c>
      <c r="P288" s="179"/>
      <c r="Q288" s="179"/>
    </row>
    <row r="289" spans="1:17" ht="14.5">
      <c r="A289" s="12" t="str">
        <f t="shared" si="9"/>
        <v>5</v>
      </c>
      <c r="B289" s="13" t="str">
        <f t="shared" si="8"/>
        <v>50503001</v>
      </c>
      <c r="C289" s="60" t="s">
        <v>548</v>
      </c>
      <c r="D289" s="60" t="s">
        <v>176</v>
      </c>
      <c r="E289" s="61">
        <v>0</v>
      </c>
      <c r="F289" s="61">
        <v>91933060.299999997</v>
      </c>
      <c r="G289" s="61">
        <v>57385165.649999999</v>
      </c>
      <c r="H289" s="61">
        <v>34547894.649999999</v>
      </c>
      <c r="I289" s="61">
        <v>0</v>
      </c>
      <c r="J289" s="61">
        <v>1062529.03</v>
      </c>
      <c r="K289" s="61">
        <v>664171.51</v>
      </c>
      <c r="L289" s="61">
        <v>398357.52</v>
      </c>
      <c r="M289" s="9" t="str">
        <f>VLOOKUP(C289,TB!C:F,3,0)</f>
        <v>Prodn  materials consumed-inward cost</v>
      </c>
      <c r="N289" s="9" t="str">
        <f>VLOOKUP(C289,TB!C:F,4,0)</f>
        <v>Production materials consumed</v>
      </c>
      <c r="P289" s="179"/>
      <c r="Q289" s="179"/>
    </row>
    <row r="290" spans="1:17" ht="14.5">
      <c r="A290" s="12" t="str">
        <f t="shared" si="9"/>
        <v>5</v>
      </c>
      <c r="B290" s="13" t="str">
        <f t="shared" si="8"/>
        <v>50503003</v>
      </c>
      <c r="C290" s="60" t="s">
        <v>550</v>
      </c>
      <c r="D290" s="60" t="s">
        <v>178</v>
      </c>
      <c r="E290" s="61">
        <v>0</v>
      </c>
      <c r="F290" s="61">
        <v>112917724.39</v>
      </c>
      <c r="G290" s="61">
        <v>66423581.460000001</v>
      </c>
      <c r="H290" s="61">
        <v>46494142.93</v>
      </c>
      <c r="I290" s="61">
        <v>0</v>
      </c>
      <c r="J290" s="61">
        <v>1307939.75</v>
      </c>
      <c r="K290" s="61">
        <v>768772.89</v>
      </c>
      <c r="L290" s="61">
        <v>539166.86</v>
      </c>
      <c r="M290" s="9" t="str">
        <f>VLOOKUP(C290,TB!C:F,3,0)</f>
        <v>Prodn  materials consumed-inward cost</v>
      </c>
      <c r="N290" s="9" t="str">
        <f>VLOOKUP(C290,TB!C:F,4,0)</f>
        <v>Production materials consumed</v>
      </c>
      <c r="P290" s="179"/>
      <c r="Q290" s="179"/>
    </row>
    <row r="291" spans="1:17" ht="14.5">
      <c r="A291" s="12" t="str">
        <f t="shared" si="9"/>
        <v>5</v>
      </c>
      <c r="B291" s="13" t="str">
        <f t="shared" si="8"/>
        <v>50503004</v>
      </c>
      <c r="C291" s="60" t="s">
        <v>634</v>
      </c>
      <c r="D291" s="60" t="s">
        <v>198</v>
      </c>
      <c r="E291" s="61">
        <v>0</v>
      </c>
      <c r="F291" s="61">
        <v>1048136.71</v>
      </c>
      <c r="G291" s="61">
        <v>221846.45</v>
      </c>
      <c r="H291" s="61">
        <v>826290.26</v>
      </c>
      <c r="I291" s="61">
        <v>0</v>
      </c>
      <c r="J291" s="61">
        <v>12179.73</v>
      </c>
      <c r="K291" s="61">
        <v>2639</v>
      </c>
      <c r="L291" s="61">
        <v>9540.73</v>
      </c>
      <c r="M291" s="9" t="str">
        <f>VLOOKUP(C291,TB!C:F,3,0)</f>
        <v>Prodn  materials consumed-inward cost</v>
      </c>
      <c r="N291" s="9" t="str">
        <f>VLOOKUP(C291,TB!C:F,4,0)</f>
        <v>Production materials consumed</v>
      </c>
      <c r="P291" s="179"/>
      <c r="Q291" s="179"/>
    </row>
    <row r="292" spans="1:17" ht="14.5">
      <c r="A292" s="12" t="str">
        <f t="shared" si="9"/>
        <v>5</v>
      </c>
      <c r="B292" s="13" t="str">
        <f t="shared" si="8"/>
        <v>50503005</v>
      </c>
      <c r="C292" s="60" t="s">
        <v>635</v>
      </c>
      <c r="D292" s="60" t="s">
        <v>551</v>
      </c>
      <c r="E292" s="61">
        <v>0</v>
      </c>
      <c r="F292" s="61">
        <v>57118.75</v>
      </c>
      <c r="G292" s="61">
        <v>0</v>
      </c>
      <c r="H292" s="61">
        <v>57118.75</v>
      </c>
      <c r="I292" s="61">
        <v>0</v>
      </c>
      <c r="J292" s="61">
        <v>672.38</v>
      </c>
      <c r="K292" s="61">
        <v>0</v>
      </c>
      <c r="L292" s="61">
        <v>672.38</v>
      </c>
      <c r="M292" s="9" t="str">
        <f>VLOOKUP(C292,TB!C:F,3,0)</f>
        <v>Prodn  materials consumed-inward cost</v>
      </c>
      <c r="N292" s="9" t="str">
        <f>VLOOKUP(C292,TB!C:F,4,0)</f>
        <v>Production materials consumed</v>
      </c>
      <c r="P292" s="179"/>
      <c r="Q292" s="179"/>
    </row>
    <row r="293" spans="1:17" ht="14.5">
      <c r="A293" s="12" t="str">
        <f t="shared" si="9"/>
        <v>5</v>
      </c>
      <c r="B293" s="13" t="str">
        <f t="shared" si="8"/>
        <v>50503006</v>
      </c>
      <c r="C293" s="60" t="s">
        <v>552</v>
      </c>
      <c r="D293" s="60" t="s">
        <v>202</v>
      </c>
      <c r="E293" s="61">
        <v>0</v>
      </c>
      <c r="F293" s="61">
        <v>259710.4</v>
      </c>
      <c r="G293" s="61">
        <v>259710.4</v>
      </c>
      <c r="H293" s="61">
        <v>0</v>
      </c>
      <c r="I293" s="61">
        <v>0</v>
      </c>
      <c r="J293" s="61">
        <v>3045.69</v>
      </c>
      <c r="K293" s="61">
        <v>3045.69</v>
      </c>
      <c r="L293" s="61">
        <v>0</v>
      </c>
      <c r="M293" s="9" t="str">
        <f>VLOOKUP(C293,TB!C:F,3,0)</f>
        <v>Prodn  materials consumed-inward cost</v>
      </c>
      <c r="N293" s="9" t="str">
        <f>VLOOKUP(C293,TB!C:F,4,0)</f>
        <v>Production materials consumed</v>
      </c>
      <c r="P293" s="179"/>
      <c r="Q293" s="179"/>
    </row>
    <row r="294" spans="1:17" ht="14.5">
      <c r="A294" s="12" t="str">
        <f t="shared" si="9"/>
        <v>5</v>
      </c>
      <c r="B294" s="13" t="str">
        <f t="shared" si="8"/>
        <v>50503008</v>
      </c>
      <c r="C294" s="60" t="s">
        <v>554</v>
      </c>
      <c r="D294" s="60" t="s">
        <v>301</v>
      </c>
      <c r="E294" s="61">
        <v>0</v>
      </c>
      <c r="F294" s="61">
        <v>801387.77</v>
      </c>
      <c r="G294" s="61">
        <v>717823.4</v>
      </c>
      <c r="H294" s="61">
        <v>83564.37</v>
      </c>
      <c r="I294" s="61">
        <v>0</v>
      </c>
      <c r="J294" s="61">
        <v>9302.11</v>
      </c>
      <c r="K294" s="61">
        <v>8333.17</v>
      </c>
      <c r="L294" s="61">
        <v>968.94</v>
      </c>
      <c r="M294" s="9" t="str">
        <f>VLOOKUP(C294,TB!C:F,3,0)</f>
        <v>Prodn  materials consumed-inward cost</v>
      </c>
      <c r="N294" s="9" t="str">
        <f>VLOOKUP(C294,TB!C:F,4,0)</f>
        <v>Production materials consumed</v>
      </c>
      <c r="P294" s="179"/>
      <c r="Q294" s="179"/>
    </row>
    <row r="295" spans="1:17" ht="14.5">
      <c r="A295" s="12" t="str">
        <f t="shared" si="9"/>
        <v>5</v>
      </c>
      <c r="B295" s="13" t="str">
        <f t="shared" si="8"/>
        <v>50504002</v>
      </c>
      <c r="C295" s="60" t="s">
        <v>555</v>
      </c>
      <c r="D295" s="60" t="s">
        <v>180</v>
      </c>
      <c r="E295" s="61">
        <v>0</v>
      </c>
      <c r="F295" s="61">
        <v>195195.3</v>
      </c>
      <c r="G295" s="61">
        <v>9872.08</v>
      </c>
      <c r="H295" s="61">
        <v>185323.22</v>
      </c>
      <c r="I295" s="61">
        <v>0</v>
      </c>
      <c r="J295" s="61">
        <v>2242.54</v>
      </c>
      <c r="K295" s="61">
        <v>116.55</v>
      </c>
      <c r="L295" s="61">
        <v>2125.9899999999998</v>
      </c>
      <c r="M295" s="9" t="str">
        <f>VLOOKUP(C295,TB!C:F,3,0)</f>
        <v>Prodn  materials consumed-inward cost</v>
      </c>
      <c r="N295" s="9" t="str">
        <f>VLOOKUP(C295,TB!C:F,4,0)</f>
        <v>Production materials consumed</v>
      </c>
      <c r="P295" s="179"/>
      <c r="Q295" s="179"/>
    </row>
    <row r="296" spans="1:17" ht="14.5">
      <c r="A296" s="12" t="str">
        <f t="shared" si="9"/>
        <v>5</v>
      </c>
      <c r="B296" s="13" t="str">
        <f t="shared" si="8"/>
        <v>50602001</v>
      </c>
      <c r="C296" s="60" t="s">
        <v>556</v>
      </c>
      <c r="D296" s="60" t="s">
        <v>181</v>
      </c>
      <c r="E296" s="61">
        <v>0</v>
      </c>
      <c r="F296" s="61">
        <v>21669010.559999999</v>
      </c>
      <c r="G296" s="61">
        <v>3506</v>
      </c>
      <c r="H296" s="61">
        <v>21665504.559999999</v>
      </c>
      <c r="I296" s="61">
        <v>0</v>
      </c>
      <c r="J296" s="61">
        <v>251182.04</v>
      </c>
      <c r="K296" s="61">
        <v>41.26</v>
      </c>
      <c r="L296" s="61">
        <v>251140.78</v>
      </c>
      <c r="M296" s="9" t="str">
        <f>VLOOKUP(C296,TB!C:F,3,0)</f>
        <v>Prodn  materials consumed-inward cost</v>
      </c>
      <c r="N296" s="9" t="str">
        <f>VLOOKUP(C296,TB!C:F,4,0)</f>
        <v>Production materials consumed</v>
      </c>
      <c r="P296" s="179"/>
      <c r="Q296" s="179"/>
    </row>
    <row r="297" spans="1:17" ht="14.5">
      <c r="A297" s="12" t="str">
        <f t="shared" si="9"/>
        <v>5</v>
      </c>
      <c r="B297" s="13" t="str">
        <f t="shared" si="8"/>
        <v>50602002</v>
      </c>
      <c r="C297" s="60" t="s">
        <v>557</v>
      </c>
      <c r="D297" s="60" t="s">
        <v>182</v>
      </c>
      <c r="E297" s="61">
        <v>0</v>
      </c>
      <c r="F297" s="61">
        <v>2492219.13</v>
      </c>
      <c r="G297" s="61">
        <v>5544.5</v>
      </c>
      <c r="H297" s="61">
        <v>2486674.63</v>
      </c>
      <c r="I297" s="61">
        <v>0</v>
      </c>
      <c r="J297" s="61">
        <v>28891.89</v>
      </c>
      <c r="K297" s="61">
        <v>64.819999999999993</v>
      </c>
      <c r="L297" s="61">
        <v>28827.07</v>
      </c>
      <c r="M297" s="9" t="str">
        <f>VLOOKUP(C297,TB!C:F,3,0)</f>
        <v>Export related bank charges</v>
      </c>
      <c r="N297" s="9" t="str">
        <f>VLOOKUP(C297,TB!C:F,4,0)</f>
        <v>Selling and distribution expenses</v>
      </c>
      <c r="P297" s="179"/>
      <c r="Q297" s="179"/>
    </row>
    <row r="298" spans="1:17" ht="14.5">
      <c r="A298" s="12" t="str">
        <f t="shared" si="9"/>
        <v>5</v>
      </c>
      <c r="B298" s="13" t="str">
        <f t="shared" si="8"/>
        <v>50602003</v>
      </c>
      <c r="C298" s="60" t="s">
        <v>558</v>
      </c>
      <c r="D298" s="60" t="s">
        <v>66</v>
      </c>
      <c r="E298" s="61">
        <v>0</v>
      </c>
      <c r="F298" s="61">
        <v>1676040.89</v>
      </c>
      <c r="G298" s="61">
        <v>308217.11</v>
      </c>
      <c r="H298" s="61">
        <v>1367823.78</v>
      </c>
      <c r="I298" s="61">
        <v>0</v>
      </c>
      <c r="J298" s="61">
        <v>19471.099999999999</v>
      </c>
      <c r="K298" s="61">
        <v>3599.76</v>
      </c>
      <c r="L298" s="61">
        <v>15871.34</v>
      </c>
      <c r="M298" s="9" t="str">
        <f>VLOOKUP(C298,TB!C:F,3,0)</f>
        <v>Bank charges</v>
      </c>
      <c r="N298" s="9" t="str">
        <f>VLOOKUP(C298,TB!C:F,4,0)</f>
        <v>Financial expenses</v>
      </c>
      <c r="P298" s="179"/>
      <c r="Q298" s="179"/>
    </row>
    <row r="299" spans="1:17" ht="14.5">
      <c r="A299" s="12" t="str">
        <f t="shared" si="9"/>
        <v>5</v>
      </c>
      <c r="B299" s="13" t="str">
        <f t="shared" si="8"/>
        <v>50602004</v>
      </c>
      <c r="C299" s="60" t="s">
        <v>559</v>
      </c>
      <c r="D299" s="60" t="s">
        <v>183</v>
      </c>
      <c r="E299" s="61">
        <v>0</v>
      </c>
      <c r="F299" s="61">
        <v>788796.93</v>
      </c>
      <c r="G299" s="61">
        <v>10895.48</v>
      </c>
      <c r="H299" s="61">
        <v>777901.45</v>
      </c>
      <c r="I299" s="61">
        <v>0</v>
      </c>
      <c r="J299" s="61">
        <v>9255.6299999999992</v>
      </c>
      <c r="K299" s="61">
        <v>128.78</v>
      </c>
      <c r="L299" s="61">
        <v>9126.85</v>
      </c>
      <c r="M299" s="9" t="str">
        <f>VLOOKUP(C299,TB!C:F,3,0)</f>
        <v>Export related bank charges</v>
      </c>
      <c r="N299" s="9" t="str">
        <f>VLOOKUP(C299,TB!C:F,4,0)</f>
        <v>Selling and distribution expenses</v>
      </c>
      <c r="P299" s="179"/>
      <c r="Q299" s="179"/>
    </row>
    <row r="300" spans="1:17" ht="14.5">
      <c r="A300" s="12" t="str">
        <f t="shared" si="9"/>
        <v>5</v>
      </c>
      <c r="B300" s="13" t="str">
        <f t="shared" si="8"/>
        <v>50603001</v>
      </c>
      <c r="C300" s="60" t="s">
        <v>1102</v>
      </c>
      <c r="D300" s="60" t="s">
        <v>652</v>
      </c>
      <c r="E300" s="61">
        <v>0</v>
      </c>
      <c r="F300" s="61">
        <v>5368435.51</v>
      </c>
      <c r="G300" s="61">
        <v>3220908.25</v>
      </c>
      <c r="H300" s="61">
        <v>2147527.2599999998</v>
      </c>
      <c r="I300" s="61">
        <v>0</v>
      </c>
      <c r="J300" s="61">
        <v>63344.93</v>
      </c>
      <c r="K300" s="61">
        <v>38033</v>
      </c>
      <c r="L300" s="61">
        <v>25311.93</v>
      </c>
      <c r="M300" s="9" t="str">
        <f>VLOOKUP(C300,TB!C:F,3,0)</f>
        <v>Prodn  materials consumed-inward cost</v>
      </c>
      <c r="N300" s="9" t="str">
        <f>VLOOKUP(C300,TB!C:F,4,0)</f>
        <v>Production materials consumed</v>
      </c>
      <c r="P300" s="179"/>
      <c r="Q300" s="179"/>
    </row>
    <row r="301" spans="1:17" ht="14.5">
      <c r="A301" s="12" t="str">
        <f t="shared" si="9"/>
        <v>5</v>
      </c>
      <c r="B301" s="13" t="str">
        <f t="shared" si="8"/>
        <v>50603002</v>
      </c>
      <c r="C301" s="60" t="s">
        <v>1103</v>
      </c>
      <c r="D301" s="60" t="s">
        <v>1104</v>
      </c>
      <c r="E301" s="61">
        <v>0</v>
      </c>
      <c r="F301" s="61">
        <v>8144916.5599999996</v>
      </c>
      <c r="G301" s="61">
        <v>5924351.8700000001</v>
      </c>
      <c r="H301" s="61">
        <v>2220564.69</v>
      </c>
      <c r="I301" s="61">
        <v>0</v>
      </c>
      <c r="J301" s="61">
        <v>93821.4</v>
      </c>
      <c r="K301" s="61">
        <v>69299.13</v>
      </c>
      <c r="L301" s="61">
        <v>24522.27</v>
      </c>
      <c r="M301" s="9" t="str">
        <f>VLOOKUP(C301,TB!C:F,3,0)</f>
        <v>Prodn  materials consumed-inward cost</v>
      </c>
      <c r="N301" s="9" t="str">
        <f>VLOOKUP(C301,TB!C:F,4,0)</f>
        <v>Production materials consumed</v>
      </c>
      <c r="P301" s="179"/>
      <c r="Q301" s="179"/>
    </row>
    <row r="302" spans="1:17" ht="14.5">
      <c r="A302" s="12" t="str">
        <f t="shared" si="9"/>
        <v>5</v>
      </c>
      <c r="B302" s="13" t="str">
        <f t="shared" si="8"/>
        <v>50603008</v>
      </c>
      <c r="C302" s="60" t="s">
        <v>2339</v>
      </c>
      <c r="D302" s="60" t="s">
        <v>2340</v>
      </c>
      <c r="E302" s="61">
        <v>0</v>
      </c>
      <c r="F302" s="61">
        <v>200901.05</v>
      </c>
      <c r="G302" s="61">
        <v>0</v>
      </c>
      <c r="H302" s="61">
        <v>200901.05</v>
      </c>
      <c r="I302" s="61">
        <v>0</v>
      </c>
      <c r="J302" s="61">
        <v>2253.52</v>
      </c>
      <c r="K302" s="61">
        <v>0</v>
      </c>
      <c r="L302" s="61">
        <v>2253.52</v>
      </c>
      <c r="M302" s="9" t="str">
        <f>VLOOKUP(C302,TB!C:F,3,0)</f>
        <v>Interest on term loan</v>
      </c>
      <c r="N302" s="9" t="str">
        <f>VLOOKUP(C302,TB!C:F,4,0)</f>
        <v>Financial expenses</v>
      </c>
      <c r="P302" s="179"/>
      <c r="Q302" s="179"/>
    </row>
    <row r="303" spans="1:17" ht="14.5">
      <c r="A303" s="12" t="str">
        <f t="shared" si="9"/>
        <v>5</v>
      </c>
      <c r="B303" s="13" t="str">
        <f t="shared" si="8"/>
        <v>50603013</v>
      </c>
      <c r="C303" s="60" t="s">
        <v>636</v>
      </c>
      <c r="D303" s="60" t="s">
        <v>609</v>
      </c>
      <c r="E303" s="61">
        <v>0</v>
      </c>
      <c r="F303" s="61">
        <v>7936264.6200000001</v>
      </c>
      <c r="G303" s="61">
        <v>2685414.62</v>
      </c>
      <c r="H303" s="61">
        <v>5250850</v>
      </c>
      <c r="I303" s="61">
        <v>0</v>
      </c>
      <c r="J303" s="61">
        <v>91680.68</v>
      </c>
      <c r="K303" s="61">
        <v>31653.43</v>
      </c>
      <c r="L303" s="61">
        <v>60027.25</v>
      </c>
      <c r="M303" s="9" t="str">
        <f>VLOOKUP(C303,TB!C:F,3,0)</f>
        <v>Interest on term loan</v>
      </c>
      <c r="N303" s="9" t="str">
        <f>VLOOKUP(C303,TB!C:F,4,0)</f>
        <v>Financial expenses</v>
      </c>
      <c r="P303" s="179"/>
      <c r="Q303" s="179"/>
    </row>
    <row r="304" spans="1:17" ht="14.5">
      <c r="A304" s="12" t="str">
        <f t="shared" si="9"/>
        <v>5</v>
      </c>
      <c r="B304" s="13" t="str">
        <f t="shared" si="8"/>
        <v>50603015</v>
      </c>
      <c r="C304" s="60" t="s">
        <v>1304</v>
      </c>
      <c r="D304" s="60" t="s">
        <v>1305</v>
      </c>
      <c r="E304" s="61">
        <v>0</v>
      </c>
      <c r="F304" s="61">
        <v>6523128.3399999999</v>
      </c>
      <c r="G304" s="61">
        <v>3160045.9</v>
      </c>
      <c r="H304" s="61">
        <v>3363082.44</v>
      </c>
      <c r="I304" s="61">
        <v>0</v>
      </c>
      <c r="J304" s="61">
        <v>76470.679999999993</v>
      </c>
      <c r="K304" s="61">
        <v>37642</v>
      </c>
      <c r="L304" s="61">
        <v>38828.68</v>
      </c>
      <c r="M304" s="9" t="str">
        <f>VLOOKUP(C304,TB!C:F,3,0)</f>
        <v>Interest on Govt. Stimulus loan</v>
      </c>
      <c r="N304" s="9" t="str">
        <f>VLOOKUP(C304,TB!C:F,4,0)</f>
        <v>Financial expenses</v>
      </c>
      <c r="P304" s="179"/>
      <c r="Q304" s="179"/>
    </row>
    <row r="305" spans="1:17" ht="14.5">
      <c r="A305" s="12" t="str">
        <f t="shared" si="9"/>
        <v>5</v>
      </c>
      <c r="B305" s="13" t="str">
        <f t="shared" si="8"/>
        <v>50603016</v>
      </c>
      <c r="C305" s="60" t="s">
        <v>1105</v>
      </c>
      <c r="D305" s="60" t="s">
        <v>739</v>
      </c>
      <c r="E305" s="61">
        <v>0</v>
      </c>
      <c r="F305" s="61">
        <v>543321.12</v>
      </c>
      <c r="G305" s="61">
        <v>21367.5</v>
      </c>
      <c r="H305" s="61">
        <v>521953.62</v>
      </c>
      <c r="I305" s="61">
        <v>0</v>
      </c>
      <c r="J305" s="61">
        <v>6471.96</v>
      </c>
      <c r="K305" s="61">
        <v>231</v>
      </c>
      <c r="L305" s="61">
        <v>6240.96</v>
      </c>
      <c r="M305" s="9" t="str">
        <f>VLOOKUP(C305,TB!C:F,3,0)</f>
        <v>Interest on lease liability</v>
      </c>
      <c r="N305" s="9" t="str">
        <f>VLOOKUP(C305,TB!C:F,4,0)</f>
        <v>Financial expenses</v>
      </c>
      <c r="P305" s="179"/>
      <c r="Q305" s="179"/>
    </row>
    <row r="306" spans="1:17" ht="14.5">
      <c r="A306" s="12" t="str">
        <f t="shared" si="9"/>
        <v>5</v>
      </c>
      <c r="B306" s="13" t="str">
        <f t="shared" si="8"/>
        <v>50605001</v>
      </c>
      <c r="C306" s="60" t="s">
        <v>560</v>
      </c>
      <c r="D306" s="60" t="s">
        <v>184</v>
      </c>
      <c r="E306" s="61">
        <v>0</v>
      </c>
      <c r="F306" s="61">
        <v>13803659.52</v>
      </c>
      <c r="G306" s="61">
        <v>13732030.92</v>
      </c>
      <c r="H306" s="61">
        <v>71628.600000000006</v>
      </c>
      <c r="I306" s="61">
        <v>0</v>
      </c>
      <c r="J306" s="61">
        <v>116675.94</v>
      </c>
      <c r="K306" s="61">
        <v>116386.52</v>
      </c>
      <c r="L306" s="61">
        <v>289.42</v>
      </c>
      <c r="M306" s="9" t="str">
        <f>VLOOKUP(C306,TB!C:F,3,0)</f>
        <v>Exchange Rate Loss-U</v>
      </c>
      <c r="N306" s="9" t="str">
        <f>VLOOKUP(C306,TB!C:F,4,0)</f>
        <v>Exchange gain/ (loss)</v>
      </c>
      <c r="P306" s="179"/>
      <c r="Q306" s="179"/>
    </row>
    <row r="307" spans="1:17" ht="14.5">
      <c r="A307" s="12" t="str">
        <f t="shared" si="9"/>
        <v>5</v>
      </c>
      <c r="B307" s="13" t="str">
        <f t="shared" si="8"/>
        <v>50605002</v>
      </c>
      <c r="C307" s="60" t="s">
        <v>561</v>
      </c>
      <c r="D307" s="60" t="s">
        <v>185</v>
      </c>
      <c r="E307" s="61">
        <v>0</v>
      </c>
      <c r="F307" s="61">
        <v>185059758.11000001</v>
      </c>
      <c r="G307" s="61">
        <v>7014481.6100000003</v>
      </c>
      <c r="H307" s="61">
        <v>178045276.5</v>
      </c>
      <c r="I307" s="61">
        <v>0</v>
      </c>
      <c r="J307" s="61">
        <v>1222402.42</v>
      </c>
      <c r="K307" s="61">
        <v>21399.17</v>
      </c>
      <c r="L307" s="61">
        <v>1201003.25</v>
      </c>
      <c r="M307" s="9" t="str">
        <f>VLOOKUP(C307,TB!C:F,3,0)</f>
        <v>Prodn  materials consumed-inward cost</v>
      </c>
      <c r="N307" s="9" t="str">
        <f>VLOOKUP(C307,TB!C:F,4,0)</f>
        <v>Production materials consumed</v>
      </c>
      <c r="P307" s="179"/>
      <c r="Q307" s="179"/>
    </row>
    <row r="308" spans="1:17" ht="14.5">
      <c r="A308" s="12" t="str">
        <f t="shared" si="9"/>
        <v>5</v>
      </c>
      <c r="B308" s="13" t="str">
        <f t="shared" si="8"/>
        <v>50701001</v>
      </c>
      <c r="C308" s="60" t="s">
        <v>562</v>
      </c>
      <c r="D308" s="60" t="s">
        <v>186</v>
      </c>
      <c r="E308" s="61">
        <v>0</v>
      </c>
      <c r="F308" s="61">
        <v>147938.57999999999</v>
      </c>
      <c r="G308" s="61">
        <v>62603.4</v>
      </c>
      <c r="H308" s="61">
        <v>85335.18</v>
      </c>
      <c r="I308" s="61">
        <v>0</v>
      </c>
      <c r="J308" s="61">
        <v>7792.42</v>
      </c>
      <c r="K308" s="61">
        <v>5415.07</v>
      </c>
      <c r="L308" s="61">
        <v>2377.35</v>
      </c>
      <c r="M308" s="9" t="str">
        <f>VLOOKUP(C308,TB!C:F,3,0)</f>
        <v>(Gain)/Loss on Disposal of Assets</v>
      </c>
      <c r="N308" s="9" t="str">
        <f>VLOOKUP(C308,TB!C:F,4,0)</f>
        <v>Gain/(loss) on disposal of property, plant and equipment</v>
      </c>
      <c r="P308" s="179"/>
      <c r="Q308" s="179"/>
    </row>
    <row r="309" spans="1:17" ht="14.5">
      <c r="A309" s="12" t="str">
        <f t="shared" si="9"/>
        <v>5</v>
      </c>
      <c r="B309" s="13" t="str">
        <f t="shared" si="8"/>
        <v>50801001</v>
      </c>
      <c r="C309" s="60" t="s">
        <v>637</v>
      </c>
      <c r="D309" s="60" t="s">
        <v>610</v>
      </c>
      <c r="E309" s="61">
        <v>0</v>
      </c>
      <c r="F309" s="61">
        <v>35751397.719999999</v>
      </c>
      <c r="G309" s="61">
        <v>208854.79</v>
      </c>
      <c r="H309" s="61">
        <v>35542542.93</v>
      </c>
      <c r="I309" s="61">
        <v>0</v>
      </c>
      <c r="J309" s="61">
        <v>419969.77</v>
      </c>
      <c r="K309" s="61">
        <v>2459.9299999999998</v>
      </c>
      <c r="L309" s="61">
        <v>417509.84</v>
      </c>
      <c r="M309" s="9" t="str">
        <f>VLOOKUP(C309,TB!C:F,3,0)</f>
        <v>Turnover tax</v>
      </c>
      <c r="N309" s="9" t="str">
        <f>VLOOKUP(C309,TB!C:F,4,0)</f>
        <v>Tax expenses</v>
      </c>
      <c r="P309" s="179"/>
      <c r="Q309" s="179"/>
    </row>
    <row r="310" spans="1:17" ht="14.5">
      <c r="A310" s="12" t="str">
        <f t="shared" si="9"/>
        <v>5</v>
      </c>
      <c r="B310" s="13" t="str">
        <f t="shared" si="8"/>
        <v>50801002</v>
      </c>
      <c r="C310" s="60" t="s">
        <v>1106</v>
      </c>
      <c r="D310" s="60" t="s">
        <v>1107</v>
      </c>
      <c r="E310" s="61">
        <v>0</v>
      </c>
      <c r="F310" s="61">
        <v>7450840</v>
      </c>
      <c r="G310" s="61">
        <v>0</v>
      </c>
      <c r="H310" s="61">
        <v>7450840</v>
      </c>
      <c r="I310" s="61">
        <v>0</v>
      </c>
      <c r="J310" s="61">
        <v>87857.31</v>
      </c>
      <c r="K310" s="61">
        <v>0</v>
      </c>
      <c r="L310" s="61">
        <v>87857.31</v>
      </c>
      <c r="M310" s="9" t="str">
        <f>VLOOKUP(C310,TB!C:F,3,0)</f>
        <v>Tax on cash incentive</v>
      </c>
      <c r="N310" s="9" t="str">
        <f>VLOOKUP(C310,TB!C:F,4,0)</f>
        <v>Tax expenses</v>
      </c>
      <c r="P310" s="179"/>
      <c r="Q310" s="179"/>
    </row>
    <row r="311" spans="1:17" ht="13">
      <c r="A311" s="14" t="str">
        <f t="shared" si="9"/>
        <v/>
      </c>
      <c r="B311" s="15"/>
      <c r="C311" s="16" t="s">
        <v>290</v>
      </c>
      <c r="D311" s="16" t="s">
        <v>290</v>
      </c>
      <c r="E311" s="17">
        <f t="shared" ref="E311:L311" si="10">SUBTOTAL(9,E2:E310)</f>
        <v>1.9073486328125E-6</v>
      </c>
      <c r="F311" s="17">
        <f t="shared" si="10"/>
        <v>107724386781.18007</v>
      </c>
      <c r="G311" s="17">
        <f t="shared" si="10"/>
        <v>107724386781.17993</v>
      </c>
      <c r="H311" s="17">
        <f t="shared" si="10"/>
        <v>-4.0233135223388672E-7</v>
      </c>
      <c r="I311" s="17">
        <f t="shared" si="10"/>
        <v>-1.862645149230957E-9</v>
      </c>
      <c r="J311" s="17">
        <f t="shared" si="10"/>
        <v>1267416011.4099987</v>
      </c>
      <c r="K311" s="17">
        <f t="shared" si="10"/>
        <v>1267416011.4100006</v>
      </c>
      <c r="L311" s="17">
        <f t="shared" si="10"/>
        <v>-1.7927959561347961E-8</v>
      </c>
      <c r="M311" s="17"/>
      <c r="N311" s="17"/>
      <c r="P311" s="180"/>
    </row>
    <row r="314" spans="1:17" ht="14">
      <c r="C314" s="78"/>
      <c r="D314" s="78" t="s">
        <v>298</v>
      </c>
      <c r="E314" s="79"/>
      <c r="F314" s="79"/>
      <c r="G314" s="79"/>
      <c r="H314" s="79"/>
      <c r="I314" s="80"/>
      <c r="J314" s="81"/>
      <c r="K314" s="81"/>
      <c r="L314" s="82">
        <f>'GL Map'!E32</f>
        <v>-18803796.960000016</v>
      </c>
      <c r="M314" s="83" t="s">
        <v>228</v>
      </c>
      <c r="N314" s="84" t="s">
        <v>304</v>
      </c>
    </row>
    <row r="315" spans="1:17" ht="14">
      <c r="C315" s="78"/>
      <c r="D315" s="78" t="s">
        <v>298</v>
      </c>
      <c r="E315" s="79"/>
      <c r="F315" s="79"/>
      <c r="G315" s="79"/>
      <c r="H315" s="79"/>
      <c r="I315" s="80"/>
      <c r="J315" s="81"/>
      <c r="K315" s="81"/>
      <c r="L315" s="82">
        <f>'GL Map'!E33</f>
        <v>-1709599.8999999994</v>
      </c>
      <c r="M315" s="85"/>
      <c r="N315" s="84" t="s">
        <v>852</v>
      </c>
    </row>
    <row r="316" spans="1:17" ht="14">
      <c r="C316" s="86"/>
      <c r="D316" s="86"/>
      <c r="E316" s="79"/>
      <c r="F316" s="79"/>
      <c r="G316" s="79"/>
      <c r="H316" s="79"/>
      <c r="I316" s="81"/>
      <c r="J316" s="81"/>
      <c r="K316" s="81"/>
      <c r="L316" s="87"/>
      <c r="M316" s="85"/>
      <c r="N316" s="84"/>
    </row>
    <row r="317" spans="1:17" ht="15">
      <c r="C317" s="88"/>
      <c r="D317" s="89"/>
      <c r="E317" s="90"/>
      <c r="F317" s="91"/>
      <c r="G317" s="91"/>
      <c r="H317" s="90"/>
      <c r="I317" s="90">
        <f>SUM(I194:I310)+I172</f>
        <v>4112869.32</v>
      </c>
      <c r="J317" s="92"/>
      <c r="K317" s="92"/>
      <c r="L317" s="90">
        <f>SUM(L194:L310)+L172</f>
        <v>3395855.7299999911</v>
      </c>
      <c r="M317" s="85"/>
      <c r="N317" s="1" t="s">
        <v>1445</v>
      </c>
    </row>
    <row r="318" spans="1:17" ht="14">
      <c r="C318" s="93"/>
      <c r="D318" s="94"/>
      <c r="E318" s="95"/>
      <c r="F318" s="95"/>
      <c r="G318" s="95"/>
      <c r="H318" s="95"/>
      <c r="I318" s="96"/>
      <c r="J318" s="96"/>
      <c r="K318" s="96"/>
      <c r="L318" s="96"/>
      <c r="M318" s="97"/>
      <c r="N318" s="97"/>
    </row>
    <row r="319" spans="1:17" ht="14">
      <c r="C319" s="93"/>
      <c r="D319" s="94"/>
      <c r="E319" s="95"/>
      <c r="F319" s="95"/>
      <c r="G319" s="95"/>
      <c r="H319" s="95"/>
      <c r="I319" s="96"/>
      <c r="J319" s="96"/>
      <c r="K319" s="96"/>
      <c r="L319" s="96"/>
      <c r="M319" s="97"/>
      <c r="N319" s="97"/>
    </row>
  </sheetData>
  <autoFilter ref="A1:N310" xr:uid="{00000000-0009-0000-0000-000009000000}"/>
  <conditionalFormatting sqref="A2:B310 A311">
    <cfRule type="colorScale" priority="12">
      <colorScale>
        <cfvo type="min"/>
        <cfvo type="percentile" val="50"/>
        <cfvo type="max"/>
        <color rgb="FFF8696B"/>
        <color rgb="FFFCFCFF"/>
        <color rgb="FF63BE7B"/>
      </colorScale>
    </cfRule>
  </conditionalFormatting>
  <conditionalFormatting sqref="C316:C317">
    <cfRule type="duplicateValues" dxfId="53" priority="5"/>
  </conditionalFormatting>
  <conditionalFormatting sqref="C314:C315">
    <cfRule type="duplicateValues" dxfId="52" priority="4"/>
  </conditionalFormatting>
  <conditionalFormatting sqref="C314:C317">
    <cfRule type="duplicateValues" dxfId="51" priority="3"/>
  </conditionalFormatting>
  <conditionalFormatting sqref="C314:C317">
    <cfRule type="duplicateValues" dxfId="50" priority="6"/>
  </conditionalFormatting>
  <conditionalFormatting sqref="C314:C317">
    <cfRule type="duplicateValues" dxfId="49" priority="7"/>
  </conditionalFormatting>
  <conditionalFormatting sqref="C314:C317">
    <cfRule type="duplicateValues" dxfId="48" priority="8" stopIfTrue="1"/>
  </conditionalFormatting>
  <conditionalFormatting sqref="D314:D317">
    <cfRule type="duplicateValues" dxfId="47" priority="9"/>
  </conditionalFormatting>
  <conditionalFormatting sqref="C314:C317">
    <cfRule type="duplicateValues" dxfId="46" priority="10"/>
  </conditionalFormatting>
  <conditionalFormatting sqref="C314:C317">
    <cfRule type="duplicateValues" dxfId="45" priority="11"/>
  </conditionalFormatting>
  <conditionalFormatting sqref="C314:C317">
    <cfRule type="duplicateValues" dxfId="44" priority="2"/>
  </conditionalFormatting>
  <conditionalFormatting sqref="C318:C319">
    <cfRule type="duplicateValues" dxfId="43" priority="13"/>
  </conditionalFormatting>
  <conditionalFormatting sqref="C318:C319">
    <cfRule type="duplicateValues" dxfId="42" priority="14" stopIfTrue="1"/>
  </conditionalFormatting>
  <conditionalFormatting sqref="D318:D319">
    <cfRule type="duplicateValues" dxfId="41" priority="15"/>
  </conditionalFormatting>
  <conditionalFormatting sqref="C1:C1048576">
    <cfRule type="duplicateValues" dxfId="40" priority="1"/>
  </conditionalFormatting>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66FF"/>
    <pageSetUpPr fitToPage="1"/>
  </sheetPr>
  <dimension ref="A1:L89"/>
  <sheetViews>
    <sheetView showGridLines="0" view="pageBreakPreview" topLeftCell="A40" zoomScale="107" zoomScaleSheetLayoutView="100" workbookViewId="0">
      <selection activeCell="H52" sqref="H52"/>
    </sheetView>
  </sheetViews>
  <sheetFormatPr defaultColWidth="9.453125" defaultRowHeight="13"/>
  <cols>
    <col min="1" max="1" width="0.54296875" style="223" customWidth="1"/>
    <col min="2" max="2" width="7.453125" style="223" customWidth="1"/>
    <col min="3" max="3" width="29.453125" style="223" customWidth="1"/>
    <col min="4" max="4" width="13.453125" style="223" customWidth="1"/>
    <col min="5" max="5" width="11.54296875" style="223" customWidth="1"/>
    <col min="6" max="6" width="6.54296875" style="224" bestFit="1" customWidth="1"/>
    <col min="7" max="7" width="1.453125" style="223" customWidth="1"/>
    <col min="8" max="8" width="17.1796875" style="253" customWidth="1"/>
    <col min="9" max="9" width="0.54296875" style="223" customWidth="1"/>
    <col min="10" max="10" width="17.1796875" style="223" customWidth="1"/>
    <col min="11" max="11" width="9.1796875" style="223" bestFit="1" customWidth="1"/>
    <col min="12" max="12" width="9.453125" style="223" customWidth="1"/>
    <col min="13" max="16384" width="9.453125" style="223"/>
  </cols>
  <sheetData>
    <row r="1" spans="1:11">
      <c r="A1" s="821" t="s">
        <v>851</v>
      </c>
      <c r="B1" s="821"/>
      <c r="C1" s="821"/>
      <c r="D1" s="821"/>
      <c r="E1" s="821"/>
      <c r="F1" s="821"/>
      <c r="G1" s="821"/>
      <c r="H1" s="821"/>
      <c r="I1" s="821"/>
      <c r="J1" s="821"/>
    </row>
    <row r="2" spans="1:11">
      <c r="A2" s="823" t="s">
        <v>755</v>
      </c>
      <c r="B2" s="823"/>
      <c r="C2" s="823"/>
      <c r="D2" s="823"/>
      <c r="E2" s="823"/>
      <c r="F2" s="823"/>
      <c r="G2" s="823"/>
      <c r="H2" s="823"/>
      <c r="I2" s="823"/>
      <c r="J2" s="823"/>
    </row>
    <row r="3" spans="1:11">
      <c r="A3" s="823" t="s">
        <v>3743</v>
      </c>
      <c r="B3" s="823"/>
      <c r="C3" s="823"/>
      <c r="D3" s="823"/>
      <c r="E3" s="823"/>
      <c r="F3" s="823"/>
      <c r="G3" s="823"/>
      <c r="H3" s="823"/>
      <c r="I3" s="823"/>
      <c r="J3" s="823"/>
    </row>
    <row r="4" spans="1:11">
      <c r="A4" s="224"/>
      <c r="B4" s="224"/>
      <c r="C4" s="224"/>
      <c r="D4" s="224"/>
      <c r="E4" s="224"/>
      <c r="G4" s="224"/>
      <c r="H4" s="225"/>
      <c r="I4" s="224"/>
      <c r="J4" s="224"/>
    </row>
    <row r="5" spans="1:11" ht="14.5">
      <c r="B5" s="226"/>
      <c r="C5" s="226"/>
      <c r="D5" s="226"/>
      <c r="E5" s="226"/>
      <c r="F5" s="226"/>
      <c r="G5" s="226"/>
      <c r="H5" s="824" t="s">
        <v>745</v>
      </c>
      <c r="I5" s="824"/>
      <c r="J5" s="824"/>
    </row>
    <row r="6" spans="1:11" ht="14.5">
      <c r="B6" s="227"/>
      <c r="C6" s="227"/>
      <c r="D6" s="227"/>
      <c r="E6" s="227"/>
      <c r="F6" s="825" t="s">
        <v>3</v>
      </c>
      <c r="G6" s="227"/>
      <c r="H6" s="228" t="s">
        <v>3744</v>
      </c>
      <c r="I6" s="229"/>
      <c r="J6" s="230" t="s">
        <v>1416</v>
      </c>
    </row>
    <row r="7" spans="1:11">
      <c r="A7" s="231" t="s">
        <v>203</v>
      </c>
      <c r="F7" s="825"/>
      <c r="G7" s="227"/>
      <c r="H7" s="232" t="s">
        <v>20</v>
      </c>
      <c r="I7" s="229"/>
      <c r="J7" s="233" t="s">
        <v>20</v>
      </c>
    </row>
    <row r="8" spans="1:11" ht="5.15" customHeight="1">
      <c r="B8" s="231"/>
      <c r="F8" s="227"/>
      <c r="G8" s="227"/>
      <c r="H8" s="234"/>
      <c r="I8" s="233"/>
      <c r="J8" s="233"/>
    </row>
    <row r="9" spans="1:11">
      <c r="B9" s="231" t="s">
        <v>204</v>
      </c>
      <c r="F9" s="227"/>
      <c r="G9" s="227"/>
      <c r="H9" s="234"/>
      <c r="I9" s="233"/>
      <c r="J9" s="233"/>
    </row>
    <row r="10" spans="1:11" ht="5.15" customHeight="1">
      <c r="B10" s="231"/>
      <c r="F10" s="227"/>
      <c r="G10" s="227"/>
      <c r="H10" s="234"/>
      <c r="I10" s="233"/>
      <c r="J10" s="233"/>
    </row>
    <row r="11" spans="1:11" ht="13.5" customHeight="1">
      <c r="B11" s="816" t="str">
        <f>'Note-4-5'!B2</f>
        <v>Property, plant and equipment</v>
      </c>
      <c r="C11" s="816"/>
      <c r="D11" s="235"/>
      <c r="E11" s="235"/>
      <c r="F11" s="224">
        <f>'Note-4-5'!A2</f>
        <v>4</v>
      </c>
      <c r="G11" s="224"/>
      <c r="H11" s="236">
        <f>ROUND('Note-4-5'!P31,0)</f>
        <v>23248696</v>
      </c>
      <c r="I11" s="236"/>
      <c r="J11" s="236">
        <f>ROUND('Note-4-5'!P30,0)</f>
        <v>23554338</v>
      </c>
      <c r="K11" s="237"/>
    </row>
    <row r="12" spans="1:11" ht="15" customHeight="1">
      <c r="B12" s="816" t="str">
        <f>'Note-4-5'!B34</f>
        <v>Right-of-use assets</v>
      </c>
      <c r="C12" s="816"/>
      <c r="D12" s="235"/>
      <c r="E12" s="235"/>
      <c r="F12" s="224">
        <f>'Note-4-5'!A34</f>
        <v>5</v>
      </c>
      <c r="G12" s="224"/>
      <c r="H12" s="236">
        <f>ROUND('Note-4-5'!O67,0)</f>
        <v>180774</v>
      </c>
      <c r="I12" s="236"/>
      <c r="J12" s="236">
        <f>ROUND('Note-4-5'!P67,0)</f>
        <v>216999</v>
      </c>
      <c r="K12" s="237"/>
    </row>
    <row r="13" spans="1:11">
      <c r="B13" s="223" t="str">
        <f>'Notes 6-29'!B4</f>
        <v>Intangible assets</v>
      </c>
      <c r="F13" s="224">
        <f>'Notes 6-29'!A4</f>
        <v>6</v>
      </c>
      <c r="G13" s="224"/>
      <c r="H13" s="236">
        <f>ROUND('Notes 6-29'!J13,0)</f>
        <v>3354</v>
      </c>
      <c r="I13" s="236"/>
      <c r="J13" s="236">
        <f>ROUND('Notes 6-29'!L13,0)</f>
        <v>5590</v>
      </c>
      <c r="K13" s="237"/>
    </row>
    <row r="14" spans="1:11">
      <c r="B14" s="223" t="str">
        <f>'Notes 6-29'!B18</f>
        <v>Capital work-in-progress</v>
      </c>
      <c r="F14" s="224">
        <f>'Notes 6-29'!A18</f>
        <v>7</v>
      </c>
      <c r="G14" s="224"/>
      <c r="H14" s="236">
        <f>ROUND('Notes 6-29'!J22,0)</f>
        <v>3032503</v>
      </c>
      <c r="I14" s="236"/>
      <c r="J14" s="236">
        <f>ROUND('Notes 6-29'!L22,0)</f>
        <v>1487764</v>
      </c>
      <c r="K14" s="813">
        <f>(H14-J14)/J14</f>
        <v>1.0382957243218682</v>
      </c>
    </row>
    <row r="15" spans="1:11">
      <c r="G15" s="224"/>
      <c r="H15" s="238">
        <f>SUM(H11:H14)</f>
        <v>26465327</v>
      </c>
      <c r="I15" s="239"/>
      <c r="J15" s="238">
        <f>SUM(J11:J14)</f>
        <v>25264691</v>
      </c>
    </row>
    <row r="16" spans="1:11" ht="14.9" customHeight="1">
      <c r="B16" s="231" t="s">
        <v>6</v>
      </c>
      <c r="G16" s="224"/>
      <c r="H16" s="236"/>
      <c r="I16" s="236"/>
      <c r="J16" s="240"/>
    </row>
    <row r="17" spans="1:12" ht="4.4000000000000004" customHeight="1">
      <c r="B17" s="231"/>
      <c r="F17" s="227"/>
      <c r="G17" s="227"/>
      <c r="H17" s="234"/>
      <c r="I17" s="234"/>
      <c r="J17" s="234"/>
      <c r="K17" s="237"/>
    </row>
    <row r="18" spans="1:12" ht="14.9" customHeight="1">
      <c r="B18" s="817" t="str">
        <f>'Notes 6-29'!B39</f>
        <v>Inventories</v>
      </c>
      <c r="C18" s="817"/>
      <c r="D18" s="241"/>
      <c r="E18" s="241"/>
      <c r="F18" s="224">
        <f>'Notes 6-29'!A39</f>
        <v>8</v>
      </c>
      <c r="G18" s="224"/>
      <c r="H18" s="236">
        <f>ROUND('Notes 6-29'!J48,0)</f>
        <v>23001259</v>
      </c>
      <c r="I18" s="236"/>
      <c r="J18" s="236">
        <f>ROUND('Notes 6-29'!L48,0)</f>
        <v>14305667</v>
      </c>
      <c r="K18" s="237"/>
    </row>
    <row r="19" spans="1:12" ht="14.9" customHeight="1">
      <c r="B19" s="817" t="str">
        <f>'Notes 6-29'!B50</f>
        <v>Intercompany receivables</v>
      </c>
      <c r="C19" s="817"/>
      <c r="D19" s="241"/>
      <c r="E19" s="241"/>
      <c r="F19" s="224">
        <f>'Notes 6-29'!A50</f>
        <v>9</v>
      </c>
      <c r="G19" s="224"/>
      <c r="H19" s="236">
        <f>ROUND('Notes 6-29'!J54,0)</f>
        <v>3749117</v>
      </c>
      <c r="I19" s="236"/>
      <c r="J19" s="236">
        <f>ROUND('Notes 6-29'!L54,0)</f>
        <v>2446384</v>
      </c>
      <c r="K19" s="242"/>
      <c r="L19" s="237"/>
    </row>
    <row r="20" spans="1:12" ht="14.9" customHeight="1">
      <c r="B20" s="241" t="str">
        <f>'Notes 6-29'!B73</f>
        <v>Non-intercompany receivables</v>
      </c>
      <c r="C20" s="241"/>
      <c r="D20" s="241"/>
      <c r="E20" s="241"/>
      <c r="F20" s="224">
        <f>'Notes 6-29'!A73</f>
        <v>10</v>
      </c>
      <c r="G20" s="224"/>
      <c r="H20" s="236">
        <f>ROUND('Notes 6-29'!J90,0)</f>
        <v>306012</v>
      </c>
      <c r="I20" s="236">
        <f>'Notes 6-29'!K90</f>
        <v>0</v>
      </c>
      <c r="J20" s="236">
        <f>ROUND('Notes 6-29'!L90,0)</f>
        <v>40241</v>
      </c>
      <c r="K20" s="237"/>
    </row>
    <row r="21" spans="1:12" ht="14.9" customHeight="1">
      <c r="B21" s="241" t="str">
        <f>'Notes 6-29'!B92</f>
        <v>Other receivables</v>
      </c>
      <c r="C21" s="241"/>
      <c r="D21" s="241"/>
      <c r="E21" s="241"/>
      <c r="F21" s="224">
        <f>'Notes 6-29'!A92</f>
        <v>11</v>
      </c>
      <c r="G21" s="224"/>
      <c r="H21" s="236">
        <f>ROUND('Notes 6-29'!J97,0)</f>
        <v>1964945</v>
      </c>
      <c r="I21" s="236">
        <f>'Notes 6-29'!K97</f>
        <v>0</v>
      </c>
      <c r="J21" s="236">
        <f>ROUND('Notes 6-29'!L97,0)</f>
        <v>539809</v>
      </c>
      <c r="K21" s="237"/>
    </row>
    <row r="22" spans="1:12" ht="14.9" customHeight="1">
      <c r="B22" s="817" t="str">
        <f>'Notes 6-29'!B113</f>
        <v xml:space="preserve">Advances and deposits </v>
      </c>
      <c r="C22" s="817"/>
      <c r="D22" s="241"/>
      <c r="E22" s="241"/>
      <c r="F22" s="224">
        <f>'Notes 6-29'!A113</f>
        <v>12</v>
      </c>
      <c r="G22" s="224"/>
      <c r="H22" s="236">
        <f>ROUND('Notes 6-29'!J139,0)</f>
        <v>613160</v>
      </c>
      <c r="I22" s="236">
        <f>'Notes 6-29'!K139</f>
        <v>0</v>
      </c>
      <c r="J22" s="236">
        <f>ROUND('Notes 6-29'!L139,0)</f>
        <v>376653</v>
      </c>
      <c r="K22" s="237"/>
    </row>
    <row r="23" spans="1:12" ht="14.9" customHeight="1">
      <c r="B23" s="817" t="str">
        <f>'Notes 6-29'!B142</f>
        <v>Cash and cash equivalents</v>
      </c>
      <c r="C23" s="817"/>
      <c r="D23" s="241"/>
      <c r="E23" s="241"/>
      <c r="F23" s="224">
        <f>'Notes 6-29'!A142</f>
        <v>13</v>
      </c>
      <c r="G23" s="224"/>
      <c r="H23" s="236">
        <f>ROUND('Notes 6-29'!J176,0)</f>
        <v>2923795</v>
      </c>
      <c r="I23" s="236"/>
      <c r="J23" s="236">
        <f>ROUND('Notes 6-29'!L176,0)</f>
        <v>2224494</v>
      </c>
      <c r="K23" s="237"/>
    </row>
    <row r="24" spans="1:12">
      <c r="G24" s="224"/>
      <c r="H24" s="238">
        <f>SUM(H18:H23)</f>
        <v>32558288</v>
      </c>
      <c r="I24" s="239"/>
      <c r="J24" s="238">
        <f>SUM(J18:J23)</f>
        <v>19933248</v>
      </c>
    </row>
    <row r="25" spans="1:12" ht="8.15" customHeight="1">
      <c r="G25" s="224"/>
      <c r="H25" s="239"/>
      <c r="I25" s="239"/>
      <c r="J25" s="239"/>
    </row>
    <row r="26" spans="1:12" ht="13.5" thickBot="1">
      <c r="A26" s="231" t="s">
        <v>759</v>
      </c>
      <c r="G26" s="224"/>
      <c r="H26" s="243">
        <f>ROUND(H15+H24,0)</f>
        <v>59023615</v>
      </c>
      <c r="I26" s="239"/>
      <c r="J26" s="243">
        <f>ROUND(J15+J24,0)</f>
        <v>45197939</v>
      </c>
      <c r="K26" s="223">
        <v>59023615</v>
      </c>
      <c r="L26" s="237">
        <f>H26-K26</f>
        <v>0</v>
      </c>
    </row>
    <row r="27" spans="1:12" ht="13.5" thickTop="1">
      <c r="B27" s="231"/>
      <c r="G27" s="224"/>
      <c r="H27" s="239"/>
      <c r="I27" s="239"/>
      <c r="J27" s="239"/>
    </row>
    <row r="28" spans="1:12">
      <c r="A28" s="231" t="s">
        <v>308</v>
      </c>
      <c r="C28" s="244"/>
      <c r="D28" s="244"/>
      <c r="E28" s="244"/>
      <c r="G28" s="224"/>
      <c r="H28" s="245"/>
      <c r="I28" s="245"/>
      <c r="J28" s="245"/>
    </row>
    <row r="29" spans="1:12" ht="5.15" customHeight="1">
      <c r="B29" s="231"/>
      <c r="F29" s="227"/>
      <c r="G29" s="227"/>
      <c r="H29" s="234"/>
      <c r="I29" s="234"/>
      <c r="J29" s="234"/>
    </row>
    <row r="30" spans="1:12">
      <c r="B30" s="818" t="s">
        <v>603</v>
      </c>
      <c r="C30" s="818"/>
      <c r="D30" s="246"/>
      <c r="E30" s="246"/>
      <c r="G30" s="224"/>
      <c r="H30" s="236"/>
      <c r="I30" s="236"/>
      <c r="J30" s="236"/>
    </row>
    <row r="31" spans="1:12" ht="6" customHeight="1">
      <c r="B31" s="231"/>
      <c r="F31" s="227"/>
      <c r="G31" s="227"/>
      <c r="H31" s="234"/>
      <c r="I31" s="234"/>
      <c r="J31" s="234"/>
    </row>
    <row r="32" spans="1:12">
      <c r="B32" s="817" t="str">
        <f>'Notes 6-29'!B182</f>
        <v>Share capital</v>
      </c>
      <c r="C32" s="817"/>
      <c r="D32" s="241"/>
      <c r="E32" s="241"/>
      <c r="F32" s="224">
        <f>'Notes 6-29'!A182</f>
        <v>14</v>
      </c>
      <c r="G32" s="224"/>
      <c r="H32" s="236">
        <f>ROUND('Notes 6-29'!J191,0)</f>
        <v>13177394</v>
      </c>
      <c r="I32" s="236"/>
      <c r="J32" s="236">
        <f>ROUND('Notes 6-29'!L191,0)</f>
        <v>12677393</v>
      </c>
      <c r="K32" s="237"/>
    </row>
    <row r="33" spans="2:11">
      <c r="B33" s="241" t="str">
        <f>'Notes 6-29'!B215</f>
        <v>Revaluation reserve</v>
      </c>
      <c r="C33" s="241"/>
      <c r="D33" s="241"/>
      <c r="E33" s="241"/>
      <c r="F33" s="224">
        <f>'Notes 6-29'!A215</f>
        <v>15</v>
      </c>
      <c r="G33" s="224"/>
      <c r="H33" s="236">
        <f>ROUND('Notes 6-29'!J234,0)</f>
        <v>8769729</v>
      </c>
      <c r="I33" s="236">
        <f>'Notes 6-29'!K234</f>
        <v>0</v>
      </c>
      <c r="J33" s="236">
        <f>ROUND('Notes 6-29'!L234,0)</f>
        <v>8827524</v>
      </c>
      <c r="K33" s="237"/>
    </row>
    <row r="34" spans="2:11" hidden="1">
      <c r="B34" s="241" t="s">
        <v>207</v>
      </c>
      <c r="C34" s="241"/>
      <c r="D34" s="241"/>
      <c r="E34" s="241"/>
      <c r="G34" s="224"/>
      <c r="H34" s="236">
        <v>0</v>
      </c>
      <c r="I34" s="236"/>
      <c r="J34" s="236">
        <v>0</v>
      </c>
      <c r="K34" s="237"/>
    </row>
    <row r="35" spans="2:11">
      <c r="B35" s="241" t="s">
        <v>961</v>
      </c>
      <c r="C35" s="241"/>
      <c r="D35" s="241"/>
      <c r="E35" s="241"/>
      <c r="G35" s="224"/>
      <c r="H35" s="236">
        <f>ROUND(2144819.97,0)</f>
        <v>2144820</v>
      </c>
      <c r="I35" s="236"/>
      <c r="J35" s="236">
        <v>2144820</v>
      </c>
      <c r="K35" s="237"/>
    </row>
    <row r="36" spans="2:11">
      <c r="B36" s="247" t="s">
        <v>1445</v>
      </c>
      <c r="C36" s="247"/>
      <c r="D36" s="247"/>
      <c r="E36" s="247"/>
      <c r="F36" s="248"/>
      <c r="G36" s="247"/>
      <c r="H36" s="249">
        <f>ROUND(SCE!L21,0)</f>
        <v>-3799691</v>
      </c>
      <c r="I36" s="249"/>
      <c r="J36" s="249">
        <f>ROUND(SCE!L14,0)</f>
        <v>-4112875</v>
      </c>
      <c r="K36" s="237"/>
    </row>
    <row r="37" spans="2:11">
      <c r="G37" s="224"/>
      <c r="H37" s="238">
        <f>SUM(H32:H36)</f>
        <v>20292252</v>
      </c>
      <c r="I37" s="239"/>
      <c r="J37" s="238">
        <f>SUM(J32:J36)</f>
        <v>19536862</v>
      </c>
      <c r="K37" s="237"/>
    </row>
    <row r="38" spans="2:11">
      <c r="B38" s="231" t="s">
        <v>280</v>
      </c>
      <c r="C38" s="231"/>
      <c r="D38" s="231"/>
      <c r="E38" s="231"/>
      <c r="G38" s="224"/>
      <c r="H38" s="236"/>
      <c r="I38" s="236"/>
      <c r="J38" s="236"/>
    </row>
    <row r="39" spans="2:11" ht="5.15" customHeight="1">
      <c r="B39" s="231"/>
      <c r="F39" s="227"/>
      <c r="G39" s="227"/>
      <c r="H39" s="234"/>
      <c r="I39" s="234"/>
      <c r="J39" s="234"/>
    </row>
    <row r="40" spans="2:11">
      <c r="B40" s="223" t="str">
        <f>'Notes 6-29'!B245</f>
        <v>Deferred tax liability</v>
      </c>
      <c r="F40" s="224">
        <f>'Notes 6-29'!A245</f>
        <v>16</v>
      </c>
      <c r="G40" s="250"/>
      <c r="H40" s="251">
        <f>ROUND('Notes 6-29'!J254,0)</f>
        <v>283209</v>
      </c>
      <c r="I40" s="251">
        <f>'Notes 6-29'!K254</f>
        <v>0</v>
      </c>
      <c r="J40" s="251">
        <f>ROUND('Notes 6-29'!L254,0)</f>
        <v>283209</v>
      </c>
      <c r="K40" s="237"/>
    </row>
    <row r="41" spans="2:11">
      <c r="B41" s="223" t="s">
        <v>966</v>
      </c>
      <c r="F41" s="224">
        <f>'Notes 6-29'!A257</f>
        <v>17</v>
      </c>
      <c r="G41" s="224"/>
      <c r="H41" s="236">
        <f>ROUND('Notes 6-29'!J265,0)</f>
        <v>164139</v>
      </c>
      <c r="I41" s="236"/>
      <c r="J41" s="236">
        <f>ROUND('Notes 6-29'!L265,0)</f>
        <v>197844</v>
      </c>
      <c r="K41" s="237"/>
    </row>
    <row r="42" spans="2:11">
      <c r="B42" s="241" t="s">
        <v>962</v>
      </c>
      <c r="F42" s="224">
        <f>'Notes 6-29'!A269</f>
        <v>18</v>
      </c>
      <c r="G42" s="250"/>
      <c r="H42" s="251">
        <f>ROUND('Notes 6-29'!J277,0)</f>
        <v>0</v>
      </c>
      <c r="I42" s="251">
        <f>'Notes 6-29'!K277</f>
        <v>0</v>
      </c>
      <c r="J42" s="251">
        <f>ROUND('Notes 6-29'!L277,0)</f>
        <v>937930</v>
      </c>
      <c r="K42" s="237"/>
    </row>
    <row r="43" spans="2:11">
      <c r="B43" s="241" t="s">
        <v>967</v>
      </c>
      <c r="F43" s="224">
        <f>'Notes 6-29'!A284</f>
        <v>19</v>
      </c>
      <c r="G43" s="250"/>
      <c r="H43" s="251">
        <f>ROUND('Notes 6-29'!J292,0)</f>
        <v>3493000</v>
      </c>
      <c r="I43" s="251">
        <f>'Notes 6-29'!K292</f>
        <v>0</v>
      </c>
      <c r="J43" s="251">
        <f>ROUND('Notes 6-29'!L292,0)</f>
        <v>944061</v>
      </c>
      <c r="K43" s="237"/>
    </row>
    <row r="44" spans="2:11" ht="15" customHeight="1">
      <c r="B44" s="231"/>
      <c r="F44" s="227"/>
      <c r="G44" s="227"/>
      <c r="H44" s="238">
        <f>SUM(H40:H43)</f>
        <v>3940348</v>
      </c>
      <c r="I44" s="234"/>
      <c r="J44" s="238">
        <f>SUM(J40:J43)</f>
        <v>2363044</v>
      </c>
    </row>
    <row r="45" spans="2:11">
      <c r="B45" s="231" t="s">
        <v>7</v>
      </c>
      <c r="C45" s="231"/>
      <c r="D45" s="231"/>
      <c r="E45" s="231"/>
      <c r="G45" s="224"/>
      <c r="H45" s="236"/>
      <c r="I45" s="236"/>
      <c r="J45" s="236"/>
    </row>
    <row r="46" spans="2:11" ht="5.15" customHeight="1">
      <c r="B46" s="231"/>
      <c r="C46" s="231"/>
      <c r="D46" s="231"/>
      <c r="E46" s="231"/>
      <c r="G46" s="224"/>
      <c r="H46" s="236"/>
      <c r="I46" s="236"/>
      <c r="J46" s="236"/>
    </row>
    <row r="47" spans="2:11">
      <c r="B47" s="241" t="s">
        <v>968</v>
      </c>
      <c r="C47" s="241"/>
      <c r="D47" s="241"/>
      <c r="E47" s="241"/>
      <c r="F47" s="224">
        <f>'Notes 6-29'!A257</f>
        <v>17</v>
      </c>
      <c r="G47" s="224"/>
      <c r="H47" s="236">
        <f>ROUND('Notes 6-29'!J264,0)</f>
        <v>34200</v>
      </c>
      <c r="I47" s="236"/>
      <c r="J47" s="236">
        <f>ROUND('Notes 6-29'!L264,0)</f>
        <v>32873</v>
      </c>
    </row>
    <row r="48" spans="2:11">
      <c r="B48" s="241" t="s">
        <v>969</v>
      </c>
      <c r="C48" s="241"/>
      <c r="D48" s="241"/>
      <c r="E48" s="241"/>
      <c r="F48" s="224">
        <f>'Notes 6-29'!A269</f>
        <v>18</v>
      </c>
      <c r="G48" s="224"/>
      <c r="H48" s="236">
        <f>ROUND('Notes 6-29'!J276,0)</f>
        <v>852161</v>
      </c>
      <c r="I48" s="236">
        <f>'Notes 6-29'!K276</f>
        <v>0</v>
      </c>
      <c r="J48" s="236">
        <f>ROUND('Notes 6-29'!L276,0)</f>
        <v>1172412</v>
      </c>
    </row>
    <row r="49" spans="1:11">
      <c r="B49" s="241" t="s">
        <v>970</v>
      </c>
      <c r="C49" s="241"/>
      <c r="D49" s="241"/>
      <c r="E49" s="241"/>
      <c r="F49" s="224">
        <f>'Notes 6-29'!A284</f>
        <v>19</v>
      </c>
      <c r="G49" s="224"/>
      <c r="H49" s="236">
        <f>ROUND('Notes 6-29'!J291,0)</f>
        <v>335974</v>
      </c>
      <c r="I49" s="236">
        <f>'Notes 6-29'!K289</f>
        <v>0</v>
      </c>
      <c r="J49" s="236">
        <f>ROUND('Notes 6-29'!L291,0)</f>
        <v>724566</v>
      </c>
    </row>
    <row r="50" spans="1:11">
      <c r="B50" s="241" t="str">
        <f>'Notes 6-29'!B300</f>
        <v>Short term loan</v>
      </c>
      <c r="C50" s="241"/>
      <c r="D50" s="241"/>
      <c r="E50" s="241"/>
      <c r="F50" s="224">
        <f>'Notes 6-29'!A300</f>
        <v>20</v>
      </c>
      <c r="G50" s="224"/>
      <c r="H50" s="236">
        <f>ROUND('Notes 6-29'!J306,0)</f>
        <v>2978863</v>
      </c>
      <c r="I50" s="236"/>
      <c r="J50" s="236">
        <f>ROUND('Notes 6-29'!L306,0)</f>
        <v>1679535</v>
      </c>
      <c r="K50" s="237"/>
    </row>
    <row r="51" spans="1:11">
      <c r="B51" s="241" t="str">
        <f>'Notes 6-29'!B388</f>
        <v>Accounts payable</v>
      </c>
      <c r="C51" s="241"/>
      <c r="D51" s="241"/>
      <c r="E51" s="241"/>
      <c r="F51" s="224">
        <f>'Notes 6-29'!A388</f>
        <v>21</v>
      </c>
      <c r="G51" s="224"/>
      <c r="H51" s="236">
        <f>ROUND('Notes 6-29'!J393,0)</f>
        <v>23356111</v>
      </c>
      <c r="I51" s="236"/>
      <c r="J51" s="236">
        <f>ROUND('Notes 6-29'!L393,0)</f>
        <v>13444044</v>
      </c>
      <c r="K51" s="242">
        <f>H51-J51</f>
        <v>9912067</v>
      </c>
    </row>
    <row r="52" spans="1:11">
      <c r="B52" s="241" t="str">
        <f>'Notes 6-29'!B395</f>
        <v>Intercompany payables</v>
      </c>
      <c r="C52" s="241"/>
      <c r="D52" s="241"/>
      <c r="E52" s="241"/>
      <c r="F52" s="224">
        <f>'Notes 6-29'!A395</f>
        <v>22</v>
      </c>
      <c r="G52" s="224"/>
      <c r="H52" s="236">
        <f>ROUND('Notes 6-29'!J399,0)</f>
        <v>2137413</v>
      </c>
      <c r="I52" s="236"/>
      <c r="J52" s="236">
        <f>ROUND('Notes 6-29'!L399,0)</f>
        <v>1943379</v>
      </c>
      <c r="K52" s="237"/>
    </row>
    <row r="53" spans="1:11">
      <c r="B53" s="241" t="str">
        <f>'Notes 6-29'!B417</f>
        <v xml:space="preserve">Advance from buyers </v>
      </c>
      <c r="C53" s="241"/>
      <c r="D53" s="241"/>
      <c r="E53" s="241"/>
      <c r="F53" s="224">
        <f>'Notes 6-29'!A417</f>
        <v>23</v>
      </c>
      <c r="G53" s="224"/>
      <c r="H53" s="236">
        <f>ROUND('Notes 6-29'!J423,0)</f>
        <v>1175493</v>
      </c>
      <c r="I53" s="236"/>
      <c r="J53" s="236">
        <f>ROUND('Notes 6-29'!L423,0)</f>
        <v>907077</v>
      </c>
      <c r="K53" s="252"/>
    </row>
    <row r="54" spans="1:11">
      <c r="B54" s="241" t="str">
        <f>'Notes 6-29'!B431</f>
        <v>Accrued expenses and other liabilities</v>
      </c>
      <c r="C54" s="241"/>
      <c r="D54" s="241"/>
      <c r="E54" s="241"/>
      <c r="F54" s="224">
        <f>'Notes 6-29'!A431</f>
        <v>24</v>
      </c>
      <c r="G54" s="224"/>
      <c r="H54" s="236">
        <f>ROUNDUP('Notes 6-29'!J444,0)</f>
        <v>3920800</v>
      </c>
      <c r="I54" s="236"/>
      <c r="J54" s="236">
        <f>ROUND('Notes 6-29'!L444,0)</f>
        <v>3394147</v>
      </c>
      <c r="K54" s="237"/>
    </row>
    <row r="55" spans="1:11">
      <c r="G55" s="224"/>
      <c r="H55" s="238">
        <f>SUM(H47:H54)</f>
        <v>34791015</v>
      </c>
      <c r="I55" s="239"/>
      <c r="J55" s="238">
        <f>SUM(J47:J54)</f>
        <v>23298033</v>
      </c>
    </row>
    <row r="56" spans="1:11" ht="8.15" customHeight="1">
      <c r="G56" s="224"/>
      <c r="H56" s="239"/>
      <c r="I56" s="239"/>
      <c r="J56" s="239"/>
    </row>
    <row r="57" spans="1:11" ht="13.5" thickBot="1">
      <c r="A57" s="231" t="s">
        <v>760</v>
      </c>
      <c r="C57" s="231"/>
      <c r="D57" s="231"/>
      <c r="E57" s="231"/>
      <c r="G57" s="224"/>
      <c r="H57" s="243">
        <f>ROUND(H55+H37+H44,0)</f>
        <v>59023615</v>
      </c>
      <c r="I57" s="239"/>
      <c r="J57" s="243">
        <f>ROUND(J55+J37+J44,0)</f>
        <v>45197939</v>
      </c>
      <c r="K57" s="237">
        <f>H26-H57</f>
        <v>0</v>
      </c>
    </row>
    <row r="58" spans="1:11" ht="7.4" customHeight="1" thickTop="1">
      <c r="B58" s="231"/>
      <c r="C58" s="231"/>
      <c r="D58" s="231"/>
      <c r="E58" s="231"/>
      <c r="G58" s="224"/>
      <c r="I58" s="254"/>
      <c r="J58" s="254"/>
    </row>
    <row r="59" spans="1:11" ht="10.5" customHeight="1">
      <c r="B59" s="231"/>
      <c r="C59" s="231"/>
      <c r="D59" s="231"/>
      <c r="E59" s="231"/>
      <c r="G59" s="224"/>
      <c r="I59" s="254"/>
      <c r="J59" s="254"/>
    </row>
    <row r="60" spans="1:11" ht="14.9" customHeight="1">
      <c r="A60" s="817" t="s">
        <v>4005</v>
      </c>
      <c r="B60" s="817"/>
      <c r="C60" s="817"/>
      <c r="D60" s="817"/>
      <c r="E60" s="817"/>
      <c r="F60" s="817"/>
      <c r="G60" s="817"/>
      <c r="H60" s="817"/>
      <c r="I60" s="254"/>
      <c r="J60" s="254"/>
    </row>
    <row r="61" spans="1:11">
      <c r="A61" s="224"/>
      <c r="B61" s="224"/>
      <c r="C61" s="224"/>
      <c r="D61" s="224"/>
      <c r="E61" s="224"/>
      <c r="G61" s="224"/>
      <c r="H61" s="719">
        <f>H26-H57</f>
        <v>0</v>
      </c>
      <c r="I61" s="720"/>
      <c r="J61" s="719">
        <f>J26-J57</f>
        <v>0</v>
      </c>
    </row>
    <row r="62" spans="1:11">
      <c r="B62" s="224"/>
      <c r="C62" s="224"/>
      <c r="D62" s="224"/>
      <c r="E62" s="224"/>
      <c r="G62" s="224"/>
      <c r="H62" s="225"/>
      <c r="I62" s="225"/>
      <c r="J62" s="225"/>
    </row>
    <row r="63" spans="1:11">
      <c r="B63" s="224"/>
      <c r="C63" s="224"/>
      <c r="D63" s="224"/>
      <c r="E63" s="224"/>
      <c r="G63" s="224"/>
      <c r="H63" s="225"/>
      <c r="I63" s="225"/>
      <c r="J63" s="225"/>
    </row>
    <row r="64" spans="1:11">
      <c r="B64" s="224"/>
      <c r="C64" s="224"/>
      <c r="D64" s="224"/>
      <c r="E64" s="224"/>
      <c r="G64" s="224"/>
      <c r="H64" s="225"/>
      <c r="I64" s="225"/>
      <c r="J64" s="225"/>
    </row>
    <row r="65" spans="1:10">
      <c r="B65" s="224"/>
      <c r="C65" s="224"/>
      <c r="D65" s="224"/>
      <c r="E65" s="224"/>
      <c r="G65" s="224"/>
      <c r="H65" s="255">
        <f>H26-H57</f>
        <v>0</v>
      </c>
      <c r="I65" s="256">
        <f>I26-I57</f>
        <v>0</v>
      </c>
      <c r="J65" s="257">
        <f>J26-J57</f>
        <v>0</v>
      </c>
    </row>
    <row r="66" spans="1:10">
      <c r="A66" s="821" t="s">
        <v>4115</v>
      </c>
      <c r="B66" s="823"/>
      <c r="C66" s="823"/>
      <c r="D66" s="822" t="s">
        <v>4117</v>
      </c>
      <c r="E66" s="822"/>
      <c r="F66" s="822"/>
      <c r="G66" s="229"/>
      <c r="H66" s="822" t="s">
        <v>750</v>
      </c>
      <c r="I66" s="822"/>
      <c r="J66" s="822"/>
    </row>
    <row r="67" spans="1:10" s="231" customFormat="1" ht="14.9" customHeight="1">
      <c r="A67" s="821" t="s">
        <v>1459</v>
      </c>
      <c r="B67" s="821"/>
      <c r="C67" s="821"/>
      <c r="D67" s="822" t="s">
        <v>4116</v>
      </c>
      <c r="E67" s="822"/>
      <c r="F67" s="822"/>
      <c r="G67" s="822"/>
      <c r="H67" s="822" t="s">
        <v>1286</v>
      </c>
      <c r="I67" s="822"/>
      <c r="J67" s="822"/>
    </row>
    <row r="68" spans="1:10">
      <c r="B68" s="231"/>
      <c r="C68" s="258"/>
      <c r="D68" s="258"/>
      <c r="E68" s="258"/>
      <c r="F68" s="227"/>
      <c r="G68" s="227"/>
      <c r="H68" s="234"/>
      <c r="I68" s="234"/>
      <c r="J68" s="234"/>
    </row>
    <row r="69" spans="1:10" ht="15" customHeight="1">
      <c r="A69" s="259"/>
      <c r="B69" s="259"/>
      <c r="C69" s="259"/>
      <c r="D69" s="259"/>
      <c r="E69" s="259"/>
      <c r="F69" s="260"/>
      <c r="G69" s="259"/>
      <c r="H69" s="261"/>
      <c r="I69" s="259"/>
      <c r="J69" s="259"/>
    </row>
    <row r="70" spans="1:10">
      <c r="D70" s="819" t="s">
        <v>746</v>
      </c>
      <c r="E70" s="819"/>
      <c r="F70" s="819"/>
      <c r="G70" s="819"/>
      <c r="H70" s="819"/>
      <c r="I70" s="819"/>
      <c r="J70" s="819"/>
    </row>
    <row r="71" spans="1:10">
      <c r="D71" s="262"/>
      <c r="E71" s="262"/>
      <c r="F71" s="263"/>
      <c r="G71" s="262"/>
      <c r="H71" s="264"/>
      <c r="I71" s="262"/>
      <c r="J71" s="262"/>
    </row>
    <row r="72" spans="1:10">
      <c r="D72" s="262"/>
      <c r="E72" s="262"/>
      <c r="F72" s="263"/>
      <c r="G72" s="262"/>
      <c r="H72" s="264"/>
      <c r="I72" s="262"/>
      <c r="J72" s="262"/>
    </row>
    <row r="74" spans="1:10">
      <c r="A74" s="265" t="s">
        <v>748</v>
      </c>
      <c r="H74" s="820" t="s">
        <v>747</v>
      </c>
      <c r="I74" s="820"/>
      <c r="J74" s="820"/>
    </row>
    <row r="75" spans="1:10">
      <c r="A75" s="266" t="s">
        <v>749</v>
      </c>
      <c r="H75" s="815" t="s">
        <v>274</v>
      </c>
      <c r="I75" s="815"/>
      <c r="J75" s="815"/>
    </row>
    <row r="76" spans="1:10" hidden="1"/>
    <row r="77" spans="1:10" hidden="1">
      <c r="H77" s="253">
        <v>62872652.410000004</v>
      </c>
      <c r="I77" s="223">
        <v>0</v>
      </c>
      <c r="J77" s="223">
        <v>56391255.070000008</v>
      </c>
    </row>
    <row r="78" spans="1:10" hidden="1">
      <c r="C78" s="223" t="s">
        <v>709</v>
      </c>
      <c r="H78" s="253">
        <f>H57-H77</f>
        <v>-3849037.4100000039</v>
      </c>
      <c r="I78" s="254">
        <f>I57-I77</f>
        <v>0</v>
      </c>
      <c r="J78" s="254">
        <f>J57-J77</f>
        <v>-11193316.070000008</v>
      </c>
    </row>
    <row r="79" spans="1:10" hidden="1"/>
    <row r="80" spans="1:10" hidden="1">
      <c r="I80" s="254"/>
      <c r="J80" s="254"/>
    </row>
    <row r="81" spans="8:10" hidden="1">
      <c r="H81" s="253">
        <v>62872651.989999995</v>
      </c>
      <c r="I81" s="223">
        <v>0</v>
      </c>
      <c r="J81" s="223">
        <v>56391255.060000002</v>
      </c>
    </row>
    <row r="82" spans="8:10" hidden="1">
      <c r="H82" s="253">
        <f>H26-H57</f>
        <v>0</v>
      </c>
      <c r="I82" s="254">
        <f>I26-I57</f>
        <v>0</v>
      </c>
      <c r="J82" s="254">
        <f>J26-J57</f>
        <v>0</v>
      </c>
    </row>
    <row r="83" spans="8:10" hidden="1"/>
    <row r="84" spans="8:10" hidden="1"/>
    <row r="85" spans="8:10" hidden="1"/>
    <row r="86" spans="8:10" hidden="1"/>
    <row r="88" spans="8:10">
      <c r="J88" s="237"/>
    </row>
    <row r="89" spans="8:10">
      <c r="I89" s="254"/>
      <c r="J89" s="254"/>
    </row>
  </sheetData>
  <mergeCells count="23">
    <mergeCell ref="H66:J66"/>
    <mergeCell ref="A1:J1"/>
    <mergeCell ref="A2:J2"/>
    <mergeCell ref="A3:J3"/>
    <mergeCell ref="H5:J5"/>
    <mergeCell ref="A60:H60"/>
    <mergeCell ref="F6:F7"/>
    <mergeCell ref="H75:J75"/>
    <mergeCell ref="B11:C11"/>
    <mergeCell ref="B19:C19"/>
    <mergeCell ref="B22:C22"/>
    <mergeCell ref="B23:C23"/>
    <mergeCell ref="B30:C30"/>
    <mergeCell ref="B18:C18"/>
    <mergeCell ref="B12:C12"/>
    <mergeCell ref="B32:C32"/>
    <mergeCell ref="D70:J70"/>
    <mergeCell ref="H74:J74"/>
    <mergeCell ref="A67:C67"/>
    <mergeCell ref="H67:J67"/>
    <mergeCell ref="A66:C66"/>
    <mergeCell ref="D67:G67"/>
    <mergeCell ref="D66:F66"/>
  </mergeCells>
  <pageMargins left="1" right="0.65" top="1" bottom="0.65" header="0.3" footer="0.3"/>
  <pageSetup paperSize="9" scale="79" firstPageNumber="4"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33CC"/>
    <pageSetUpPr fitToPage="1"/>
  </sheetPr>
  <dimension ref="A1:U61"/>
  <sheetViews>
    <sheetView showGridLines="0" view="pageBreakPreview" topLeftCell="A38" zoomScale="107" zoomScaleSheetLayoutView="100" workbookViewId="0">
      <selection activeCell="I10" sqref="I10"/>
    </sheetView>
  </sheetViews>
  <sheetFormatPr defaultColWidth="9.453125" defaultRowHeight="13"/>
  <cols>
    <col min="1" max="1" width="28.54296875" style="247" customWidth="1"/>
    <col min="2" max="2" width="33.453125" style="247" hidden="1" customWidth="1"/>
    <col min="3" max="3" width="19.54296875" style="247" customWidth="1"/>
    <col min="4" max="4" width="4.453125" style="247" customWidth="1"/>
    <col min="5" max="5" width="8.453125" style="247" customWidth="1"/>
    <col min="6" max="6" width="15.453125" style="322" customWidth="1"/>
    <col min="7" max="7" width="1" style="247" customWidth="1"/>
    <col min="8" max="8" width="15.453125" style="323" customWidth="1"/>
    <col min="9" max="9" width="11.26953125" style="267" bestFit="1" customWidth="1"/>
    <col min="10" max="10" width="14.54296875" style="267" hidden="1" customWidth="1"/>
    <col min="11" max="11" width="11.1796875" style="267" hidden="1" customWidth="1"/>
    <col min="12" max="12" width="18.54296875" style="267" hidden="1" customWidth="1"/>
    <col min="13" max="14" width="0" style="267" hidden="1" customWidth="1"/>
    <col min="15" max="15" width="12.453125" style="267" hidden="1" customWidth="1"/>
    <col min="16" max="16" width="10.54296875" style="267" hidden="1" customWidth="1"/>
    <col min="17" max="17" width="13.453125" style="267" hidden="1" customWidth="1"/>
    <col min="18" max="19" width="0" style="267" hidden="1" customWidth="1"/>
    <col min="20" max="20" width="9.453125" style="267" bestFit="1"/>
    <col min="21" max="16384" width="9.453125" style="267"/>
  </cols>
  <sheetData>
    <row r="1" spans="1:18" ht="15" customHeight="1">
      <c r="A1" s="826" t="str">
        <f>BS!A1</f>
        <v>Cosmopolitan Industries (Pvt.) Limited</v>
      </c>
      <c r="B1" s="826"/>
      <c r="C1" s="826"/>
      <c r="D1" s="826"/>
      <c r="E1" s="826"/>
      <c r="F1" s="826"/>
      <c r="G1" s="826"/>
      <c r="H1" s="826"/>
    </row>
    <row r="2" spans="1:18" ht="15" customHeight="1">
      <c r="A2" s="827" t="s">
        <v>756</v>
      </c>
      <c r="B2" s="827"/>
      <c r="C2" s="827"/>
      <c r="D2" s="827"/>
      <c r="E2" s="827"/>
      <c r="F2" s="827"/>
      <c r="G2" s="827"/>
      <c r="H2" s="827"/>
    </row>
    <row r="3" spans="1:18" ht="15" customHeight="1">
      <c r="A3" s="827" t="s">
        <v>3746</v>
      </c>
      <c r="B3" s="827"/>
      <c r="C3" s="827"/>
      <c r="D3" s="827"/>
      <c r="E3" s="827"/>
      <c r="F3" s="827"/>
      <c r="G3" s="827"/>
      <c r="H3" s="827"/>
    </row>
    <row r="4" spans="1:18">
      <c r="B4" s="268"/>
      <c r="C4" s="268"/>
      <c r="D4" s="268"/>
      <c r="E4" s="268"/>
      <c r="F4" s="269"/>
      <c r="G4" s="268"/>
      <c r="H4" s="270"/>
    </row>
    <row r="5" spans="1:18" ht="16.5" customHeight="1">
      <c r="B5" s="268"/>
      <c r="C5" s="268"/>
      <c r="D5" s="268"/>
      <c r="E5" s="268"/>
      <c r="F5" s="832" t="s">
        <v>751</v>
      </c>
      <c r="G5" s="832"/>
      <c r="H5" s="832"/>
    </row>
    <row r="6" spans="1:18" ht="1.5" customHeight="1">
      <c r="B6" s="268"/>
      <c r="C6" s="268"/>
      <c r="D6" s="268"/>
      <c r="E6" s="268"/>
      <c r="F6" s="271"/>
      <c r="G6" s="271"/>
      <c r="H6" s="271"/>
    </row>
    <row r="7" spans="1:18" ht="14.5">
      <c r="E7" s="831" t="s">
        <v>3</v>
      </c>
      <c r="F7" s="230" t="s">
        <v>3745</v>
      </c>
      <c r="G7" s="272"/>
      <c r="H7" s="230" t="s">
        <v>1416</v>
      </c>
    </row>
    <row r="8" spans="1:18">
      <c r="E8" s="831"/>
      <c r="F8" s="273" t="s">
        <v>20</v>
      </c>
      <c r="G8" s="274"/>
      <c r="H8" s="274" t="s">
        <v>20</v>
      </c>
    </row>
    <row r="9" spans="1:18">
      <c r="E9" s="248"/>
      <c r="F9" s="275"/>
      <c r="G9" s="248"/>
      <c r="H9" s="276"/>
    </row>
    <row r="10" spans="1:18" ht="14.5">
      <c r="A10" s="277" t="s">
        <v>209</v>
      </c>
      <c r="D10" s="278"/>
      <c r="E10" s="279"/>
      <c r="F10" s="236">
        <f>ROUND(-SUMIFS('TB 21-22'!L:L,'TB 21-22'!N:N,PL!A10),0)</f>
        <v>86826344</v>
      </c>
      <c r="G10" s="280"/>
      <c r="H10" s="236">
        <v>63313374</v>
      </c>
      <c r="I10" s="814"/>
      <c r="J10" s="281">
        <v>69295107.389999986</v>
      </c>
      <c r="K10" s="281">
        <f>J10-F10</f>
        <v>-17531236.610000014</v>
      </c>
      <c r="L10" s="130"/>
      <c r="M10" s="282"/>
      <c r="O10" s="283">
        <v>86826344</v>
      </c>
      <c r="P10" s="283">
        <f>F10-O10</f>
        <v>0</v>
      </c>
      <c r="Q10" s="236">
        <v>86826344</v>
      </c>
      <c r="R10" s="284">
        <f>Q10-F10</f>
        <v>0</v>
      </c>
    </row>
    <row r="11" spans="1:18" ht="5.15" customHeight="1">
      <c r="B11" s="285"/>
      <c r="C11" s="285"/>
      <c r="D11" s="285"/>
      <c r="E11" s="286"/>
      <c r="F11" s="287"/>
      <c r="G11" s="288"/>
      <c r="H11" s="289"/>
      <c r="J11" s="281"/>
      <c r="K11" s="281"/>
      <c r="L11" s="133"/>
      <c r="O11" s="290"/>
      <c r="P11" s="290"/>
      <c r="Q11" s="287"/>
      <c r="R11" s="284">
        <f t="shared" ref="R11:R32" si="0">Q11-F11</f>
        <v>0</v>
      </c>
    </row>
    <row r="12" spans="1:18" ht="14.5">
      <c r="A12" s="291" t="s">
        <v>752</v>
      </c>
      <c r="B12" s="292"/>
      <c r="C12" s="292"/>
      <c r="D12" s="292"/>
      <c r="E12" s="293">
        <f>'Notes 6-29'!A449</f>
        <v>25</v>
      </c>
      <c r="F12" s="251">
        <f>ROUND(-'Notes 6-29'!J454,0)</f>
        <v>-80298841</v>
      </c>
      <c r="G12" s="294"/>
      <c r="H12" s="251">
        <f>ROUND(-'Notes 6-29'!L454,0)</f>
        <v>-61180632</v>
      </c>
      <c r="J12" s="281">
        <v>-64706347.879999988</v>
      </c>
      <c r="K12" s="281">
        <f>J12-F12</f>
        <v>15592493.120000012</v>
      </c>
      <c r="L12" s="132"/>
      <c r="M12" s="282"/>
      <c r="O12" s="295">
        <v>-80315433</v>
      </c>
      <c r="P12" s="295">
        <f t="shared" ref="P12:P32" si="1">F12-O12</f>
        <v>16592</v>
      </c>
      <c r="Q12" s="251">
        <v>-80299198</v>
      </c>
      <c r="R12" s="284">
        <f t="shared" si="0"/>
        <v>-357</v>
      </c>
    </row>
    <row r="13" spans="1:18" ht="5.15" customHeight="1">
      <c r="B13" s="292"/>
      <c r="C13" s="292"/>
      <c r="D13" s="292"/>
      <c r="E13" s="293"/>
      <c r="F13" s="251"/>
      <c r="G13" s="294"/>
      <c r="H13" s="296"/>
      <c r="K13" s="281"/>
      <c r="L13" s="132"/>
      <c r="M13" s="297"/>
      <c r="O13" s="295"/>
      <c r="P13" s="295">
        <f t="shared" si="1"/>
        <v>0</v>
      </c>
      <c r="Q13" s="251"/>
      <c r="R13" s="284">
        <f t="shared" si="0"/>
        <v>0</v>
      </c>
    </row>
    <row r="14" spans="1:18" ht="14.5">
      <c r="A14" s="285" t="s">
        <v>212</v>
      </c>
      <c r="B14" s="285"/>
      <c r="C14" s="285"/>
      <c r="D14" s="285"/>
      <c r="E14" s="286"/>
      <c r="F14" s="238">
        <f>F10+F12</f>
        <v>6527503</v>
      </c>
      <c r="G14" s="298"/>
      <c r="H14" s="238">
        <f>H10+H12</f>
        <v>2132742</v>
      </c>
      <c r="K14" s="281"/>
      <c r="L14" s="131"/>
      <c r="M14" s="297"/>
      <c r="O14" s="299">
        <v>6510911</v>
      </c>
      <c r="P14" s="299">
        <f t="shared" si="1"/>
        <v>16592</v>
      </c>
      <c r="Q14" s="238">
        <v>6527146</v>
      </c>
      <c r="R14" s="284">
        <f t="shared" si="0"/>
        <v>-357</v>
      </c>
    </row>
    <row r="15" spans="1:18" ht="5.15" customHeight="1">
      <c r="B15" s="285"/>
      <c r="C15" s="285"/>
      <c r="D15" s="285"/>
      <c r="E15" s="286"/>
      <c r="F15" s="239"/>
      <c r="G15" s="298"/>
      <c r="H15" s="300"/>
      <c r="K15" s="281"/>
      <c r="L15" s="131"/>
      <c r="M15" s="297"/>
      <c r="O15" s="301"/>
      <c r="P15" s="301">
        <f t="shared" si="1"/>
        <v>0</v>
      </c>
      <c r="Q15" s="239"/>
      <c r="R15" s="284">
        <f t="shared" si="0"/>
        <v>0</v>
      </c>
    </row>
    <row r="16" spans="1:18" ht="14.5">
      <c r="A16" s="247" t="s">
        <v>882</v>
      </c>
      <c r="B16" s="285"/>
      <c r="C16" s="285"/>
      <c r="D16" s="285"/>
      <c r="E16" s="286"/>
      <c r="F16" s="249">
        <f>ROUND(-SUMIFS('TB 21-22'!L:L,'TB 21-22'!N:N,PL!A16),0)</f>
        <v>2311259</v>
      </c>
      <c r="G16" s="477"/>
      <c r="H16" s="249">
        <v>1988826</v>
      </c>
      <c r="J16" s="267">
        <v>1932454.03</v>
      </c>
      <c r="K16" s="281">
        <f>J16-F16</f>
        <v>-378804.97</v>
      </c>
      <c r="L16" s="130"/>
      <c r="M16" s="297"/>
      <c r="O16" s="789">
        <v>2311259</v>
      </c>
      <c r="P16" s="789">
        <f t="shared" si="1"/>
        <v>0</v>
      </c>
      <c r="Q16" s="249">
        <v>2311259</v>
      </c>
      <c r="R16" s="284">
        <f t="shared" si="0"/>
        <v>0</v>
      </c>
    </row>
    <row r="17" spans="1:21" ht="14.5">
      <c r="A17" s="291" t="s">
        <v>15</v>
      </c>
      <c r="B17" s="291"/>
      <c r="C17" s="291"/>
      <c r="D17" s="291"/>
      <c r="E17" s="293">
        <f>'Notes 6-29'!A502</f>
        <v>26</v>
      </c>
      <c r="F17" s="236">
        <f>-ROUND('Notes 6-29'!J523,0)</f>
        <v>-6980169</v>
      </c>
      <c r="G17" s="280"/>
      <c r="H17" s="236">
        <f>-ROUND('Notes 6-29'!L523,0)</f>
        <v>-5854850</v>
      </c>
      <c r="I17" s="281"/>
      <c r="J17" s="267">
        <v>-5722924.7300000014</v>
      </c>
      <c r="K17" s="281">
        <f>J17-F17</f>
        <v>1257244.2699999986</v>
      </c>
      <c r="L17" s="130"/>
      <c r="M17" s="297"/>
      <c r="O17" s="283">
        <v>-6995410</v>
      </c>
      <c r="P17" s="283">
        <f t="shared" si="1"/>
        <v>15241</v>
      </c>
      <c r="Q17" s="236">
        <v>-6980169</v>
      </c>
      <c r="R17" s="284">
        <f t="shared" si="0"/>
        <v>0</v>
      </c>
    </row>
    <row r="18" spans="1:21" ht="14.5">
      <c r="A18" s="291" t="s">
        <v>275</v>
      </c>
      <c r="B18" s="291"/>
      <c r="C18" s="291"/>
      <c r="D18" s="291"/>
      <c r="E18" s="293">
        <f>'Notes 6-29'!A526</f>
        <v>27</v>
      </c>
      <c r="F18" s="236">
        <f>-ROUND('Notes 6-29'!J534,0)</f>
        <v>-923879</v>
      </c>
      <c r="G18" s="280"/>
      <c r="H18" s="236">
        <f>-ROUND('Notes 6-29'!L534,0)</f>
        <v>-1002942</v>
      </c>
      <c r="I18" s="281"/>
      <c r="J18" s="267">
        <v>-980075.42</v>
      </c>
      <c r="K18" s="281">
        <f>J18-F18</f>
        <v>-56196.420000000042</v>
      </c>
      <c r="L18" s="130"/>
      <c r="M18" s="297"/>
      <c r="O18" s="283">
        <v>-922594</v>
      </c>
      <c r="P18" s="283">
        <f t="shared" si="1"/>
        <v>-1285</v>
      </c>
      <c r="Q18" s="236">
        <v>-923879</v>
      </c>
      <c r="R18" s="284">
        <f t="shared" si="0"/>
        <v>0</v>
      </c>
    </row>
    <row r="19" spans="1:21" ht="5.15" customHeight="1">
      <c r="A19" s="291"/>
      <c r="B19" s="291"/>
      <c r="C19" s="291"/>
      <c r="D19" s="291"/>
      <c r="E19" s="293"/>
      <c r="F19" s="236"/>
      <c r="G19" s="280"/>
      <c r="H19" s="302"/>
      <c r="I19" s="281"/>
      <c r="K19" s="281"/>
      <c r="L19" s="130"/>
      <c r="M19" s="297"/>
      <c r="O19" s="283"/>
      <c r="P19" s="283">
        <f t="shared" si="1"/>
        <v>0</v>
      </c>
      <c r="Q19" s="236"/>
      <c r="R19" s="284">
        <f t="shared" si="0"/>
        <v>0</v>
      </c>
    </row>
    <row r="20" spans="1:21" ht="14.5">
      <c r="A20" s="285" t="s">
        <v>4148</v>
      </c>
      <c r="B20" s="292"/>
      <c r="C20" s="292"/>
      <c r="D20" s="292"/>
      <c r="E20" s="303"/>
      <c r="F20" s="238">
        <f>F14+F17+F18+F16</f>
        <v>934714</v>
      </c>
      <c r="G20" s="298"/>
      <c r="H20" s="238">
        <f>H14+H17+H18+H16</f>
        <v>-2736224</v>
      </c>
      <c r="K20" s="281"/>
      <c r="L20" s="131"/>
      <c r="M20" s="297"/>
      <c r="O20" s="299">
        <v>904166</v>
      </c>
      <c r="P20" s="299">
        <f t="shared" si="1"/>
        <v>30548</v>
      </c>
      <c r="Q20" s="238">
        <v>944207.68</v>
      </c>
      <c r="R20" s="284">
        <f t="shared" si="0"/>
        <v>9493.6800000000512</v>
      </c>
    </row>
    <row r="21" spans="1:21" ht="5.15" customHeight="1">
      <c r="B21" s="291"/>
      <c r="C21" s="291"/>
      <c r="D21" s="291"/>
      <c r="E21" s="293"/>
      <c r="F21" s="236"/>
      <c r="G21" s="280"/>
      <c r="H21" s="302"/>
      <c r="K21" s="281"/>
      <c r="L21" s="130"/>
      <c r="M21" s="297"/>
      <c r="O21" s="283"/>
      <c r="P21" s="283">
        <f t="shared" si="1"/>
        <v>0</v>
      </c>
      <c r="Q21" s="236"/>
      <c r="R21" s="284">
        <f t="shared" si="0"/>
        <v>0</v>
      </c>
    </row>
    <row r="22" spans="1:21" ht="14.5">
      <c r="A22" s="291" t="s">
        <v>41</v>
      </c>
      <c r="B22" s="291"/>
      <c r="C22" s="291"/>
      <c r="D22" s="291"/>
      <c r="E22" s="293">
        <f>'Notes 6-29'!A536</f>
        <v>28</v>
      </c>
      <c r="F22" s="236">
        <f>-ROUND('Notes 6-29'!J543,0)</f>
        <v>-123222</v>
      </c>
      <c r="G22" s="280"/>
      <c r="H22" s="236">
        <f>-ROUND('Notes 6-29'!L543,0)</f>
        <v>-74332</v>
      </c>
      <c r="J22" s="267">
        <v>-96782.58</v>
      </c>
      <c r="K22" s="281">
        <f>J22-F22</f>
        <v>26439.42</v>
      </c>
      <c r="L22" s="130"/>
      <c r="M22" s="297"/>
      <c r="O22" s="283">
        <v>-123453</v>
      </c>
      <c r="P22" s="283">
        <f t="shared" si="1"/>
        <v>231</v>
      </c>
      <c r="Q22" s="236">
        <v>-123222</v>
      </c>
      <c r="R22" s="284">
        <f t="shared" si="0"/>
        <v>0</v>
      </c>
    </row>
    <row r="23" spans="1:21" ht="14.5" hidden="1">
      <c r="A23" s="291" t="s">
        <v>963</v>
      </c>
      <c r="B23" s="291"/>
      <c r="C23" s="291"/>
      <c r="D23" s="291"/>
      <c r="E23" s="293"/>
      <c r="F23" s="236"/>
      <c r="G23" s="280"/>
      <c r="H23" s="236"/>
      <c r="K23" s="281"/>
      <c r="L23" s="130"/>
      <c r="M23" s="297"/>
      <c r="O23" s="283"/>
      <c r="P23" s="283">
        <f t="shared" si="1"/>
        <v>0</v>
      </c>
      <c r="Q23" s="236"/>
      <c r="R23" s="284">
        <f t="shared" si="0"/>
        <v>0</v>
      </c>
    </row>
    <row r="24" spans="1:21" ht="14.5">
      <c r="A24" s="291" t="s">
        <v>753</v>
      </c>
      <c r="B24" s="291"/>
      <c r="C24" s="291"/>
      <c r="D24" s="277"/>
      <c r="E24" s="293"/>
      <c r="F24" s="236">
        <f>ROUND(-SUMIFS('TB 21-22'!L:L,'TB 21-22'!N:N,PL!A24),0)</f>
        <v>-793</v>
      </c>
      <c r="G24" s="280"/>
      <c r="H24" s="236">
        <v>-59761</v>
      </c>
      <c r="J24" s="267">
        <v>210906.81000000006</v>
      </c>
      <c r="K24" s="281">
        <f>J24-F24</f>
        <v>211699.81000000006</v>
      </c>
      <c r="L24" s="130"/>
      <c r="M24" s="297"/>
      <c r="O24" s="283">
        <v>-793</v>
      </c>
      <c r="P24" s="283">
        <f t="shared" si="1"/>
        <v>0</v>
      </c>
      <c r="Q24" s="236">
        <v>-793</v>
      </c>
      <c r="R24" s="284">
        <f t="shared" si="0"/>
        <v>0</v>
      </c>
    </row>
    <row r="25" spans="1:21" ht="14.5">
      <c r="A25" s="291" t="s">
        <v>1442</v>
      </c>
      <c r="B25" s="291"/>
      <c r="C25" s="291"/>
      <c r="D25" s="291"/>
      <c r="E25" s="293"/>
      <c r="F25" s="249">
        <v>9850.68</v>
      </c>
      <c r="G25" s="477"/>
      <c r="H25" s="249">
        <v>17890</v>
      </c>
      <c r="I25" s="281"/>
      <c r="K25" s="281"/>
      <c r="L25" s="130"/>
      <c r="M25" s="297"/>
      <c r="O25" s="789">
        <v>0</v>
      </c>
      <c r="P25" s="789">
        <f>F25-O25</f>
        <v>9850.68</v>
      </c>
      <c r="Q25" s="249">
        <v>9850.68</v>
      </c>
      <c r="R25" s="284">
        <f>Q25-F25</f>
        <v>0</v>
      </c>
    </row>
    <row r="26" spans="1:21" ht="14.5">
      <c r="A26" s="291" t="s">
        <v>3841</v>
      </c>
      <c r="B26" s="291"/>
      <c r="C26" s="291"/>
      <c r="D26" s="277"/>
      <c r="E26" s="293"/>
      <c r="F26" s="236">
        <f>ROUND(-SUMIFS('TB 21-22'!L:L,'TB 21-22'!N:N,PL!A26),0)</f>
        <v>3506</v>
      </c>
      <c r="G26" s="280"/>
      <c r="H26" s="236">
        <v>-5220</v>
      </c>
      <c r="J26" s="267">
        <v>3326.31</v>
      </c>
      <c r="K26" s="281">
        <f>J26-F26</f>
        <v>-179.69000000000005</v>
      </c>
      <c r="L26" s="130"/>
      <c r="M26" s="297"/>
      <c r="O26" s="283">
        <v>3506</v>
      </c>
      <c r="P26" s="283">
        <f t="shared" si="1"/>
        <v>0</v>
      </c>
      <c r="Q26" s="236">
        <v>3506</v>
      </c>
      <c r="R26" s="284">
        <f t="shared" si="0"/>
        <v>0</v>
      </c>
    </row>
    <row r="27" spans="1:21" ht="5.15" customHeight="1">
      <c r="A27" s="291"/>
      <c r="B27" s="291"/>
      <c r="C27" s="291"/>
      <c r="D27" s="277"/>
      <c r="E27" s="293"/>
      <c r="F27" s="236"/>
      <c r="G27" s="280"/>
      <c r="H27" s="236"/>
      <c r="K27" s="281"/>
      <c r="L27" s="130"/>
      <c r="M27" s="297"/>
      <c r="O27" s="283"/>
      <c r="P27" s="283">
        <f t="shared" si="1"/>
        <v>0</v>
      </c>
      <c r="Q27" s="236"/>
      <c r="R27" s="284">
        <f t="shared" si="0"/>
        <v>0</v>
      </c>
    </row>
    <row r="28" spans="1:21" ht="14.5">
      <c r="A28" s="278" t="s">
        <v>4149</v>
      </c>
      <c r="B28" s="278"/>
      <c r="C28" s="278"/>
      <c r="D28" s="278"/>
      <c r="E28" s="303"/>
      <c r="F28" s="304">
        <f>ROUND(F20+F22+F24+F26+F23+F25,0)</f>
        <v>824056</v>
      </c>
      <c r="G28" s="298"/>
      <c r="H28" s="304">
        <f>ROUND(H20+H22+H24+H26+H23+H25,0)</f>
        <v>-2857647</v>
      </c>
      <c r="K28" s="281"/>
      <c r="L28" s="131"/>
      <c r="M28" s="297"/>
      <c r="O28" s="305">
        <v>783426</v>
      </c>
      <c r="P28" s="305">
        <f t="shared" si="1"/>
        <v>40630</v>
      </c>
      <c r="Q28" s="304">
        <v>823699</v>
      </c>
      <c r="R28" s="284">
        <f t="shared" si="0"/>
        <v>-357</v>
      </c>
    </row>
    <row r="29" spans="1:21" ht="5.15" customHeight="1">
      <c r="A29" s="278"/>
      <c r="B29" s="278"/>
      <c r="C29" s="278"/>
      <c r="D29" s="278"/>
      <c r="E29" s="303"/>
      <c r="F29" s="239"/>
      <c r="G29" s="298"/>
      <c r="H29" s="239"/>
      <c r="K29" s="281"/>
      <c r="L29" s="131"/>
      <c r="M29" s="297"/>
      <c r="O29" s="301"/>
      <c r="P29" s="301">
        <f t="shared" si="1"/>
        <v>0</v>
      </c>
      <c r="Q29" s="239"/>
      <c r="R29" s="284">
        <f t="shared" si="0"/>
        <v>0</v>
      </c>
    </row>
    <row r="30" spans="1:21" ht="14.5">
      <c r="A30" s="291" t="s">
        <v>705</v>
      </c>
      <c r="B30" s="291" t="s">
        <v>213</v>
      </c>
      <c r="C30" s="291"/>
      <c r="D30" s="291"/>
      <c r="E30" s="293">
        <f>'Notes 6-29'!A544</f>
        <v>29</v>
      </c>
      <c r="F30" s="236">
        <f>-ROUND('Notes 6-29'!J549,0)</f>
        <v>-568666</v>
      </c>
      <c r="G30" s="240"/>
      <c r="H30" s="236">
        <f>-ROUND('Notes 6-29'!L549,0)</f>
        <v>-508505</v>
      </c>
      <c r="J30" s="267">
        <v>-472154.4</v>
      </c>
      <c r="K30" s="281">
        <f>J30-F30</f>
        <v>96511.599999999977</v>
      </c>
      <c r="L30" s="130"/>
      <c r="M30" s="297"/>
      <c r="O30" s="283">
        <v>-533190</v>
      </c>
      <c r="P30" s="283">
        <f t="shared" si="1"/>
        <v>-35476</v>
      </c>
      <c r="Q30" s="236">
        <v>-568666</v>
      </c>
      <c r="R30" s="284">
        <f t="shared" si="0"/>
        <v>0</v>
      </c>
    </row>
    <row r="31" spans="1:21" ht="5.15" customHeight="1">
      <c r="A31" s="291"/>
      <c r="B31" s="291"/>
      <c r="C31" s="291"/>
      <c r="D31" s="291"/>
      <c r="E31" s="303"/>
      <c r="F31" s="236"/>
      <c r="G31" s="240"/>
      <c r="H31" s="306"/>
      <c r="L31" s="130"/>
      <c r="M31" s="297"/>
      <c r="O31" s="283"/>
      <c r="P31" s="283">
        <f t="shared" si="1"/>
        <v>0</v>
      </c>
      <c r="Q31" s="236"/>
      <c r="R31" s="284">
        <f t="shared" si="0"/>
        <v>0</v>
      </c>
    </row>
    <row r="32" spans="1:21" ht="15" thickBot="1">
      <c r="A32" s="278" t="s">
        <v>4150</v>
      </c>
      <c r="B32" s="278"/>
      <c r="C32" s="278"/>
      <c r="D32" s="278"/>
      <c r="E32" s="303"/>
      <c r="F32" s="243">
        <f>F28+F30</f>
        <v>255390</v>
      </c>
      <c r="G32" s="307"/>
      <c r="H32" s="243">
        <f>H28+H30</f>
        <v>-3366152</v>
      </c>
      <c r="J32" s="267">
        <v>-536490.47000000312</v>
      </c>
      <c r="K32" s="281">
        <f>J32-F32</f>
        <v>-791880.47000000312</v>
      </c>
      <c r="L32" s="131"/>
      <c r="M32" s="297"/>
      <c r="O32" s="308">
        <v>250236</v>
      </c>
      <c r="P32" s="308">
        <f t="shared" si="1"/>
        <v>5154</v>
      </c>
      <c r="Q32" s="243">
        <v>255033</v>
      </c>
      <c r="R32" s="309">
        <f t="shared" si="0"/>
        <v>-357</v>
      </c>
      <c r="T32" s="267">
        <v>255390</v>
      </c>
      <c r="U32" s="297">
        <f>F32-T32</f>
        <v>0</v>
      </c>
    </row>
    <row r="33" spans="1:16" ht="15" hidden="1" customHeight="1">
      <c r="E33" s="303"/>
      <c r="F33" s="240"/>
      <c r="G33" s="280"/>
      <c r="H33" s="302"/>
    </row>
    <row r="34" spans="1:16" ht="15" hidden="1" customHeight="1">
      <c r="B34" s="278" t="s">
        <v>214</v>
      </c>
      <c r="C34" s="278"/>
      <c r="D34" s="278"/>
      <c r="E34" s="303"/>
      <c r="F34" s="240">
        <v>0</v>
      </c>
      <c r="G34" s="310"/>
      <c r="H34" s="311"/>
    </row>
    <row r="35" spans="1:16" ht="15" hidden="1" customHeight="1">
      <c r="B35" s="278" t="s">
        <v>215</v>
      </c>
      <c r="C35" s="278"/>
      <c r="D35" s="278"/>
      <c r="E35" s="303"/>
      <c r="F35" s="312">
        <v>0</v>
      </c>
      <c r="G35" s="298"/>
      <c r="H35" s="300"/>
    </row>
    <row r="36" spans="1:16" ht="15" hidden="1" customHeight="1">
      <c r="E36" s="303"/>
      <c r="F36" s="312"/>
      <c r="G36" s="298"/>
      <c r="H36" s="300"/>
    </row>
    <row r="37" spans="1:16" ht="15.75" hidden="1" customHeight="1" thickBot="1">
      <c r="E37" s="303"/>
      <c r="F37" s="313">
        <f>F32+F33+F34</f>
        <v>255390</v>
      </c>
      <c r="G37" s="298"/>
      <c r="H37" s="300"/>
    </row>
    <row r="38" spans="1:16" ht="13.5" thickTop="1">
      <c r="E38" s="303"/>
      <c r="F38" s="312"/>
      <c r="G38" s="298"/>
      <c r="H38" s="300"/>
    </row>
    <row r="39" spans="1:16">
      <c r="A39" s="828"/>
      <c r="B39" s="828"/>
      <c r="C39" s="828"/>
      <c r="D39" s="828"/>
      <c r="E39" s="828"/>
      <c r="F39" s="828"/>
      <c r="G39" s="828"/>
      <c r="H39" s="828"/>
      <c r="O39" s="281"/>
    </row>
    <row r="40" spans="1:16">
      <c r="A40" s="247" t="str">
        <f>BS!A60</f>
        <v>The annexed notes 1 to 36 form an integral part of these financial statements.</v>
      </c>
      <c r="B40" s="278"/>
      <c r="C40" s="278"/>
      <c r="D40" s="278"/>
      <c r="E40" s="278"/>
      <c r="F40" s="314"/>
      <c r="G40" s="278"/>
      <c r="H40" s="315"/>
    </row>
    <row r="41" spans="1:16">
      <c r="B41" s="278"/>
      <c r="C41" s="278"/>
      <c r="D41" s="278"/>
      <c r="E41" s="278"/>
      <c r="F41" s="314"/>
      <c r="G41" s="278"/>
      <c r="H41" s="315"/>
      <c r="O41" s="297"/>
      <c r="P41" s="297"/>
    </row>
    <row r="42" spans="1:16">
      <c r="B42" s="278"/>
      <c r="C42" s="278"/>
      <c r="D42" s="278"/>
      <c r="E42" s="278"/>
      <c r="F42" s="314"/>
      <c r="G42" s="278"/>
      <c r="H42" s="315"/>
    </row>
    <row r="43" spans="1:16">
      <c r="B43" s="278"/>
      <c r="C43" s="278"/>
      <c r="D43" s="278"/>
      <c r="E43" s="278"/>
      <c r="F43" s="314"/>
      <c r="G43" s="278"/>
      <c r="H43" s="315"/>
    </row>
    <row r="44" spans="1:16">
      <c r="B44" s="278"/>
      <c r="C44" s="278"/>
      <c r="D44" s="278"/>
      <c r="E44" s="278"/>
      <c r="F44" s="314"/>
      <c r="G44" s="278"/>
      <c r="H44" s="315"/>
    </row>
    <row r="45" spans="1:16">
      <c r="A45" s="316" t="str">
        <f>BS!A66</f>
        <v>__________________________</v>
      </c>
      <c r="B45" s="278"/>
      <c r="C45" s="829" t="str">
        <f>BS!D66</f>
        <v>___________________</v>
      </c>
      <c r="D45" s="829"/>
      <c r="E45" s="829"/>
      <c r="F45" s="830" t="str">
        <f>BS!H66</f>
        <v>__________________</v>
      </c>
      <c r="G45" s="830"/>
      <c r="H45" s="830"/>
    </row>
    <row r="46" spans="1:16" s="317" customFormat="1" ht="15" customHeight="1">
      <c r="A46" s="316" t="str">
        <f>BS!A67</f>
        <v>VP- Finance &amp; Accounts</v>
      </c>
      <c r="B46" s="278"/>
      <c r="C46" s="829" t="str">
        <f>BS!D67</f>
        <v>Vice-Chairman</v>
      </c>
      <c r="D46" s="829"/>
      <c r="E46" s="829"/>
      <c r="F46" s="830" t="str">
        <f>BS!H67</f>
        <v>Group Chairman</v>
      </c>
      <c r="G46" s="830"/>
      <c r="H46" s="830"/>
    </row>
    <row r="47" spans="1:16" ht="3.65" customHeight="1">
      <c r="B47" s="318"/>
      <c r="C47" s="318"/>
      <c r="D47" s="318"/>
      <c r="F47" s="273"/>
      <c r="G47" s="319"/>
      <c r="H47" s="274"/>
    </row>
    <row r="48" spans="1:16">
      <c r="A48" s="260"/>
      <c r="B48" s="260"/>
      <c r="C48" s="260"/>
      <c r="D48" s="260"/>
      <c r="E48" s="260"/>
      <c r="F48" s="320"/>
      <c r="G48" s="260"/>
      <c r="H48" s="321"/>
    </row>
    <row r="49" spans="1:8">
      <c r="B49" s="260"/>
      <c r="C49" s="260"/>
      <c r="D49" s="260"/>
      <c r="E49" s="260"/>
      <c r="F49" s="320"/>
      <c r="G49" s="260"/>
      <c r="H49" s="321"/>
    </row>
    <row r="50" spans="1:8">
      <c r="B50" s="260"/>
      <c r="C50" s="260"/>
      <c r="D50" s="833" t="str">
        <f>BS!D70</f>
        <v xml:space="preserve">           As per our annexed report of same date</v>
      </c>
      <c r="E50" s="833"/>
      <c r="F50" s="833"/>
      <c r="G50" s="833"/>
      <c r="H50" s="833"/>
    </row>
    <row r="55" spans="1:8">
      <c r="A55" s="265" t="s">
        <v>748</v>
      </c>
      <c r="F55" s="820" t="s">
        <v>747</v>
      </c>
      <c r="G55" s="820"/>
      <c r="H55" s="820"/>
    </row>
    <row r="56" spans="1:8">
      <c r="A56" s="790" t="s">
        <v>749</v>
      </c>
      <c r="F56" s="815" t="s">
        <v>274</v>
      </c>
      <c r="G56" s="815"/>
      <c r="H56" s="815"/>
    </row>
    <row r="61" spans="1:8">
      <c r="H61" s="322"/>
    </row>
  </sheetData>
  <mergeCells count="13">
    <mergeCell ref="F56:H56"/>
    <mergeCell ref="F5:H5"/>
    <mergeCell ref="C45:E45"/>
    <mergeCell ref="F45:H45"/>
    <mergeCell ref="D50:H50"/>
    <mergeCell ref="F55:H55"/>
    <mergeCell ref="A1:H1"/>
    <mergeCell ref="A2:H2"/>
    <mergeCell ref="A3:H3"/>
    <mergeCell ref="A39:H39"/>
    <mergeCell ref="C46:E46"/>
    <mergeCell ref="F46:H46"/>
    <mergeCell ref="E7:E8"/>
  </mergeCells>
  <printOptions horizontalCentered="1"/>
  <pageMargins left="1" right="0.65" top="1" bottom="0.65" header="0.3" footer="0.3"/>
  <pageSetup paperSize="9" scale="90" firstPageNumber="5" orientation="portrait" useFirstPageNumber="1" r:id="rId1"/>
  <headerFooter>
    <oddFooter>&amp;C&amp;"Open Sans,Regular"&amp;P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66FF"/>
    <pageSetUpPr fitToPage="1"/>
  </sheetPr>
  <dimension ref="A1:AB51"/>
  <sheetViews>
    <sheetView showGridLines="0" view="pageBreakPreview" zoomScaleSheetLayoutView="100" workbookViewId="0">
      <selection activeCell="A15" sqref="A15"/>
    </sheetView>
  </sheetViews>
  <sheetFormatPr defaultColWidth="9.453125" defaultRowHeight="21.75" customHeight="1"/>
  <cols>
    <col min="1" max="1" width="46.453125" style="186" customWidth="1"/>
    <col min="2" max="2" width="0.54296875" style="186" customWidth="1"/>
    <col min="3" max="3" width="15.54296875" style="186" customWidth="1"/>
    <col min="4" max="5" width="1.54296875" style="186" customWidth="1"/>
    <col min="6" max="6" width="15.54296875" style="186" customWidth="1"/>
    <col min="7" max="7" width="3.54296875" style="186" customWidth="1"/>
    <col min="8" max="8" width="13.54296875" style="186" customWidth="1"/>
    <col min="9" max="9" width="1.453125" style="186" customWidth="1"/>
    <col min="10" max="10" width="14.54296875" style="186" bestFit="1" customWidth="1"/>
    <col min="11" max="11" width="1.54296875" style="186" customWidth="1"/>
    <col min="12" max="12" width="17.81640625" style="186" customWidth="1"/>
    <col min="13" max="13" width="2" style="186" customWidth="1"/>
    <col min="14" max="14" width="16.453125" style="186" bestFit="1" customWidth="1"/>
    <col min="15" max="15" width="4.453125" style="186" hidden="1" customWidth="1"/>
    <col min="16" max="16" width="17" style="186" hidden="1" customWidth="1"/>
    <col min="17" max="19" width="0" style="186" hidden="1" customWidth="1"/>
    <col min="20" max="20" width="13.54296875" style="186" hidden="1" customWidth="1"/>
    <col min="21" max="22" width="0" style="186" hidden="1" customWidth="1"/>
    <col min="23" max="23" width="9.453125" style="186"/>
    <col min="24" max="24" width="14" style="186" bestFit="1" customWidth="1"/>
    <col min="25" max="25" width="9.453125" style="186" bestFit="1" customWidth="1"/>
    <col min="26" max="26" width="11.453125" style="186" bestFit="1" customWidth="1"/>
    <col min="27" max="27" width="12.54296875" style="186" bestFit="1" customWidth="1"/>
    <col min="28" max="28" width="14" style="186" bestFit="1" customWidth="1"/>
    <col min="29" max="16384" width="9.453125" style="186"/>
  </cols>
  <sheetData>
    <row r="1" spans="1:28" ht="13">
      <c r="A1" s="834" t="str">
        <f>PL!A1</f>
        <v>Cosmopolitan Industries (Pvt.) Limited</v>
      </c>
      <c r="B1" s="834"/>
      <c r="C1" s="834"/>
      <c r="D1" s="834"/>
      <c r="E1" s="834"/>
      <c r="F1" s="834"/>
      <c r="G1" s="834"/>
      <c r="H1" s="834"/>
      <c r="I1" s="834"/>
      <c r="J1" s="834"/>
      <c r="K1" s="834"/>
      <c r="L1" s="834"/>
      <c r="M1" s="834"/>
      <c r="N1" s="834"/>
    </row>
    <row r="2" spans="1:28" ht="13">
      <c r="A2" s="835" t="s">
        <v>754</v>
      </c>
      <c r="B2" s="835"/>
      <c r="C2" s="835"/>
      <c r="D2" s="835"/>
      <c r="E2" s="835"/>
      <c r="F2" s="835"/>
      <c r="G2" s="835"/>
      <c r="H2" s="835"/>
      <c r="I2" s="835"/>
      <c r="J2" s="835"/>
      <c r="K2" s="835"/>
      <c r="L2" s="835"/>
      <c r="M2" s="835"/>
      <c r="N2" s="835"/>
    </row>
    <row r="3" spans="1:28" ht="13">
      <c r="A3" s="835" t="s">
        <v>3746</v>
      </c>
      <c r="B3" s="835"/>
      <c r="C3" s="835"/>
      <c r="D3" s="835"/>
      <c r="E3" s="835"/>
      <c r="F3" s="835"/>
      <c r="G3" s="835"/>
      <c r="H3" s="835"/>
      <c r="I3" s="835"/>
      <c r="J3" s="835"/>
      <c r="K3" s="835"/>
      <c r="L3" s="835"/>
      <c r="M3" s="835"/>
      <c r="N3" s="835"/>
    </row>
    <row r="4" spans="1:28" ht="12.75" customHeight="1">
      <c r="A4" s="324"/>
      <c r="B4" s="324"/>
      <c r="C4" s="324"/>
      <c r="D4" s="324"/>
      <c r="E4" s="324"/>
      <c r="F4" s="324"/>
      <c r="G4" s="324"/>
      <c r="H4" s="324"/>
      <c r="I4" s="324"/>
      <c r="J4" s="324"/>
      <c r="K4" s="324"/>
      <c r="L4" s="324"/>
      <c r="M4" s="324"/>
      <c r="N4" s="324"/>
    </row>
    <row r="5" spans="1:28" ht="13">
      <c r="A5" s="325"/>
      <c r="B5" s="325"/>
      <c r="C5" s="325"/>
      <c r="D5" s="325"/>
      <c r="E5" s="325"/>
      <c r="F5" s="325"/>
      <c r="G5" s="325"/>
      <c r="H5" s="326"/>
      <c r="I5" s="326"/>
      <c r="J5" s="326"/>
      <c r="K5" s="326"/>
      <c r="L5" s="839" t="s">
        <v>1433</v>
      </c>
      <c r="M5" s="839"/>
      <c r="N5" s="839"/>
    </row>
    <row r="6" spans="1:28" ht="21.75" customHeight="1">
      <c r="A6" s="836" t="s">
        <v>8</v>
      </c>
      <c r="B6" s="327"/>
      <c r="C6" s="837" t="s">
        <v>40</v>
      </c>
      <c r="D6" s="327"/>
      <c r="E6" s="327"/>
      <c r="F6" s="837" t="s">
        <v>207</v>
      </c>
      <c r="G6" s="327"/>
      <c r="H6" s="837" t="s">
        <v>111</v>
      </c>
      <c r="I6" s="327"/>
      <c r="J6" s="837" t="s">
        <v>961</v>
      </c>
      <c r="K6" s="327"/>
      <c r="L6" s="837" t="s">
        <v>1445</v>
      </c>
      <c r="M6" s="327"/>
      <c r="N6" s="837" t="s">
        <v>11</v>
      </c>
    </row>
    <row r="7" spans="1:28" ht="20.25" customHeight="1">
      <c r="A7" s="836"/>
      <c r="B7" s="327"/>
      <c r="C7" s="838"/>
      <c r="D7" s="327"/>
      <c r="E7" s="327"/>
      <c r="F7" s="838"/>
      <c r="G7" s="327"/>
      <c r="H7" s="838"/>
      <c r="I7" s="327"/>
      <c r="J7" s="838"/>
      <c r="K7" s="327"/>
      <c r="L7" s="838"/>
      <c r="M7" s="327"/>
      <c r="N7" s="838"/>
    </row>
    <row r="8" spans="1:28" ht="13">
      <c r="A8" s="328" t="s">
        <v>4124</v>
      </c>
      <c r="B8" s="328"/>
      <c r="C8" s="329">
        <v>5845999</v>
      </c>
      <c r="D8" s="330">
        <v>0</v>
      </c>
      <c r="E8" s="330">
        <v>0</v>
      </c>
      <c r="F8" s="331">
        <v>6831394</v>
      </c>
      <c r="G8" s="330"/>
      <c r="H8" s="791">
        <v>8813288.3800000008</v>
      </c>
      <c r="I8" s="330">
        <v>0</v>
      </c>
      <c r="J8" s="329">
        <v>2144820</v>
      </c>
      <c r="K8" s="330"/>
      <c r="L8" s="329">
        <v>-804496.01742569066</v>
      </c>
      <c r="M8" s="330">
        <v>0</v>
      </c>
      <c r="N8" s="329">
        <v>22831005.399999999</v>
      </c>
    </row>
    <row r="9" spans="1:28" ht="16.5" customHeight="1">
      <c r="A9" s="186" t="s">
        <v>1401</v>
      </c>
      <c r="B9" s="328"/>
      <c r="C9" s="332">
        <v>6831394</v>
      </c>
      <c r="D9" s="333"/>
      <c r="E9" s="333"/>
      <c r="F9" s="334">
        <v>-6831394</v>
      </c>
      <c r="G9" s="335"/>
      <c r="H9" s="287"/>
      <c r="I9" s="335"/>
      <c r="J9" s="336"/>
      <c r="K9" s="335"/>
      <c r="L9" s="336"/>
      <c r="M9" s="336"/>
      <c r="N9" s="337">
        <v>0</v>
      </c>
    </row>
    <row r="10" spans="1:28" ht="16.5" customHeight="1">
      <c r="A10" s="338" t="s">
        <v>865</v>
      </c>
      <c r="B10" s="328"/>
      <c r="C10" s="332"/>
      <c r="D10" s="333"/>
      <c r="E10" s="333"/>
      <c r="F10" s="334"/>
      <c r="G10" s="335"/>
      <c r="H10" s="334">
        <v>70802.140000000014</v>
      </c>
      <c r="I10" s="335"/>
      <c r="J10" s="336"/>
      <c r="K10" s="335"/>
      <c r="L10" s="336"/>
      <c r="M10" s="336"/>
      <c r="N10" s="337">
        <v>70802.140000000014</v>
      </c>
    </row>
    <row r="11" spans="1:28" ht="16.5" customHeight="1">
      <c r="A11" s="186" t="s">
        <v>1422</v>
      </c>
      <c r="B11" s="328"/>
      <c r="C11" s="332"/>
      <c r="D11" s="333"/>
      <c r="E11" s="333"/>
      <c r="F11" s="334"/>
      <c r="G11" s="335"/>
      <c r="H11" s="334">
        <v>1206.19</v>
      </c>
      <c r="I11" s="335"/>
      <c r="J11" s="336"/>
      <c r="K11" s="335"/>
      <c r="L11" s="336"/>
      <c r="M11" s="336"/>
      <c r="N11" s="337">
        <v>1206.19</v>
      </c>
    </row>
    <row r="12" spans="1:28" ht="16.5" customHeight="1">
      <c r="A12" s="186" t="s">
        <v>742</v>
      </c>
      <c r="B12" s="259"/>
      <c r="C12" s="339">
        <v>0</v>
      </c>
      <c r="D12" s="339"/>
      <c r="E12" s="339"/>
      <c r="F12" s="339">
        <v>0</v>
      </c>
      <c r="G12" s="339"/>
      <c r="H12" s="339">
        <v>-57772.52</v>
      </c>
      <c r="I12" s="339"/>
      <c r="J12" s="339">
        <v>0</v>
      </c>
      <c r="K12" s="339"/>
      <c r="L12" s="339">
        <v>57772.52</v>
      </c>
      <c r="M12" s="339"/>
      <c r="N12" s="337">
        <v>0</v>
      </c>
      <c r="X12" s="340"/>
      <c r="Y12" s="340"/>
      <c r="Z12" s="340"/>
      <c r="AA12" s="340"/>
      <c r="AB12" s="340"/>
    </row>
    <row r="13" spans="1:28" ht="16.5" customHeight="1">
      <c r="A13" s="186" t="s">
        <v>971</v>
      </c>
      <c r="B13" s="341"/>
      <c r="C13" s="339">
        <v>0</v>
      </c>
      <c r="D13" s="339"/>
      <c r="E13" s="339"/>
      <c r="F13" s="339">
        <v>0</v>
      </c>
      <c r="G13" s="339"/>
      <c r="H13" s="339">
        <v>0</v>
      </c>
      <c r="I13" s="337"/>
      <c r="J13" s="337">
        <v>0</v>
      </c>
      <c r="K13" s="337"/>
      <c r="L13" s="337">
        <v>-3366152</v>
      </c>
      <c r="M13" s="337"/>
      <c r="N13" s="337">
        <v>-3366152</v>
      </c>
      <c r="P13" s="342"/>
      <c r="Q13" s="342"/>
    </row>
    <row r="14" spans="1:28" ht="13">
      <c r="A14" s="343" t="s">
        <v>1417</v>
      </c>
      <c r="B14" s="328"/>
      <c r="C14" s="344">
        <v>12677393</v>
      </c>
      <c r="D14" s="335">
        <v>0</v>
      </c>
      <c r="E14" s="335">
        <v>0</v>
      </c>
      <c r="F14" s="345">
        <v>0</v>
      </c>
      <c r="G14" s="335"/>
      <c r="H14" s="345">
        <v>8827524.1900000013</v>
      </c>
      <c r="I14" s="335">
        <v>0</v>
      </c>
      <c r="J14" s="344">
        <v>2144820</v>
      </c>
      <c r="K14" s="335"/>
      <c r="L14" s="344">
        <v>-4112875.4974256908</v>
      </c>
      <c r="M14" s="336">
        <v>0</v>
      </c>
      <c r="N14" s="344">
        <v>19536861.5</v>
      </c>
      <c r="P14" s="342">
        <v>14258802.400550012</v>
      </c>
      <c r="Q14" s="346">
        <f>N14-P14</f>
        <v>5278059.0994499885</v>
      </c>
    </row>
    <row r="15" spans="1:28" ht="13">
      <c r="A15" s="186" t="s">
        <v>1401</v>
      </c>
      <c r="B15" s="328"/>
      <c r="C15" s="334">
        <v>500001</v>
      </c>
      <c r="D15" s="333"/>
      <c r="E15" s="333"/>
      <c r="F15" s="334">
        <v>-500001</v>
      </c>
      <c r="G15" s="335"/>
      <c r="H15" s="287"/>
      <c r="I15" s="335"/>
      <c r="J15" s="336"/>
      <c r="K15" s="335"/>
      <c r="L15" s="336"/>
      <c r="M15" s="336"/>
      <c r="N15" s="337">
        <f t="shared" ref="N15:N20" si="0">SUM(C15:L15)</f>
        <v>0</v>
      </c>
      <c r="P15" s="342"/>
      <c r="Q15" s="346"/>
    </row>
    <row r="16" spans="1:28" ht="13">
      <c r="A16" s="186" t="s">
        <v>2330</v>
      </c>
      <c r="B16" s="328"/>
      <c r="C16" s="332"/>
      <c r="D16" s="333"/>
      <c r="E16" s="333"/>
      <c r="F16" s="334">
        <v>500001</v>
      </c>
      <c r="G16" s="335"/>
      <c r="H16" s="287"/>
      <c r="I16" s="335"/>
      <c r="J16" s="336"/>
      <c r="K16" s="335"/>
      <c r="L16" s="336"/>
      <c r="M16" s="336"/>
      <c r="N16" s="337">
        <f t="shared" si="0"/>
        <v>500001</v>
      </c>
      <c r="P16" s="342"/>
      <c r="Q16" s="346"/>
    </row>
    <row r="17" spans="1:23" ht="13" hidden="1">
      <c r="A17" s="338" t="s">
        <v>865</v>
      </c>
      <c r="B17" s="328"/>
      <c r="C17" s="332"/>
      <c r="D17" s="333"/>
      <c r="E17" s="333"/>
      <c r="F17" s="334"/>
      <c r="G17" s="335"/>
      <c r="H17" s="334"/>
      <c r="I17" s="335"/>
      <c r="J17" s="336"/>
      <c r="K17" s="335"/>
      <c r="L17" s="336"/>
      <c r="M17" s="336"/>
      <c r="N17" s="337">
        <f t="shared" si="0"/>
        <v>0</v>
      </c>
      <c r="P17" s="342"/>
      <c r="Q17" s="346"/>
    </row>
    <row r="18" spans="1:23" ht="13" hidden="1">
      <c r="A18" s="186" t="s">
        <v>1422</v>
      </c>
      <c r="B18" s="328"/>
      <c r="C18" s="332"/>
      <c r="D18" s="333"/>
      <c r="E18" s="333"/>
      <c r="F18" s="334"/>
      <c r="G18" s="335"/>
      <c r="H18" s="334">
        <f>'Notes 6-29'!J229</f>
        <v>0</v>
      </c>
      <c r="I18" s="335"/>
      <c r="J18" s="336"/>
      <c r="K18" s="335"/>
      <c r="L18" s="336"/>
      <c r="M18" s="336"/>
      <c r="N18" s="337">
        <f t="shared" si="0"/>
        <v>0</v>
      </c>
      <c r="P18" s="342"/>
      <c r="Q18" s="346"/>
    </row>
    <row r="19" spans="1:23" ht="16.5" customHeight="1">
      <c r="A19" s="186" t="s">
        <v>742</v>
      </c>
      <c r="B19" s="259"/>
      <c r="C19" s="339">
        <v>0</v>
      </c>
      <c r="D19" s="339"/>
      <c r="E19" s="339"/>
      <c r="F19" s="339">
        <v>0</v>
      </c>
      <c r="G19" s="339"/>
      <c r="H19" s="339">
        <f>-'Notes 6-29'!J231</f>
        <v>-57794.64</v>
      </c>
      <c r="I19" s="339"/>
      <c r="J19" s="339">
        <v>0</v>
      </c>
      <c r="K19" s="339"/>
      <c r="L19" s="339">
        <f>-H19</f>
        <v>57794.64</v>
      </c>
      <c r="M19" s="339"/>
      <c r="N19" s="337">
        <f t="shared" si="0"/>
        <v>0</v>
      </c>
      <c r="P19" s="342"/>
      <c r="Q19" s="342"/>
    </row>
    <row r="20" spans="1:23" s="347" customFormat="1" ht="15" customHeight="1">
      <c r="A20" s="186" t="s">
        <v>4109</v>
      </c>
      <c r="B20" s="341"/>
      <c r="C20" s="339">
        <v>0</v>
      </c>
      <c r="D20" s="339"/>
      <c r="E20" s="339"/>
      <c r="F20" s="339">
        <v>0</v>
      </c>
      <c r="G20" s="339"/>
      <c r="H20" s="339">
        <v>0</v>
      </c>
      <c r="I20" s="337"/>
      <c r="J20" s="337">
        <f>PL!D32</f>
        <v>0</v>
      </c>
      <c r="K20" s="337"/>
      <c r="L20" s="337">
        <f>PL!F32</f>
        <v>255390</v>
      </c>
      <c r="M20" s="337"/>
      <c r="N20" s="337">
        <f t="shared" si="0"/>
        <v>255390</v>
      </c>
      <c r="P20" s="348"/>
      <c r="Q20" s="348"/>
    </row>
    <row r="21" spans="1:23" ht="13.5" thickBot="1">
      <c r="A21" s="328" t="s">
        <v>3747</v>
      </c>
      <c r="B21" s="328"/>
      <c r="C21" s="349">
        <f>SUM(C14:C20)</f>
        <v>13177394</v>
      </c>
      <c r="D21" s="330">
        <f>SUM(D19:D20)</f>
        <v>0</v>
      </c>
      <c r="E21" s="330">
        <f>SUM(E19:E20)</f>
        <v>0</v>
      </c>
      <c r="F21" s="349">
        <f>SUM(F14:F20)</f>
        <v>0</v>
      </c>
      <c r="G21" s="330"/>
      <c r="H21" s="349">
        <f>SUM(H14:H20)</f>
        <v>8769729.5500000007</v>
      </c>
      <c r="I21" s="330">
        <f>SUM(I19:I20)</f>
        <v>0</v>
      </c>
      <c r="J21" s="349">
        <f>SUM(J14:J20)</f>
        <v>2144820</v>
      </c>
      <c r="K21" s="330"/>
      <c r="L21" s="349">
        <f>SUM(L14:L20)</f>
        <v>-3799690.8574256906</v>
      </c>
      <c r="M21" s="330">
        <f>SUM(M19:M20)</f>
        <v>0</v>
      </c>
      <c r="N21" s="349">
        <f>SUM(N14:N20)-0.4</f>
        <v>20292252.100000001</v>
      </c>
      <c r="P21" s="350">
        <f>BS!H37</f>
        <v>20292252</v>
      </c>
      <c r="Q21" s="346">
        <f>N21-P21</f>
        <v>0.10000000149011612</v>
      </c>
      <c r="T21" s="186">
        <f>BS!H37</f>
        <v>20292252</v>
      </c>
      <c r="V21" s="351">
        <f>N21-T21</f>
        <v>0.10000000149011612</v>
      </c>
      <c r="W21" s="351">
        <f>H21-'Notes 6-29'!J234</f>
        <v>0.68000000156462193</v>
      </c>
    </row>
    <row r="22" spans="1:23" ht="20.25" customHeight="1" thickTop="1">
      <c r="A22" s="328"/>
      <c r="B22" s="328"/>
      <c r="C22" s="330"/>
      <c r="D22" s="330"/>
      <c r="E22" s="330"/>
      <c r="F22" s="330"/>
      <c r="G22" s="330"/>
      <c r="H22" s="330"/>
      <c r="I22" s="330"/>
      <c r="J22" s="330"/>
      <c r="K22" s="330"/>
      <c r="L22" s="330"/>
      <c r="M22" s="330"/>
      <c r="N22" s="352"/>
      <c r="P22" s="346">
        <f>N22-N21</f>
        <v>-20292252.100000001</v>
      </c>
      <c r="Q22" s="342"/>
    </row>
    <row r="23" spans="1:23" ht="13">
      <c r="A23" s="328"/>
      <c r="B23" s="328"/>
      <c r="C23" s="330"/>
      <c r="D23" s="330"/>
      <c r="E23" s="330"/>
      <c r="F23" s="330"/>
      <c r="G23" s="330"/>
      <c r="H23" s="330"/>
      <c r="I23" s="330"/>
      <c r="J23" s="330"/>
      <c r="K23" s="330"/>
      <c r="L23" s="330"/>
      <c r="M23" s="330"/>
      <c r="N23" s="352"/>
      <c r="P23" s="346"/>
      <c r="Q23" s="342"/>
    </row>
    <row r="24" spans="1:23" ht="15.75" customHeight="1">
      <c r="A24" s="840" t="str">
        <f>PL!A40</f>
        <v>The annexed notes 1 to 36 form an integral part of these financial statements.</v>
      </c>
      <c r="B24" s="840"/>
      <c r="C24" s="840"/>
      <c r="D24" s="840"/>
      <c r="E24" s="840"/>
      <c r="F24" s="840"/>
      <c r="G24" s="840"/>
      <c r="H24" s="840"/>
      <c r="I24" s="840"/>
      <c r="J24" s="840"/>
      <c r="K24" s="840"/>
      <c r="L24" s="840"/>
      <c r="M24" s="840"/>
      <c r="N24" s="840"/>
      <c r="P24" s="346"/>
      <c r="Q24" s="342"/>
    </row>
    <row r="25" spans="1:23" ht="13">
      <c r="A25" s="328"/>
      <c r="B25" s="328"/>
      <c r="C25" s="330"/>
      <c r="D25" s="330"/>
      <c r="E25" s="330"/>
      <c r="F25" s="330"/>
      <c r="G25" s="330"/>
      <c r="H25" s="330"/>
      <c r="I25" s="330"/>
      <c r="J25" s="330"/>
      <c r="K25" s="330"/>
      <c r="L25" s="330"/>
      <c r="M25" s="330"/>
      <c r="N25" s="352"/>
      <c r="P25" s="346"/>
      <c r="Q25" s="342"/>
    </row>
    <row r="26" spans="1:23" ht="13">
      <c r="A26" s="328"/>
      <c r="B26" s="328"/>
      <c r="C26" s="330"/>
      <c r="D26" s="330"/>
      <c r="E26" s="330"/>
      <c r="F26" s="330"/>
      <c r="G26" s="330"/>
      <c r="H26" s="330"/>
      <c r="I26" s="330"/>
      <c r="J26" s="330"/>
      <c r="K26" s="330"/>
      <c r="L26" s="330"/>
      <c r="M26" s="330"/>
      <c r="N26" s="352"/>
      <c r="P26" s="346"/>
      <c r="Q26" s="342"/>
    </row>
    <row r="27" spans="1:23" ht="13">
      <c r="A27" s="328"/>
      <c r="B27" s="328"/>
      <c r="C27" s="330"/>
      <c r="D27" s="330"/>
      <c r="E27" s="330"/>
      <c r="F27" s="330"/>
      <c r="G27" s="330"/>
      <c r="H27" s="330"/>
      <c r="I27" s="330"/>
      <c r="J27" s="330"/>
      <c r="K27" s="330"/>
      <c r="L27" s="330"/>
      <c r="M27" s="330"/>
      <c r="N27" s="352"/>
      <c r="P27" s="346"/>
      <c r="Q27" s="342"/>
    </row>
    <row r="28" spans="1:23" ht="13">
      <c r="A28" s="328"/>
      <c r="B28" s="328"/>
      <c r="C28" s="330"/>
      <c r="D28" s="330"/>
      <c r="E28" s="330"/>
      <c r="F28" s="330"/>
      <c r="G28" s="330"/>
      <c r="H28" s="330"/>
      <c r="I28" s="330"/>
      <c r="J28" s="330"/>
      <c r="K28" s="330"/>
      <c r="L28" s="330"/>
      <c r="M28" s="330"/>
      <c r="N28" s="352"/>
      <c r="P28" s="346"/>
      <c r="Q28" s="342"/>
    </row>
    <row r="29" spans="1:23" ht="13">
      <c r="A29" s="328"/>
      <c r="B29" s="328"/>
      <c r="C29" s="330"/>
      <c r="D29" s="330"/>
      <c r="E29" s="330"/>
      <c r="F29" s="330"/>
      <c r="G29" s="330"/>
      <c r="H29" s="330"/>
      <c r="I29" s="330"/>
      <c r="J29" s="330"/>
      <c r="K29" s="330"/>
      <c r="L29" s="330"/>
      <c r="M29" s="330"/>
      <c r="N29" s="352"/>
      <c r="P29" s="346"/>
      <c r="Q29" s="342"/>
    </row>
    <row r="30" spans="1:23" ht="13">
      <c r="A30" s="328"/>
      <c r="B30" s="328"/>
      <c r="C30" s="330"/>
      <c r="D30" s="330"/>
      <c r="E30" s="330"/>
      <c r="F30" s="330"/>
      <c r="G30" s="330"/>
      <c r="H30" s="330"/>
      <c r="I30" s="330"/>
      <c r="J30" s="330"/>
      <c r="K30" s="330"/>
      <c r="L30" s="330"/>
      <c r="M30" s="330"/>
      <c r="N30" s="352"/>
      <c r="P30" s="346"/>
      <c r="Q30" s="342"/>
    </row>
    <row r="31" spans="1:23" ht="13">
      <c r="A31" s="353" t="str">
        <f>BS!A66</f>
        <v>__________________________</v>
      </c>
      <c r="C31" s="841" t="str">
        <f>BS!D66</f>
        <v>___________________</v>
      </c>
      <c r="D31" s="842"/>
      <c r="E31" s="842"/>
      <c r="F31" s="842"/>
      <c r="G31" s="842"/>
      <c r="H31" s="842"/>
      <c r="L31" s="841" t="str">
        <f>BS!H66</f>
        <v>__________________</v>
      </c>
      <c r="M31" s="842"/>
      <c r="N31" s="842"/>
    </row>
    <row r="32" spans="1:23" ht="14.9" customHeight="1">
      <c r="A32" s="353" t="str">
        <f>BS!A67</f>
        <v>VP- Finance &amp; Accounts</v>
      </c>
      <c r="C32" s="841" t="str">
        <f>BS!D67</f>
        <v>Vice-Chairman</v>
      </c>
      <c r="D32" s="842"/>
      <c r="E32" s="842"/>
      <c r="F32" s="842"/>
      <c r="G32" s="842"/>
      <c r="H32" s="842"/>
      <c r="L32" s="841" t="str">
        <f>BS!H67</f>
        <v>Group Chairman</v>
      </c>
      <c r="M32" s="842"/>
      <c r="N32" s="842"/>
    </row>
    <row r="33" spans="3:24" ht="21.75" hidden="1" customHeight="1"/>
    <row r="34" spans="3:24" ht="21.75" hidden="1" customHeight="1">
      <c r="C34" s="354">
        <v>10479162.940000001</v>
      </c>
      <c r="D34" s="355">
        <v>0</v>
      </c>
      <c r="E34" s="355">
        <v>0</v>
      </c>
      <c r="F34" s="355"/>
      <c r="G34" s="355"/>
      <c r="H34" s="354">
        <v>819076.37</v>
      </c>
      <c r="I34" s="355">
        <v>0</v>
      </c>
      <c r="J34" s="355"/>
      <c r="K34" s="355"/>
      <c r="L34" s="354">
        <v>9587372.1700000018</v>
      </c>
      <c r="M34" s="355">
        <v>0</v>
      </c>
      <c r="N34" s="354">
        <v>20885611.490000002</v>
      </c>
    </row>
    <row r="35" spans="3:24" ht="21.75" hidden="1" customHeight="1">
      <c r="C35" s="340">
        <f>C21-C34</f>
        <v>2698231.0599999987</v>
      </c>
      <c r="D35" s="356">
        <f t="shared" ref="D35:N35" si="1">D21-D34</f>
        <v>0</v>
      </c>
      <c r="E35" s="356">
        <f t="shared" si="1"/>
        <v>0</v>
      </c>
      <c r="F35" s="356"/>
      <c r="G35" s="356"/>
      <c r="H35" s="340">
        <f t="shared" si="1"/>
        <v>7950653.1800000006</v>
      </c>
      <c r="I35" s="356">
        <f t="shared" si="1"/>
        <v>0</v>
      </c>
      <c r="J35" s="356"/>
      <c r="K35" s="356"/>
      <c r="L35" s="340">
        <f t="shared" si="1"/>
        <v>-13387063.027425691</v>
      </c>
      <c r="M35" s="356">
        <f t="shared" si="1"/>
        <v>0</v>
      </c>
      <c r="N35" s="340">
        <f t="shared" si="1"/>
        <v>-593359.3900000006</v>
      </c>
    </row>
    <row r="36" spans="3:24" ht="21.75" hidden="1" customHeight="1">
      <c r="C36" s="357"/>
      <c r="D36" s="358"/>
      <c r="E36" s="358"/>
      <c r="F36" s="358"/>
      <c r="G36" s="358"/>
      <c r="H36" s="357"/>
      <c r="I36" s="358"/>
      <c r="J36" s="358"/>
      <c r="K36" s="358"/>
      <c r="L36" s="357"/>
      <c r="M36" s="358"/>
      <c r="N36" s="357"/>
    </row>
    <row r="37" spans="3:24" ht="21.75" hidden="1" customHeight="1">
      <c r="C37" s="186" t="s">
        <v>682</v>
      </c>
    </row>
    <row r="38" spans="3:24" ht="21.75" hidden="1" customHeight="1">
      <c r="X38" s="359"/>
    </row>
    <row r="40" spans="3:24" ht="21.75" hidden="1" customHeight="1"/>
    <row r="41" spans="3:24" ht="21.75" hidden="1" customHeight="1"/>
    <row r="42" spans="3:24" ht="21.75" hidden="1" customHeight="1">
      <c r="C42" s="354">
        <f>BS!H32</f>
        <v>13177394</v>
      </c>
      <c r="D42" s="355"/>
      <c r="E42" s="355"/>
      <c r="F42" s="355"/>
      <c r="G42" s="355"/>
      <c r="H42" s="354">
        <f>BS!H33</f>
        <v>8769729</v>
      </c>
      <c r="I42" s="355"/>
      <c r="J42" s="355"/>
      <c r="K42" s="355"/>
      <c r="L42" s="354">
        <f>BS!H36</f>
        <v>-3799691</v>
      </c>
      <c r="M42" s="355"/>
      <c r="N42" s="354">
        <f>BS!H37</f>
        <v>20292252</v>
      </c>
    </row>
    <row r="43" spans="3:24" ht="21.75" hidden="1" customHeight="1">
      <c r="C43" s="354">
        <f>C21-C42</f>
        <v>0</v>
      </c>
      <c r="D43" s="355">
        <f t="shared" ref="D43:N43" si="2">D21-D42</f>
        <v>0</v>
      </c>
      <c r="E43" s="355">
        <f t="shared" si="2"/>
        <v>0</v>
      </c>
      <c r="F43" s="355"/>
      <c r="G43" s="355"/>
      <c r="H43" s="354">
        <f t="shared" si="2"/>
        <v>0.55000000074505806</v>
      </c>
      <c r="I43" s="355">
        <f t="shared" si="2"/>
        <v>0</v>
      </c>
      <c r="J43" s="355"/>
      <c r="K43" s="355"/>
      <c r="L43" s="354">
        <f t="shared" si="2"/>
        <v>0.1425743093714118</v>
      </c>
      <c r="M43" s="355">
        <f t="shared" si="2"/>
        <v>0</v>
      </c>
      <c r="N43" s="354">
        <f t="shared" si="2"/>
        <v>0.10000000149011612</v>
      </c>
    </row>
    <row r="44" spans="3:24" ht="21.75" hidden="1" customHeight="1"/>
    <row r="45" spans="3:24" ht="21.75" hidden="1" customHeight="1"/>
    <row r="46" spans="3:24" ht="21.75" hidden="1" customHeight="1"/>
    <row r="47" spans="3:24" ht="21.75" hidden="1" customHeight="1"/>
    <row r="48" spans="3:24" ht="21.75" hidden="1" customHeight="1"/>
    <row r="49" ht="21.75" hidden="1" customHeight="1"/>
    <row r="50" ht="21.75" hidden="1" customHeight="1"/>
    <row r="51" ht="21.75" hidden="1" customHeight="1"/>
  </sheetData>
  <mergeCells count="16">
    <mergeCell ref="A24:N24"/>
    <mergeCell ref="C32:H32"/>
    <mergeCell ref="L32:N32"/>
    <mergeCell ref="C31:H31"/>
    <mergeCell ref="L31:N31"/>
    <mergeCell ref="A1:N1"/>
    <mergeCell ref="A2:N2"/>
    <mergeCell ref="A3:N3"/>
    <mergeCell ref="A6:A7"/>
    <mergeCell ref="C6:C7"/>
    <mergeCell ref="L6:L7"/>
    <mergeCell ref="N6:N7"/>
    <mergeCell ref="H6:H7"/>
    <mergeCell ref="L5:N5"/>
    <mergeCell ref="F6:F7"/>
    <mergeCell ref="J6:J7"/>
  </mergeCells>
  <printOptions horizontalCentered="1"/>
  <pageMargins left="0.5" right="0.5" top="1" bottom="0.5" header="0.3" footer="0.3"/>
  <pageSetup paperSize="9" scale="88" firstPageNumber="6" orientation="landscape" useFirstPageNumber="1" r:id="rId1"/>
  <headerFooter>
    <oddFooter>&amp;C&amp;"Open Sans,Regular"&amp;P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0066FF"/>
    <pageSetUpPr fitToPage="1"/>
  </sheetPr>
  <dimension ref="A1:GV67"/>
  <sheetViews>
    <sheetView showGridLines="0" view="pageBreakPreview" topLeftCell="A15" zoomScale="99" zoomScaleSheetLayoutView="99" workbookViewId="0">
      <selection activeCell="H30" sqref="H30"/>
    </sheetView>
  </sheetViews>
  <sheetFormatPr defaultRowHeight="15" customHeight="1"/>
  <cols>
    <col min="1" max="1" width="3.54296875" style="722" customWidth="1"/>
    <col min="2" max="2" width="2.54296875" style="163" customWidth="1"/>
    <col min="3" max="3" width="2.453125" style="163" customWidth="1"/>
    <col min="4" max="4" width="26.453125" style="163" customWidth="1"/>
    <col min="5" max="6" width="12.54296875" style="163" customWidth="1"/>
    <col min="7" max="7" width="11.54296875" style="134" customWidth="1"/>
    <col min="8" max="8" width="15.1796875" style="736" customWidth="1"/>
    <col min="9" max="9" width="0.54296875" style="134" customWidth="1"/>
    <col min="10" max="10" width="16.54296875" style="134" customWidth="1"/>
    <col min="11" max="11" width="2" style="767" customWidth="1"/>
    <col min="12" max="12" width="12.54296875" style="134" bestFit="1" customWidth="1"/>
    <col min="13" max="13" width="14.453125" style="163" bestFit="1" customWidth="1"/>
    <col min="14" max="15" width="9.453125" style="163"/>
    <col min="16" max="16" width="13.54296875" style="163" bestFit="1" customWidth="1"/>
    <col min="17" max="17" width="9.453125" style="163"/>
    <col min="18" max="18" width="13.54296875" style="163" bestFit="1" customWidth="1"/>
    <col min="19" max="199" width="9.453125" style="163"/>
    <col min="200" max="200" width="23.54296875" style="163" customWidth="1"/>
    <col min="201" max="224" width="9.453125" style="163"/>
    <col min="225" max="225" width="1.453125" style="163" customWidth="1"/>
    <col min="226" max="226" width="3.54296875" style="163" customWidth="1"/>
    <col min="227" max="227" width="2.54296875" style="163" customWidth="1"/>
    <col min="228" max="228" width="3.54296875" style="163" customWidth="1"/>
    <col min="229" max="229" width="30.54296875" style="163" customWidth="1"/>
    <col min="230" max="230" width="28" style="163" customWidth="1"/>
    <col min="231" max="231" width="1.453125" style="163" customWidth="1"/>
    <col min="232" max="232" width="12.453125" style="163" bestFit="1" customWidth="1"/>
    <col min="233" max="233" width="0.54296875" style="163" customWidth="1"/>
    <col min="234" max="234" width="11.453125" style="163" bestFit="1" customWidth="1"/>
    <col min="235" max="237" width="0" style="163" hidden="1" customWidth="1"/>
    <col min="238" max="239" width="16.54296875" style="163" bestFit="1" customWidth="1"/>
    <col min="240" max="240" width="16" style="163" bestFit="1" customWidth="1"/>
    <col min="241" max="242" width="9.453125" style="163"/>
    <col min="243" max="243" width="12" style="163" bestFit="1" customWidth="1"/>
    <col min="244" max="455" width="9.453125" style="163"/>
    <col min="456" max="456" width="23.54296875" style="163" customWidth="1"/>
    <col min="457" max="480" width="9.453125" style="163"/>
    <col min="481" max="481" width="1.453125" style="163" customWidth="1"/>
    <col min="482" max="482" width="3.54296875" style="163" customWidth="1"/>
    <col min="483" max="483" width="2.54296875" style="163" customWidth="1"/>
    <col min="484" max="484" width="3.54296875" style="163" customWidth="1"/>
    <col min="485" max="485" width="30.54296875" style="163" customWidth="1"/>
    <col min="486" max="486" width="28" style="163" customWidth="1"/>
    <col min="487" max="487" width="1.453125" style="163" customWidth="1"/>
    <col min="488" max="488" width="12.453125" style="163" bestFit="1" customWidth="1"/>
    <col min="489" max="489" width="0.54296875" style="163" customWidth="1"/>
    <col min="490" max="490" width="11.453125" style="163" bestFit="1" customWidth="1"/>
    <col min="491" max="493" width="0" style="163" hidden="1" customWidth="1"/>
    <col min="494" max="495" width="16.54296875" style="163" bestFit="1" customWidth="1"/>
    <col min="496" max="496" width="16" style="163" bestFit="1" customWidth="1"/>
    <col min="497" max="498" width="9.453125" style="163"/>
    <col min="499" max="499" width="12" style="163" bestFit="1" customWidth="1"/>
    <col min="500" max="711" width="9.453125" style="163"/>
    <col min="712" max="712" width="23.54296875" style="163" customWidth="1"/>
    <col min="713" max="736" width="9.453125" style="163"/>
    <col min="737" max="737" width="1.453125" style="163" customWidth="1"/>
    <col min="738" max="738" width="3.54296875" style="163" customWidth="1"/>
    <col min="739" max="739" width="2.54296875" style="163" customWidth="1"/>
    <col min="740" max="740" width="3.54296875" style="163" customWidth="1"/>
    <col min="741" max="741" width="30.54296875" style="163" customWidth="1"/>
    <col min="742" max="742" width="28" style="163" customWidth="1"/>
    <col min="743" max="743" width="1.453125" style="163" customWidth="1"/>
    <col min="744" max="744" width="12.453125" style="163" bestFit="1" customWidth="1"/>
    <col min="745" max="745" width="0.54296875" style="163" customWidth="1"/>
    <col min="746" max="746" width="11.453125" style="163" bestFit="1" customWidth="1"/>
    <col min="747" max="749" width="0" style="163" hidden="1" customWidth="1"/>
    <col min="750" max="751" width="16.54296875" style="163" bestFit="1" customWidth="1"/>
    <col min="752" max="752" width="16" style="163" bestFit="1" customWidth="1"/>
    <col min="753" max="754" width="9.453125" style="163"/>
    <col min="755" max="755" width="12" style="163" bestFit="1" customWidth="1"/>
    <col min="756" max="967" width="9.453125" style="163"/>
    <col min="968" max="968" width="23.54296875" style="163" customWidth="1"/>
    <col min="969" max="992" width="9.453125" style="163"/>
    <col min="993" max="993" width="1.453125" style="163" customWidth="1"/>
    <col min="994" max="994" width="3.54296875" style="163" customWidth="1"/>
    <col min="995" max="995" width="2.54296875" style="163" customWidth="1"/>
    <col min="996" max="996" width="3.54296875" style="163" customWidth="1"/>
    <col min="997" max="997" width="30.54296875" style="163" customWidth="1"/>
    <col min="998" max="998" width="28" style="163" customWidth="1"/>
    <col min="999" max="999" width="1.453125" style="163" customWidth="1"/>
    <col min="1000" max="1000" width="12.453125" style="163" bestFit="1" customWidth="1"/>
    <col min="1001" max="1001" width="0.54296875" style="163" customWidth="1"/>
    <col min="1002" max="1002" width="11.453125" style="163" bestFit="1" customWidth="1"/>
    <col min="1003" max="1005" width="0" style="163" hidden="1" customWidth="1"/>
    <col min="1006" max="1007" width="16.54296875" style="163" bestFit="1" customWidth="1"/>
    <col min="1008" max="1008" width="16" style="163" bestFit="1" customWidth="1"/>
    <col min="1009" max="1010" width="9.453125" style="163"/>
    <col min="1011" max="1011" width="12" style="163" bestFit="1" customWidth="1"/>
    <col min="1012" max="1223" width="9.453125" style="163"/>
    <col min="1224" max="1224" width="23.54296875" style="163" customWidth="1"/>
    <col min="1225" max="1248" width="9.453125" style="163"/>
    <col min="1249" max="1249" width="1.453125" style="163" customWidth="1"/>
    <col min="1250" max="1250" width="3.54296875" style="163" customWidth="1"/>
    <col min="1251" max="1251" width="2.54296875" style="163" customWidth="1"/>
    <col min="1252" max="1252" width="3.54296875" style="163" customWidth="1"/>
    <col min="1253" max="1253" width="30.54296875" style="163" customWidth="1"/>
    <col min="1254" max="1254" width="28" style="163" customWidth="1"/>
    <col min="1255" max="1255" width="1.453125" style="163" customWidth="1"/>
    <col min="1256" max="1256" width="12.453125" style="163" bestFit="1" customWidth="1"/>
    <col min="1257" max="1257" width="0.54296875" style="163" customWidth="1"/>
    <col min="1258" max="1258" width="11.453125" style="163" bestFit="1" customWidth="1"/>
    <col min="1259" max="1261" width="0" style="163" hidden="1" customWidth="1"/>
    <col min="1262" max="1263" width="16.54296875" style="163" bestFit="1" customWidth="1"/>
    <col min="1264" max="1264" width="16" style="163" bestFit="1" customWidth="1"/>
    <col min="1265" max="1266" width="9.453125" style="163"/>
    <col min="1267" max="1267" width="12" style="163" bestFit="1" customWidth="1"/>
    <col min="1268" max="1479" width="9.453125" style="163"/>
    <col min="1480" max="1480" width="23.54296875" style="163" customWidth="1"/>
    <col min="1481" max="1504" width="9.453125" style="163"/>
    <col min="1505" max="1505" width="1.453125" style="163" customWidth="1"/>
    <col min="1506" max="1506" width="3.54296875" style="163" customWidth="1"/>
    <col min="1507" max="1507" width="2.54296875" style="163" customWidth="1"/>
    <col min="1508" max="1508" width="3.54296875" style="163" customWidth="1"/>
    <col min="1509" max="1509" width="30.54296875" style="163" customWidth="1"/>
    <col min="1510" max="1510" width="28" style="163" customWidth="1"/>
    <col min="1511" max="1511" width="1.453125" style="163" customWidth="1"/>
    <col min="1512" max="1512" width="12.453125" style="163" bestFit="1" customWidth="1"/>
    <col min="1513" max="1513" width="0.54296875" style="163" customWidth="1"/>
    <col min="1514" max="1514" width="11.453125" style="163" bestFit="1" customWidth="1"/>
    <col min="1515" max="1517" width="0" style="163" hidden="1" customWidth="1"/>
    <col min="1518" max="1519" width="16.54296875" style="163" bestFit="1" customWidth="1"/>
    <col min="1520" max="1520" width="16" style="163" bestFit="1" customWidth="1"/>
    <col min="1521" max="1522" width="9.453125" style="163"/>
    <col min="1523" max="1523" width="12" style="163" bestFit="1" customWidth="1"/>
    <col min="1524" max="1735" width="9.453125" style="163"/>
    <col min="1736" max="1736" width="23.54296875" style="163" customWidth="1"/>
    <col min="1737" max="1760" width="9.453125" style="163"/>
    <col min="1761" max="1761" width="1.453125" style="163" customWidth="1"/>
    <col min="1762" max="1762" width="3.54296875" style="163" customWidth="1"/>
    <col min="1763" max="1763" width="2.54296875" style="163" customWidth="1"/>
    <col min="1764" max="1764" width="3.54296875" style="163" customWidth="1"/>
    <col min="1765" max="1765" width="30.54296875" style="163" customWidth="1"/>
    <col min="1766" max="1766" width="28" style="163" customWidth="1"/>
    <col min="1767" max="1767" width="1.453125" style="163" customWidth="1"/>
    <col min="1768" max="1768" width="12.453125" style="163" bestFit="1" customWidth="1"/>
    <col min="1769" max="1769" width="0.54296875" style="163" customWidth="1"/>
    <col min="1770" max="1770" width="11.453125" style="163" bestFit="1" customWidth="1"/>
    <col min="1771" max="1773" width="0" style="163" hidden="1" customWidth="1"/>
    <col min="1774" max="1775" width="16.54296875" style="163" bestFit="1" customWidth="1"/>
    <col min="1776" max="1776" width="16" style="163" bestFit="1" customWidth="1"/>
    <col min="1777" max="1778" width="9.453125" style="163"/>
    <col min="1779" max="1779" width="12" style="163" bestFit="1" customWidth="1"/>
    <col min="1780" max="1991" width="9.453125" style="163"/>
    <col min="1992" max="1992" width="23.54296875" style="163" customWidth="1"/>
    <col min="1993" max="2016" width="9.453125" style="163"/>
    <col min="2017" max="2017" width="1.453125" style="163" customWidth="1"/>
    <col min="2018" max="2018" width="3.54296875" style="163" customWidth="1"/>
    <col min="2019" max="2019" width="2.54296875" style="163" customWidth="1"/>
    <col min="2020" max="2020" width="3.54296875" style="163" customWidth="1"/>
    <col min="2021" max="2021" width="30.54296875" style="163" customWidth="1"/>
    <col min="2022" max="2022" width="28" style="163" customWidth="1"/>
    <col min="2023" max="2023" width="1.453125" style="163" customWidth="1"/>
    <col min="2024" max="2024" width="12.453125" style="163" bestFit="1" customWidth="1"/>
    <col min="2025" max="2025" width="0.54296875" style="163" customWidth="1"/>
    <col min="2026" max="2026" width="11.453125" style="163" bestFit="1" customWidth="1"/>
    <col min="2027" max="2029" width="0" style="163" hidden="1" customWidth="1"/>
    <col min="2030" max="2031" width="16.54296875" style="163" bestFit="1" customWidth="1"/>
    <col min="2032" max="2032" width="16" style="163" bestFit="1" customWidth="1"/>
    <col min="2033" max="2034" width="9.453125" style="163"/>
    <col min="2035" max="2035" width="12" style="163" bestFit="1" customWidth="1"/>
    <col min="2036" max="2247" width="9.453125" style="163"/>
    <col min="2248" max="2248" width="23.54296875" style="163" customWidth="1"/>
    <col min="2249" max="2272" width="9.453125" style="163"/>
    <col min="2273" max="2273" width="1.453125" style="163" customWidth="1"/>
    <col min="2274" max="2274" width="3.54296875" style="163" customWidth="1"/>
    <col min="2275" max="2275" width="2.54296875" style="163" customWidth="1"/>
    <col min="2276" max="2276" width="3.54296875" style="163" customWidth="1"/>
    <col min="2277" max="2277" width="30.54296875" style="163" customWidth="1"/>
    <col min="2278" max="2278" width="28" style="163" customWidth="1"/>
    <col min="2279" max="2279" width="1.453125" style="163" customWidth="1"/>
    <col min="2280" max="2280" width="12.453125" style="163" bestFit="1" customWidth="1"/>
    <col min="2281" max="2281" width="0.54296875" style="163" customWidth="1"/>
    <col min="2282" max="2282" width="11.453125" style="163" bestFit="1" customWidth="1"/>
    <col min="2283" max="2285" width="0" style="163" hidden="1" customWidth="1"/>
    <col min="2286" max="2287" width="16.54296875" style="163" bestFit="1" customWidth="1"/>
    <col min="2288" max="2288" width="16" style="163" bestFit="1" customWidth="1"/>
    <col min="2289" max="2290" width="9.453125" style="163"/>
    <col min="2291" max="2291" width="12" style="163" bestFit="1" customWidth="1"/>
    <col min="2292" max="2503" width="9.453125" style="163"/>
    <col min="2504" max="2504" width="23.54296875" style="163" customWidth="1"/>
    <col min="2505" max="2528" width="9.453125" style="163"/>
    <col min="2529" max="2529" width="1.453125" style="163" customWidth="1"/>
    <col min="2530" max="2530" width="3.54296875" style="163" customWidth="1"/>
    <col min="2531" max="2531" width="2.54296875" style="163" customWidth="1"/>
    <col min="2532" max="2532" width="3.54296875" style="163" customWidth="1"/>
    <col min="2533" max="2533" width="30.54296875" style="163" customWidth="1"/>
    <col min="2534" max="2534" width="28" style="163" customWidth="1"/>
    <col min="2535" max="2535" width="1.453125" style="163" customWidth="1"/>
    <col min="2536" max="2536" width="12.453125" style="163" bestFit="1" customWidth="1"/>
    <col min="2537" max="2537" width="0.54296875" style="163" customWidth="1"/>
    <col min="2538" max="2538" width="11.453125" style="163" bestFit="1" customWidth="1"/>
    <col min="2539" max="2541" width="0" style="163" hidden="1" customWidth="1"/>
    <col min="2542" max="2543" width="16.54296875" style="163" bestFit="1" customWidth="1"/>
    <col min="2544" max="2544" width="16" style="163" bestFit="1" customWidth="1"/>
    <col min="2545" max="2546" width="9.453125" style="163"/>
    <col min="2547" max="2547" width="12" style="163" bestFit="1" customWidth="1"/>
    <col min="2548" max="2759" width="9.453125" style="163"/>
    <col min="2760" max="2760" width="23.54296875" style="163" customWidth="1"/>
    <col min="2761" max="2784" width="9.453125" style="163"/>
    <col min="2785" max="2785" width="1.453125" style="163" customWidth="1"/>
    <col min="2786" max="2786" width="3.54296875" style="163" customWidth="1"/>
    <col min="2787" max="2787" width="2.54296875" style="163" customWidth="1"/>
    <col min="2788" max="2788" width="3.54296875" style="163" customWidth="1"/>
    <col min="2789" max="2789" width="30.54296875" style="163" customWidth="1"/>
    <col min="2790" max="2790" width="28" style="163" customWidth="1"/>
    <col min="2791" max="2791" width="1.453125" style="163" customWidth="1"/>
    <col min="2792" max="2792" width="12.453125" style="163" bestFit="1" customWidth="1"/>
    <col min="2793" max="2793" width="0.54296875" style="163" customWidth="1"/>
    <col min="2794" max="2794" width="11.453125" style="163" bestFit="1" customWidth="1"/>
    <col min="2795" max="2797" width="0" style="163" hidden="1" customWidth="1"/>
    <col min="2798" max="2799" width="16.54296875" style="163" bestFit="1" customWidth="1"/>
    <col min="2800" max="2800" width="16" style="163" bestFit="1" customWidth="1"/>
    <col min="2801" max="2802" width="9.453125" style="163"/>
    <col min="2803" max="2803" width="12" style="163" bestFit="1" customWidth="1"/>
    <col min="2804" max="3015" width="9.453125" style="163"/>
    <col min="3016" max="3016" width="23.54296875" style="163" customWidth="1"/>
    <col min="3017" max="3040" width="9.453125" style="163"/>
    <col min="3041" max="3041" width="1.453125" style="163" customWidth="1"/>
    <col min="3042" max="3042" width="3.54296875" style="163" customWidth="1"/>
    <col min="3043" max="3043" width="2.54296875" style="163" customWidth="1"/>
    <col min="3044" max="3044" width="3.54296875" style="163" customWidth="1"/>
    <col min="3045" max="3045" width="30.54296875" style="163" customWidth="1"/>
    <col min="3046" max="3046" width="28" style="163" customWidth="1"/>
    <col min="3047" max="3047" width="1.453125" style="163" customWidth="1"/>
    <col min="3048" max="3048" width="12.453125" style="163" bestFit="1" customWidth="1"/>
    <col min="3049" max="3049" width="0.54296875" style="163" customWidth="1"/>
    <col min="3050" max="3050" width="11.453125" style="163" bestFit="1" customWidth="1"/>
    <col min="3051" max="3053" width="0" style="163" hidden="1" customWidth="1"/>
    <col min="3054" max="3055" width="16.54296875" style="163" bestFit="1" customWidth="1"/>
    <col min="3056" max="3056" width="16" style="163" bestFit="1" customWidth="1"/>
    <col min="3057" max="3058" width="9.453125" style="163"/>
    <col min="3059" max="3059" width="12" style="163" bestFit="1" customWidth="1"/>
    <col min="3060" max="3271" width="9.453125" style="163"/>
    <col min="3272" max="3272" width="23.54296875" style="163" customWidth="1"/>
    <col min="3273" max="3296" width="9.453125" style="163"/>
    <col min="3297" max="3297" width="1.453125" style="163" customWidth="1"/>
    <col min="3298" max="3298" width="3.54296875" style="163" customWidth="1"/>
    <col min="3299" max="3299" width="2.54296875" style="163" customWidth="1"/>
    <col min="3300" max="3300" width="3.54296875" style="163" customWidth="1"/>
    <col min="3301" max="3301" width="30.54296875" style="163" customWidth="1"/>
    <col min="3302" max="3302" width="28" style="163" customWidth="1"/>
    <col min="3303" max="3303" width="1.453125" style="163" customWidth="1"/>
    <col min="3304" max="3304" width="12.453125" style="163" bestFit="1" customWidth="1"/>
    <col min="3305" max="3305" width="0.54296875" style="163" customWidth="1"/>
    <col min="3306" max="3306" width="11.453125" style="163" bestFit="1" customWidth="1"/>
    <col min="3307" max="3309" width="0" style="163" hidden="1" customWidth="1"/>
    <col min="3310" max="3311" width="16.54296875" style="163" bestFit="1" customWidth="1"/>
    <col min="3312" max="3312" width="16" style="163" bestFit="1" customWidth="1"/>
    <col min="3313" max="3314" width="9.453125" style="163"/>
    <col min="3315" max="3315" width="12" style="163" bestFit="1" customWidth="1"/>
    <col min="3316" max="3527" width="9.453125" style="163"/>
    <col min="3528" max="3528" width="23.54296875" style="163" customWidth="1"/>
    <col min="3529" max="3552" width="9.453125" style="163"/>
    <col min="3553" max="3553" width="1.453125" style="163" customWidth="1"/>
    <col min="3554" max="3554" width="3.54296875" style="163" customWidth="1"/>
    <col min="3555" max="3555" width="2.54296875" style="163" customWidth="1"/>
    <col min="3556" max="3556" width="3.54296875" style="163" customWidth="1"/>
    <col min="3557" max="3557" width="30.54296875" style="163" customWidth="1"/>
    <col min="3558" max="3558" width="28" style="163" customWidth="1"/>
    <col min="3559" max="3559" width="1.453125" style="163" customWidth="1"/>
    <col min="3560" max="3560" width="12.453125" style="163" bestFit="1" customWidth="1"/>
    <col min="3561" max="3561" width="0.54296875" style="163" customWidth="1"/>
    <col min="3562" max="3562" width="11.453125" style="163" bestFit="1" customWidth="1"/>
    <col min="3563" max="3565" width="0" style="163" hidden="1" customWidth="1"/>
    <col min="3566" max="3567" width="16.54296875" style="163" bestFit="1" customWidth="1"/>
    <col min="3568" max="3568" width="16" style="163" bestFit="1" customWidth="1"/>
    <col min="3569" max="3570" width="9.453125" style="163"/>
    <col min="3571" max="3571" width="12" style="163" bestFit="1" customWidth="1"/>
    <col min="3572" max="3783" width="9.453125" style="163"/>
    <col min="3784" max="3784" width="23.54296875" style="163" customWidth="1"/>
    <col min="3785" max="3808" width="9.453125" style="163"/>
    <col min="3809" max="3809" width="1.453125" style="163" customWidth="1"/>
    <col min="3810" max="3810" width="3.54296875" style="163" customWidth="1"/>
    <col min="3811" max="3811" width="2.54296875" style="163" customWidth="1"/>
    <col min="3812" max="3812" width="3.54296875" style="163" customWidth="1"/>
    <col min="3813" max="3813" width="30.54296875" style="163" customWidth="1"/>
    <col min="3814" max="3814" width="28" style="163" customWidth="1"/>
    <col min="3815" max="3815" width="1.453125" style="163" customWidth="1"/>
    <col min="3816" max="3816" width="12.453125" style="163" bestFit="1" customWidth="1"/>
    <col min="3817" max="3817" width="0.54296875" style="163" customWidth="1"/>
    <col min="3818" max="3818" width="11.453125" style="163" bestFit="1" customWidth="1"/>
    <col min="3819" max="3821" width="0" style="163" hidden="1" customWidth="1"/>
    <col min="3822" max="3823" width="16.54296875" style="163" bestFit="1" customWidth="1"/>
    <col min="3824" max="3824" width="16" style="163" bestFit="1" customWidth="1"/>
    <col min="3825" max="3826" width="9.453125" style="163"/>
    <col min="3827" max="3827" width="12" style="163" bestFit="1" customWidth="1"/>
    <col min="3828" max="4039" width="9.453125" style="163"/>
    <col min="4040" max="4040" width="23.54296875" style="163" customWidth="1"/>
    <col min="4041" max="4064" width="9.453125" style="163"/>
    <col min="4065" max="4065" width="1.453125" style="163" customWidth="1"/>
    <col min="4066" max="4066" width="3.54296875" style="163" customWidth="1"/>
    <col min="4067" max="4067" width="2.54296875" style="163" customWidth="1"/>
    <col min="4068" max="4068" width="3.54296875" style="163" customWidth="1"/>
    <col min="4069" max="4069" width="30.54296875" style="163" customWidth="1"/>
    <col min="4070" max="4070" width="28" style="163" customWidth="1"/>
    <col min="4071" max="4071" width="1.453125" style="163" customWidth="1"/>
    <col min="4072" max="4072" width="12.453125" style="163" bestFit="1" customWidth="1"/>
    <col min="4073" max="4073" width="0.54296875" style="163" customWidth="1"/>
    <col min="4074" max="4074" width="11.453125" style="163" bestFit="1" customWidth="1"/>
    <col min="4075" max="4077" width="0" style="163" hidden="1" customWidth="1"/>
    <col min="4078" max="4079" width="16.54296875" style="163" bestFit="1" customWidth="1"/>
    <col min="4080" max="4080" width="16" style="163" bestFit="1" customWidth="1"/>
    <col min="4081" max="4082" width="9.453125" style="163"/>
    <col min="4083" max="4083" width="12" style="163" bestFit="1" customWidth="1"/>
    <col min="4084" max="4295" width="9.453125" style="163"/>
    <col min="4296" max="4296" width="23.54296875" style="163" customWidth="1"/>
    <col min="4297" max="4320" width="9.453125" style="163"/>
    <col min="4321" max="4321" width="1.453125" style="163" customWidth="1"/>
    <col min="4322" max="4322" width="3.54296875" style="163" customWidth="1"/>
    <col min="4323" max="4323" width="2.54296875" style="163" customWidth="1"/>
    <col min="4324" max="4324" width="3.54296875" style="163" customWidth="1"/>
    <col min="4325" max="4325" width="30.54296875" style="163" customWidth="1"/>
    <col min="4326" max="4326" width="28" style="163" customWidth="1"/>
    <col min="4327" max="4327" width="1.453125" style="163" customWidth="1"/>
    <col min="4328" max="4328" width="12.453125" style="163" bestFit="1" customWidth="1"/>
    <col min="4329" max="4329" width="0.54296875" style="163" customWidth="1"/>
    <col min="4330" max="4330" width="11.453125" style="163" bestFit="1" customWidth="1"/>
    <col min="4331" max="4333" width="0" style="163" hidden="1" customWidth="1"/>
    <col min="4334" max="4335" width="16.54296875" style="163" bestFit="1" customWidth="1"/>
    <col min="4336" max="4336" width="16" style="163" bestFit="1" customWidth="1"/>
    <col min="4337" max="4338" width="9.453125" style="163"/>
    <col min="4339" max="4339" width="12" style="163" bestFit="1" customWidth="1"/>
    <col min="4340" max="4551" width="9.453125" style="163"/>
    <col min="4552" max="4552" width="23.54296875" style="163" customWidth="1"/>
    <col min="4553" max="4576" width="9.453125" style="163"/>
    <col min="4577" max="4577" width="1.453125" style="163" customWidth="1"/>
    <col min="4578" max="4578" width="3.54296875" style="163" customWidth="1"/>
    <col min="4579" max="4579" width="2.54296875" style="163" customWidth="1"/>
    <col min="4580" max="4580" width="3.54296875" style="163" customWidth="1"/>
    <col min="4581" max="4581" width="30.54296875" style="163" customWidth="1"/>
    <col min="4582" max="4582" width="28" style="163" customWidth="1"/>
    <col min="4583" max="4583" width="1.453125" style="163" customWidth="1"/>
    <col min="4584" max="4584" width="12.453125" style="163" bestFit="1" customWidth="1"/>
    <col min="4585" max="4585" width="0.54296875" style="163" customWidth="1"/>
    <col min="4586" max="4586" width="11.453125" style="163" bestFit="1" customWidth="1"/>
    <col min="4587" max="4589" width="0" style="163" hidden="1" customWidth="1"/>
    <col min="4590" max="4591" width="16.54296875" style="163" bestFit="1" customWidth="1"/>
    <col min="4592" max="4592" width="16" style="163" bestFit="1" customWidth="1"/>
    <col min="4593" max="4594" width="9.453125" style="163"/>
    <col min="4595" max="4595" width="12" style="163" bestFit="1" customWidth="1"/>
    <col min="4596" max="4807" width="9.453125" style="163"/>
    <col min="4808" max="4808" width="23.54296875" style="163" customWidth="1"/>
    <col min="4809" max="4832" width="9.453125" style="163"/>
    <col min="4833" max="4833" width="1.453125" style="163" customWidth="1"/>
    <col min="4834" max="4834" width="3.54296875" style="163" customWidth="1"/>
    <col min="4835" max="4835" width="2.54296875" style="163" customWidth="1"/>
    <col min="4836" max="4836" width="3.54296875" style="163" customWidth="1"/>
    <col min="4837" max="4837" width="30.54296875" style="163" customWidth="1"/>
    <col min="4838" max="4838" width="28" style="163" customWidth="1"/>
    <col min="4839" max="4839" width="1.453125" style="163" customWidth="1"/>
    <col min="4840" max="4840" width="12.453125" style="163" bestFit="1" customWidth="1"/>
    <col min="4841" max="4841" width="0.54296875" style="163" customWidth="1"/>
    <col min="4842" max="4842" width="11.453125" style="163" bestFit="1" customWidth="1"/>
    <col min="4843" max="4845" width="0" style="163" hidden="1" customWidth="1"/>
    <col min="4846" max="4847" width="16.54296875" style="163" bestFit="1" customWidth="1"/>
    <col min="4848" max="4848" width="16" style="163" bestFit="1" customWidth="1"/>
    <col min="4849" max="4850" width="9.453125" style="163"/>
    <col min="4851" max="4851" width="12" style="163" bestFit="1" customWidth="1"/>
    <col min="4852" max="5063" width="9.453125" style="163"/>
    <col min="5064" max="5064" width="23.54296875" style="163" customWidth="1"/>
    <col min="5065" max="5088" width="9.453125" style="163"/>
    <col min="5089" max="5089" width="1.453125" style="163" customWidth="1"/>
    <col min="5090" max="5090" width="3.54296875" style="163" customWidth="1"/>
    <col min="5091" max="5091" width="2.54296875" style="163" customWidth="1"/>
    <col min="5092" max="5092" width="3.54296875" style="163" customWidth="1"/>
    <col min="5093" max="5093" width="30.54296875" style="163" customWidth="1"/>
    <col min="5094" max="5094" width="28" style="163" customWidth="1"/>
    <col min="5095" max="5095" width="1.453125" style="163" customWidth="1"/>
    <col min="5096" max="5096" width="12.453125" style="163" bestFit="1" customWidth="1"/>
    <col min="5097" max="5097" width="0.54296875" style="163" customWidth="1"/>
    <col min="5098" max="5098" width="11.453125" style="163" bestFit="1" customWidth="1"/>
    <col min="5099" max="5101" width="0" style="163" hidden="1" customWidth="1"/>
    <col min="5102" max="5103" width="16.54296875" style="163" bestFit="1" customWidth="1"/>
    <col min="5104" max="5104" width="16" style="163" bestFit="1" customWidth="1"/>
    <col min="5105" max="5106" width="9.453125" style="163"/>
    <col min="5107" max="5107" width="12" style="163" bestFit="1" customWidth="1"/>
    <col min="5108" max="5319" width="9.453125" style="163"/>
    <col min="5320" max="5320" width="23.54296875" style="163" customWidth="1"/>
    <col min="5321" max="5344" width="9.453125" style="163"/>
    <col min="5345" max="5345" width="1.453125" style="163" customWidth="1"/>
    <col min="5346" max="5346" width="3.54296875" style="163" customWidth="1"/>
    <col min="5347" max="5347" width="2.54296875" style="163" customWidth="1"/>
    <col min="5348" max="5348" width="3.54296875" style="163" customWidth="1"/>
    <col min="5349" max="5349" width="30.54296875" style="163" customWidth="1"/>
    <col min="5350" max="5350" width="28" style="163" customWidth="1"/>
    <col min="5351" max="5351" width="1.453125" style="163" customWidth="1"/>
    <col min="5352" max="5352" width="12.453125" style="163" bestFit="1" customWidth="1"/>
    <col min="5353" max="5353" width="0.54296875" style="163" customWidth="1"/>
    <col min="5354" max="5354" width="11.453125" style="163" bestFit="1" customWidth="1"/>
    <col min="5355" max="5357" width="0" style="163" hidden="1" customWidth="1"/>
    <col min="5358" max="5359" width="16.54296875" style="163" bestFit="1" customWidth="1"/>
    <col min="5360" max="5360" width="16" style="163" bestFit="1" customWidth="1"/>
    <col min="5361" max="5362" width="9.453125" style="163"/>
    <col min="5363" max="5363" width="12" style="163" bestFit="1" customWidth="1"/>
    <col min="5364" max="5575" width="9.453125" style="163"/>
    <col min="5576" max="5576" width="23.54296875" style="163" customWidth="1"/>
    <col min="5577" max="5600" width="9.453125" style="163"/>
    <col min="5601" max="5601" width="1.453125" style="163" customWidth="1"/>
    <col min="5602" max="5602" width="3.54296875" style="163" customWidth="1"/>
    <col min="5603" max="5603" width="2.54296875" style="163" customWidth="1"/>
    <col min="5604" max="5604" width="3.54296875" style="163" customWidth="1"/>
    <col min="5605" max="5605" width="30.54296875" style="163" customWidth="1"/>
    <col min="5606" max="5606" width="28" style="163" customWidth="1"/>
    <col min="5607" max="5607" width="1.453125" style="163" customWidth="1"/>
    <col min="5608" max="5608" width="12.453125" style="163" bestFit="1" customWidth="1"/>
    <col min="5609" max="5609" width="0.54296875" style="163" customWidth="1"/>
    <col min="5610" max="5610" width="11.453125" style="163" bestFit="1" customWidth="1"/>
    <col min="5611" max="5613" width="0" style="163" hidden="1" customWidth="1"/>
    <col min="5614" max="5615" width="16.54296875" style="163" bestFit="1" customWidth="1"/>
    <col min="5616" max="5616" width="16" style="163" bestFit="1" customWidth="1"/>
    <col min="5617" max="5618" width="9.453125" style="163"/>
    <col min="5619" max="5619" width="12" style="163" bestFit="1" customWidth="1"/>
    <col min="5620" max="5831" width="9.453125" style="163"/>
    <col min="5832" max="5832" width="23.54296875" style="163" customWidth="1"/>
    <col min="5833" max="5856" width="9.453125" style="163"/>
    <col min="5857" max="5857" width="1.453125" style="163" customWidth="1"/>
    <col min="5858" max="5858" width="3.54296875" style="163" customWidth="1"/>
    <col min="5859" max="5859" width="2.54296875" style="163" customWidth="1"/>
    <col min="5860" max="5860" width="3.54296875" style="163" customWidth="1"/>
    <col min="5861" max="5861" width="30.54296875" style="163" customWidth="1"/>
    <col min="5862" max="5862" width="28" style="163" customWidth="1"/>
    <col min="5863" max="5863" width="1.453125" style="163" customWidth="1"/>
    <col min="5864" max="5864" width="12.453125" style="163" bestFit="1" customWidth="1"/>
    <col min="5865" max="5865" width="0.54296875" style="163" customWidth="1"/>
    <col min="5866" max="5866" width="11.453125" style="163" bestFit="1" customWidth="1"/>
    <col min="5867" max="5869" width="0" style="163" hidden="1" customWidth="1"/>
    <col min="5870" max="5871" width="16.54296875" style="163" bestFit="1" customWidth="1"/>
    <col min="5872" max="5872" width="16" style="163" bestFit="1" customWidth="1"/>
    <col min="5873" max="5874" width="9.453125" style="163"/>
    <col min="5875" max="5875" width="12" style="163" bestFit="1" customWidth="1"/>
    <col min="5876" max="6087" width="9.453125" style="163"/>
    <col min="6088" max="6088" width="23.54296875" style="163" customWidth="1"/>
    <col min="6089" max="6112" width="9.453125" style="163"/>
    <col min="6113" max="6113" width="1.453125" style="163" customWidth="1"/>
    <col min="6114" max="6114" width="3.54296875" style="163" customWidth="1"/>
    <col min="6115" max="6115" width="2.54296875" style="163" customWidth="1"/>
    <col min="6116" max="6116" width="3.54296875" style="163" customWidth="1"/>
    <col min="6117" max="6117" width="30.54296875" style="163" customWidth="1"/>
    <col min="6118" max="6118" width="28" style="163" customWidth="1"/>
    <col min="6119" max="6119" width="1.453125" style="163" customWidth="1"/>
    <col min="6120" max="6120" width="12.453125" style="163" bestFit="1" customWidth="1"/>
    <col min="6121" max="6121" width="0.54296875" style="163" customWidth="1"/>
    <col min="6122" max="6122" width="11.453125" style="163" bestFit="1" customWidth="1"/>
    <col min="6123" max="6125" width="0" style="163" hidden="1" customWidth="1"/>
    <col min="6126" max="6127" width="16.54296875" style="163" bestFit="1" customWidth="1"/>
    <col min="6128" max="6128" width="16" style="163" bestFit="1" customWidth="1"/>
    <col min="6129" max="6130" width="9.453125" style="163"/>
    <col min="6131" max="6131" width="12" style="163" bestFit="1" customWidth="1"/>
    <col min="6132" max="6343" width="9.453125" style="163"/>
    <col min="6344" max="6344" width="23.54296875" style="163" customWidth="1"/>
    <col min="6345" max="6368" width="9.453125" style="163"/>
    <col min="6369" max="6369" width="1.453125" style="163" customWidth="1"/>
    <col min="6370" max="6370" width="3.54296875" style="163" customWidth="1"/>
    <col min="6371" max="6371" width="2.54296875" style="163" customWidth="1"/>
    <col min="6372" max="6372" width="3.54296875" style="163" customWidth="1"/>
    <col min="6373" max="6373" width="30.54296875" style="163" customWidth="1"/>
    <col min="6374" max="6374" width="28" style="163" customWidth="1"/>
    <col min="6375" max="6375" width="1.453125" style="163" customWidth="1"/>
    <col min="6376" max="6376" width="12.453125" style="163" bestFit="1" customWidth="1"/>
    <col min="6377" max="6377" width="0.54296875" style="163" customWidth="1"/>
    <col min="6378" max="6378" width="11.453125" style="163" bestFit="1" customWidth="1"/>
    <col min="6379" max="6381" width="0" style="163" hidden="1" customWidth="1"/>
    <col min="6382" max="6383" width="16.54296875" style="163" bestFit="1" customWidth="1"/>
    <col min="6384" max="6384" width="16" style="163" bestFit="1" customWidth="1"/>
    <col min="6385" max="6386" width="9.453125" style="163"/>
    <col min="6387" max="6387" width="12" style="163" bestFit="1" customWidth="1"/>
    <col min="6388" max="6599" width="9.453125" style="163"/>
    <col min="6600" max="6600" width="23.54296875" style="163" customWidth="1"/>
    <col min="6601" max="6624" width="9.453125" style="163"/>
    <col min="6625" max="6625" width="1.453125" style="163" customWidth="1"/>
    <col min="6626" max="6626" width="3.54296875" style="163" customWidth="1"/>
    <col min="6627" max="6627" width="2.54296875" style="163" customWidth="1"/>
    <col min="6628" max="6628" width="3.54296875" style="163" customWidth="1"/>
    <col min="6629" max="6629" width="30.54296875" style="163" customWidth="1"/>
    <col min="6630" max="6630" width="28" style="163" customWidth="1"/>
    <col min="6631" max="6631" width="1.453125" style="163" customWidth="1"/>
    <col min="6632" max="6632" width="12.453125" style="163" bestFit="1" customWidth="1"/>
    <col min="6633" max="6633" width="0.54296875" style="163" customWidth="1"/>
    <col min="6634" max="6634" width="11.453125" style="163" bestFit="1" customWidth="1"/>
    <col min="6635" max="6637" width="0" style="163" hidden="1" customWidth="1"/>
    <col min="6638" max="6639" width="16.54296875" style="163" bestFit="1" customWidth="1"/>
    <col min="6640" max="6640" width="16" style="163" bestFit="1" customWidth="1"/>
    <col min="6641" max="6642" width="9.453125" style="163"/>
    <col min="6643" max="6643" width="12" style="163" bestFit="1" customWidth="1"/>
    <col min="6644" max="6855" width="9.453125" style="163"/>
    <col min="6856" max="6856" width="23.54296875" style="163" customWidth="1"/>
    <col min="6857" max="6880" width="9.453125" style="163"/>
    <col min="6881" max="6881" width="1.453125" style="163" customWidth="1"/>
    <col min="6882" max="6882" width="3.54296875" style="163" customWidth="1"/>
    <col min="6883" max="6883" width="2.54296875" style="163" customWidth="1"/>
    <col min="6884" max="6884" width="3.54296875" style="163" customWidth="1"/>
    <col min="6885" max="6885" width="30.54296875" style="163" customWidth="1"/>
    <col min="6886" max="6886" width="28" style="163" customWidth="1"/>
    <col min="6887" max="6887" width="1.453125" style="163" customWidth="1"/>
    <col min="6888" max="6888" width="12.453125" style="163" bestFit="1" customWidth="1"/>
    <col min="6889" max="6889" width="0.54296875" style="163" customWidth="1"/>
    <col min="6890" max="6890" width="11.453125" style="163" bestFit="1" customWidth="1"/>
    <col min="6891" max="6893" width="0" style="163" hidden="1" customWidth="1"/>
    <col min="6894" max="6895" width="16.54296875" style="163" bestFit="1" customWidth="1"/>
    <col min="6896" max="6896" width="16" style="163" bestFit="1" customWidth="1"/>
    <col min="6897" max="6898" width="9.453125" style="163"/>
    <col min="6899" max="6899" width="12" style="163" bestFit="1" customWidth="1"/>
    <col min="6900" max="7111" width="9.453125" style="163"/>
    <col min="7112" max="7112" width="23.54296875" style="163" customWidth="1"/>
    <col min="7113" max="7136" width="9.453125" style="163"/>
    <col min="7137" max="7137" width="1.453125" style="163" customWidth="1"/>
    <col min="7138" max="7138" width="3.54296875" style="163" customWidth="1"/>
    <col min="7139" max="7139" width="2.54296875" style="163" customWidth="1"/>
    <col min="7140" max="7140" width="3.54296875" style="163" customWidth="1"/>
    <col min="7141" max="7141" width="30.54296875" style="163" customWidth="1"/>
    <col min="7142" max="7142" width="28" style="163" customWidth="1"/>
    <col min="7143" max="7143" width="1.453125" style="163" customWidth="1"/>
    <col min="7144" max="7144" width="12.453125" style="163" bestFit="1" customWidth="1"/>
    <col min="7145" max="7145" width="0.54296875" style="163" customWidth="1"/>
    <col min="7146" max="7146" width="11.453125" style="163" bestFit="1" customWidth="1"/>
    <col min="7147" max="7149" width="0" style="163" hidden="1" customWidth="1"/>
    <col min="7150" max="7151" width="16.54296875" style="163" bestFit="1" customWidth="1"/>
    <col min="7152" max="7152" width="16" style="163" bestFit="1" customWidth="1"/>
    <col min="7153" max="7154" width="9.453125" style="163"/>
    <col min="7155" max="7155" width="12" style="163" bestFit="1" customWidth="1"/>
    <col min="7156" max="7367" width="9.453125" style="163"/>
    <col min="7368" max="7368" width="23.54296875" style="163" customWidth="1"/>
    <col min="7369" max="7392" width="9.453125" style="163"/>
    <col min="7393" max="7393" width="1.453125" style="163" customWidth="1"/>
    <col min="7394" max="7394" width="3.54296875" style="163" customWidth="1"/>
    <col min="7395" max="7395" width="2.54296875" style="163" customWidth="1"/>
    <col min="7396" max="7396" width="3.54296875" style="163" customWidth="1"/>
    <col min="7397" max="7397" width="30.54296875" style="163" customWidth="1"/>
    <col min="7398" max="7398" width="28" style="163" customWidth="1"/>
    <col min="7399" max="7399" width="1.453125" style="163" customWidth="1"/>
    <col min="7400" max="7400" width="12.453125" style="163" bestFit="1" customWidth="1"/>
    <col min="7401" max="7401" width="0.54296875" style="163" customWidth="1"/>
    <col min="7402" max="7402" width="11.453125" style="163" bestFit="1" customWidth="1"/>
    <col min="7403" max="7405" width="0" style="163" hidden="1" customWidth="1"/>
    <col min="7406" max="7407" width="16.54296875" style="163" bestFit="1" customWidth="1"/>
    <col min="7408" max="7408" width="16" style="163" bestFit="1" customWidth="1"/>
    <col min="7409" max="7410" width="9.453125" style="163"/>
    <col min="7411" max="7411" width="12" style="163" bestFit="1" customWidth="1"/>
    <col min="7412" max="7623" width="9.453125" style="163"/>
    <col min="7624" max="7624" width="23.54296875" style="163" customWidth="1"/>
    <col min="7625" max="7648" width="9.453125" style="163"/>
    <col min="7649" max="7649" width="1.453125" style="163" customWidth="1"/>
    <col min="7650" max="7650" width="3.54296875" style="163" customWidth="1"/>
    <col min="7651" max="7651" width="2.54296875" style="163" customWidth="1"/>
    <col min="7652" max="7652" width="3.54296875" style="163" customWidth="1"/>
    <col min="7653" max="7653" width="30.54296875" style="163" customWidth="1"/>
    <col min="7654" max="7654" width="28" style="163" customWidth="1"/>
    <col min="7655" max="7655" width="1.453125" style="163" customWidth="1"/>
    <col min="7656" max="7656" width="12.453125" style="163" bestFit="1" customWidth="1"/>
    <col min="7657" max="7657" width="0.54296875" style="163" customWidth="1"/>
    <col min="7658" max="7658" width="11.453125" style="163" bestFit="1" customWidth="1"/>
    <col min="7659" max="7661" width="0" style="163" hidden="1" customWidth="1"/>
    <col min="7662" max="7663" width="16.54296875" style="163" bestFit="1" customWidth="1"/>
    <col min="7664" max="7664" width="16" style="163" bestFit="1" customWidth="1"/>
    <col min="7665" max="7666" width="9.453125" style="163"/>
    <col min="7667" max="7667" width="12" style="163" bestFit="1" customWidth="1"/>
    <col min="7668" max="7879" width="9.453125" style="163"/>
    <col min="7880" max="7880" width="23.54296875" style="163" customWidth="1"/>
    <col min="7881" max="7904" width="9.453125" style="163"/>
    <col min="7905" max="7905" width="1.453125" style="163" customWidth="1"/>
    <col min="7906" max="7906" width="3.54296875" style="163" customWidth="1"/>
    <col min="7907" max="7907" width="2.54296875" style="163" customWidth="1"/>
    <col min="7908" max="7908" width="3.54296875" style="163" customWidth="1"/>
    <col min="7909" max="7909" width="30.54296875" style="163" customWidth="1"/>
    <col min="7910" max="7910" width="28" style="163" customWidth="1"/>
    <col min="7911" max="7911" width="1.453125" style="163" customWidth="1"/>
    <col min="7912" max="7912" width="12.453125" style="163" bestFit="1" customWidth="1"/>
    <col min="7913" max="7913" width="0.54296875" style="163" customWidth="1"/>
    <col min="7914" max="7914" width="11.453125" style="163" bestFit="1" customWidth="1"/>
    <col min="7915" max="7917" width="0" style="163" hidden="1" customWidth="1"/>
    <col min="7918" max="7919" width="16.54296875" style="163" bestFit="1" customWidth="1"/>
    <col min="7920" max="7920" width="16" style="163" bestFit="1" customWidth="1"/>
    <col min="7921" max="7922" width="9.453125" style="163"/>
    <col min="7923" max="7923" width="12" style="163" bestFit="1" customWidth="1"/>
    <col min="7924" max="8135" width="9.453125" style="163"/>
    <col min="8136" max="8136" width="23.54296875" style="163" customWidth="1"/>
    <col min="8137" max="8160" width="9.453125" style="163"/>
    <col min="8161" max="8161" width="1.453125" style="163" customWidth="1"/>
    <col min="8162" max="8162" width="3.54296875" style="163" customWidth="1"/>
    <col min="8163" max="8163" width="2.54296875" style="163" customWidth="1"/>
    <col min="8164" max="8164" width="3.54296875" style="163" customWidth="1"/>
    <col min="8165" max="8165" width="30.54296875" style="163" customWidth="1"/>
    <col min="8166" max="8166" width="28" style="163" customWidth="1"/>
    <col min="8167" max="8167" width="1.453125" style="163" customWidth="1"/>
    <col min="8168" max="8168" width="12.453125" style="163" bestFit="1" customWidth="1"/>
    <col min="8169" max="8169" width="0.54296875" style="163" customWidth="1"/>
    <col min="8170" max="8170" width="11.453125" style="163" bestFit="1" customWidth="1"/>
    <col min="8171" max="8173" width="0" style="163" hidden="1" customWidth="1"/>
    <col min="8174" max="8175" width="16.54296875" style="163" bestFit="1" customWidth="1"/>
    <col min="8176" max="8176" width="16" style="163" bestFit="1" customWidth="1"/>
    <col min="8177" max="8178" width="9.453125" style="163"/>
    <col min="8179" max="8179" width="12" style="163" bestFit="1" customWidth="1"/>
    <col min="8180" max="8391" width="9.453125" style="163"/>
    <col min="8392" max="8392" width="23.54296875" style="163" customWidth="1"/>
    <col min="8393" max="8416" width="9.453125" style="163"/>
    <col min="8417" max="8417" width="1.453125" style="163" customWidth="1"/>
    <col min="8418" max="8418" width="3.54296875" style="163" customWidth="1"/>
    <col min="8419" max="8419" width="2.54296875" style="163" customWidth="1"/>
    <col min="8420" max="8420" width="3.54296875" style="163" customWidth="1"/>
    <col min="8421" max="8421" width="30.54296875" style="163" customWidth="1"/>
    <col min="8422" max="8422" width="28" style="163" customWidth="1"/>
    <col min="8423" max="8423" width="1.453125" style="163" customWidth="1"/>
    <col min="8424" max="8424" width="12.453125" style="163" bestFit="1" customWidth="1"/>
    <col min="8425" max="8425" width="0.54296875" style="163" customWidth="1"/>
    <col min="8426" max="8426" width="11.453125" style="163" bestFit="1" customWidth="1"/>
    <col min="8427" max="8429" width="0" style="163" hidden="1" customWidth="1"/>
    <col min="8430" max="8431" width="16.54296875" style="163" bestFit="1" customWidth="1"/>
    <col min="8432" max="8432" width="16" style="163" bestFit="1" customWidth="1"/>
    <col min="8433" max="8434" width="9.453125" style="163"/>
    <col min="8435" max="8435" width="12" style="163" bestFit="1" customWidth="1"/>
    <col min="8436" max="8647" width="9.453125" style="163"/>
    <col min="8648" max="8648" width="23.54296875" style="163" customWidth="1"/>
    <col min="8649" max="8672" width="9.453125" style="163"/>
    <col min="8673" max="8673" width="1.453125" style="163" customWidth="1"/>
    <col min="8674" max="8674" width="3.54296875" style="163" customWidth="1"/>
    <col min="8675" max="8675" width="2.54296875" style="163" customWidth="1"/>
    <col min="8676" max="8676" width="3.54296875" style="163" customWidth="1"/>
    <col min="8677" max="8677" width="30.54296875" style="163" customWidth="1"/>
    <col min="8678" max="8678" width="28" style="163" customWidth="1"/>
    <col min="8679" max="8679" width="1.453125" style="163" customWidth="1"/>
    <col min="8680" max="8680" width="12.453125" style="163" bestFit="1" customWidth="1"/>
    <col min="8681" max="8681" width="0.54296875" style="163" customWidth="1"/>
    <col min="8682" max="8682" width="11.453125" style="163" bestFit="1" customWidth="1"/>
    <col min="8683" max="8685" width="0" style="163" hidden="1" customWidth="1"/>
    <col min="8686" max="8687" width="16.54296875" style="163" bestFit="1" customWidth="1"/>
    <col min="8688" max="8688" width="16" style="163" bestFit="1" customWidth="1"/>
    <col min="8689" max="8690" width="9.453125" style="163"/>
    <col min="8691" max="8691" width="12" style="163" bestFit="1" customWidth="1"/>
    <col min="8692" max="8903" width="9.453125" style="163"/>
    <col min="8904" max="8904" width="23.54296875" style="163" customWidth="1"/>
    <col min="8905" max="8928" width="9.453125" style="163"/>
    <col min="8929" max="8929" width="1.453125" style="163" customWidth="1"/>
    <col min="8930" max="8930" width="3.54296875" style="163" customWidth="1"/>
    <col min="8931" max="8931" width="2.54296875" style="163" customWidth="1"/>
    <col min="8932" max="8932" width="3.54296875" style="163" customWidth="1"/>
    <col min="8933" max="8933" width="30.54296875" style="163" customWidth="1"/>
    <col min="8934" max="8934" width="28" style="163" customWidth="1"/>
    <col min="8935" max="8935" width="1.453125" style="163" customWidth="1"/>
    <col min="8936" max="8936" width="12.453125" style="163" bestFit="1" customWidth="1"/>
    <col min="8937" max="8937" width="0.54296875" style="163" customWidth="1"/>
    <col min="8938" max="8938" width="11.453125" style="163" bestFit="1" customWidth="1"/>
    <col min="8939" max="8941" width="0" style="163" hidden="1" customWidth="1"/>
    <col min="8942" max="8943" width="16.54296875" style="163" bestFit="1" customWidth="1"/>
    <col min="8944" max="8944" width="16" style="163" bestFit="1" customWidth="1"/>
    <col min="8945" max="8946" width="9.453125" style="163"/>
    <col min="8947" max="8947" width="12" style="163" bestFit="1" customWidth="1"/>
    <col min="8948" max="9159" width="9.453125" style="163"/>
    <col min="9160" max="9160" width="23.54296875" style="163" customWidth="1"/>
    <col min="9161" max="9184" width="9.453125" style="163"/>
    <col min="9185" max="9185" width="1.453125" style="163" customWidth="1"/>
    <col min="9186" max="9186" width="3.54296875" style="163" customWidth="1"/>
    <col min="9187" max="9187" width="2.54296875" style="163" customWidth="1"/>
    <col min="9188" max="9188" width="3.54296875" style="163" customWidth="1"/>
    <col min="9189" max="9189" width="30.54296875" style="163" customWidth="1"/>
    <col min="9190" max="9190" width="28" style="163" customWidth="1"/>
    <col min="9191" max="9191" width="1.453125" style="163" customWidth="1"/>
    <col min="9192" max="9192" width="12.453125" style="163" bestFit="1" customWidth="1"/>
    <col min="9193" max="9193" width="0.54296875" style="163" customWidth="1"/>
    <col min="9194" max="9194" width="11.453125" style="163" bestFit="1" customWidth="1"/>
    <col min="9195" max="9197" width="0" style="163" hidden="1" customWidth="1"/>
    <col min="9198" max="9199" width="16.54296875" style="163" bestFit="1" customWidth="1"/>
    <col min="9200" max="9200" width="16" style="163" bestFit="1" customWidth="1"/>
    <col min="9201" max="9202" width="9.453125" style="163"/>
    <col min="9203" max="9203" width="12" style="163" bestFit="1" customWidth="1"/>
    <col min="9204" max="9415" width="9.453125" style="163"/>
    <col min="9416" max="9416" width="23.54296875" style="163" customWidth="1"/>
    <col min="9417" max="9440" width="9.453125" style="163"/>
    <col min="9441" max="9441" width="1.453125" style="163" customWidth="1"/>
    <col min="9442" max="9442" width="3.54296875" style="163" customWidth="1"/>
    <col min="9443" max="9443" width="2.54296875" style="163" customWidth="1"/>
    <col min="9444" max="9444" width="3.54296875" style="163" customWidth="1"/>
    <col min="9445" max="9445" width="30.54296875" style="163" customWidth="1"/>
    <col min="9446" max="9446" width="28" style="163" customWidth="1"/>
    <col min="9447" max="9447" width="1.453125" style="163" customWidth="1"/>
    <col min="9448" max="9448" width="12.453125" style="163" bestFit="1" customWidth="1"/>
    <col min="9449" max="9449" width="0.54296875" style="163" customWidth="1"/>
    <col min="9450" max="9450" width="11.453125" style="163" bestFit="1" customWidth="1"/>
    <col min="9451" max="9453" width="0" style="163" hidden="1" customWidth="1"/>
    <col min="9454" max="9455" width="16.54296875" style="163" bestFit="1" customWidth="1"/>
    <col min="9456" max="9456" width="16" style="163" bestFit="1" customWidth="1"/>
    <col min="9457" max="9458" width="9.453125" style="163"/>
    <col min="9459" max="9459" width="12" style="163" bestFit="1" customWidth="1"/>
    <col min="9460" max="9671" width="9.453125" style="163"/>
    <col min="9672" max="9672" width="23.54296875" style="163" customWidth="1"/>
    <col min="9673" max="9696" width="9.453125" style="163"/>
    <col min="9697" max="9697" width="1.453125" style="163" customWidth="1"/>
    <col min="9698" max="9698" width="3.54296875" style="163" customWidth="1"/>
    <col min="9699" max="9699" width="2.54296875" style="163" customWidth="1"/>
    <col min="9700" max="9700" width="3.54296875" style="163" customWidth="1"/>
    <col min="9701" max="9701" width="30.54296875" style="163" customWidth="1"/>
    <col min="9702" max="9702" width="28" style="163" customWidth="1"/>
    <col min="9703" max="9703" width="1.453125" style="163" customWidth="1"/>
    <col min="9704" max="9704" width="12.453125" style="163" bestFit="1" customWidth="1"/>
    <col min="9705" max="9705" width="0.54296875" style="163" customWidth="1"/>
    <col min="9706" max="9706" width="11.453125" style="163" bestFit="1" customWidth="1"/>
    <col min="9707" max="9709" width="0" style="163" hidden="1" customWidth="1"/>
    <col min="9710" max="9711" width="16.54296875" style="163" bestFit="1" customWidth="1"/>
    <col min="9712" max="9712" width="16" style="163" bestFit="1" customWidth="1"/>
    <col min="9713" max="9714" width="9.453125" style="163"/>
    <col min="9715" max="9715" width="12" style="163" bestFit="1" customWidth="1"/>
    <col min="9716" max="9927" width="9.453125" style="163"/>
    <col min="9928" max="9928" width="23.54296875" style="163" customWidth="1"/>
    <col min="9929" max="9952" width="9.453125" style="163"/>
    <col min="9953" max="9953" width="1.453125" style="163" customWidth="1"/>
    <col min="9954" max="9954" width="3.54296875" style="163" customWidth="1"/>
    <col min="9955" max="9955" width="2.54296875" style="163" customWidth="1"/>
    <col min="9956" max="9956" width="3.54296875" style="163" customWidth="1"/>
    <col min="9957" max="9957" width="30.54296875" style="163" customWidth="1"/>
    <col min="9958" max="9958" width="28" style="163" customWidth="1"/>
    <col min="9959" max="9959" width="1.453125" style="163" customWidth="1"/>
    <col min="9960" max="9960" width="12.453125" style="163" bestFit="1" customWidth="1"/>
    <col min="9961" max="9961" width="0.54296875" style="163" customWidth="1"/>
    <col min="9962" max="9962" width="11.453125" style="163" bestFit="1" customWidth="1"/>
    <col min="9963" max="9965" width="0" style="163" hidden="1" customWidth="1"/>
    <col min="9966" max="9967" width="16.54296875" style="163" bestFit="1" customWidth="1"/>
    <col min="9968" max="9968" width="16" style="163" bestFit="1" customWidth="1"/>
    <col min="9969" max="9970" width="9.453125" style="163"/>
    <col min="9971" max="9971" width="12" style="163" bestFit="1" customWidth="1"/>
    <col min="9972" max="10183" width="9.453125" style="163"/>
    <col min="10184" max="10184" width="23.54296875" style="163" customWidth="1"/>
    <col min="10185" max="10208" width="9.453125" style="163"/>
    <col min="10209" max="10209" width="1.453125" style="163" customWidth="1"/>
    <col min="10210" max="10210" width="3.54296875" style="163" customWidth="1"/>
    <col min="10211" max="10211" width="2.54296875" style="163" customWidth="1"/>
    <col min="10212" max="10212" width="3.54296875" style="163" customWidth="1"/>
    <col min="10213" max="10213" width="30.54296875" style="163" customWidth="1"/>
    <col min="10214" max="10214" width="28" style="163" customWidth="1"/>
    <col min="10215" max="10215" width="1.453125" style="163" customWidth="1"/>
    <col min="10216" max="10216" width="12.453125" style="163" bestFit="1" customWidth="1"/>
    <col min="10217" max="10217" width="0.54296875" style="163" customWidth="1"/>
    <col min="10218" max="10218" width="11.453125" style="163" bestFit="1" customWidth="1"/>
    <col min="10219" max="10221" width="0" style="163" hidden="1" customWidth="1"/>
    <col min="10222" max="10223" width="16.54296875" style="163" bestFit="1" customWidth="1"/>
    <col min="10224" max="10224" width="16" style="163" bestFit="1" customWidth="1"/>
    <col min="10225" max="10226" width="9.453125" style="163"/>
    <col min="10227" max="10227" width="12" style="163" bestFit="1" customWidth="1"/>
    <col min="10228" max="10439" width="9.453125" style="163"/>
    <col min="10440" max="10440" width="23.54296875" style="163" customWidth="1"/>
    <col min="10441" max="10464" width="9.453125" style="163"/>
    <col min="10465" max="10465" width="1.453125" style="163" customWidth="1"/>
    <col min="10466" max="10466" width="3.54296875" style="163" customWidth="1"/>
    <col min="10467" max="10467" width="2.54296875" style="163" customWidth="1"/>
    <col min="10468" max="10468" width="3.54296875" style="163" customWidth="1"/>
    <col min="10469" max="10469" width="30.54296875" style="163" customWidth="1"/>
    <col min="10470" max="10470" width="28" style="163" customWidth="1"/>
    <col min="10471" max="10471" width="1.453125" style="163" customWidth="1"/>
    <col min="10472" max="10472" width="12.453125" style="163" bestFit="1" customWidth="1"/>
    <col min="10473" max="10473" width="0.54296875" style="163" customWidth="1"/>
    <col min="10474" max="10474" width="11.453125" style="163" bestFit="1" customWidth="1"/>
    <col min="10475" max="10477" width="0" style="163" hidden="1" customWidth="1"/>
    <col min="10478" max="10479" width="16.54296875" style="163" bestFit="1" customWidth="1"/>
    <col min="10480" max="10480" width="16" style="163" bestFit="1" customWidth="1"/>
    <col min="10481" max="10482" width="9.453125" style="163"/>
    <col min="10483" max="10483" width="12" style="163" bestFit="1" customWidth="1"/>
    <col min="10484" max="10695" width="9.453125" style="163"/>
    <col min="10696" max="10696" width="23.54296875" style="163" customWidth="1"/>
    <col min="10697" max="10720" width="9.453125" style="163"/>
    <col min="10721" max="10721" width="1.453125" style="163" customWidth="1"/>
    <col min="10722" max="10722" width="3.54296875" style="163" customWidth="1"/>
    <col min="10723" max="10723" width="2.54296875" style="163" customWidth="1"/>
    <col min="10724" max="10724" width="3.54296875" style="163" customWidth="1"/>
    <col min="10725" max="10725" width="30.54296875" style="163" customWidth="1"/>
    <col min="10726" max="10726" width="28" style="163" customWidth="1"/>
    <col min="10727" max="10727" width="1.453125" style="163" customWidth="1"/>
    <col min="10728" max="10728" width="12.453125" style="163" bestFit="1" customWidth="1"/>
    <col min="10729" max="10729" width="0.54296875" style="163" customWidth="1"/>
    <col min="10730" max="10730" width="11.453125" style="163" bestFit="1" customWidth="1"/>
    <col min="10731" max="10733" width="0" style="163" hidden="1" customWidth="1"/>
    <col min="10734" max="10735" width="16.54296875" style="163" bestFit="1" customWidth="1"/>
    <col min="10736" max="10736" width="16" style="163" bestFit="1" customWidth="1"/>
    <col min="10737" max="10738" width="9.453125" style="163"/>
    <col min="10739" max="10739" width="12" style="163" bestFit="1" customWidth="1"/>
    <col min="10740" max="10951" width="9.453125" style="163"/>
    <col min="10952" max="10952" width="23.54296875" style="163" customWidth="1"/>
    <col min="10953" max="10976" width="9.453125" style="163"/>
    <col min="10977" max="10977" width="1.453125" style="163" customWidth="1"/>
    <col min="10978" max="10978" width="3.54296875" style="163" customWidth="1"/>
    <col min="10979" max="10979" width="2.54296875" style="163" customWidth="1"/>
    <col min="10980" max="10980" width="3.54296875" style="163" customWidth="1"/>
    <col min="10981" max="10981" width="30.54296875" style="163" customWidth="1"/>
    <col min="10982" max="10982" width="28" style="163" customWidth="1"/>
    <col min="10983" max="10983" width="1.453125" style="163" customWidth="1"/>
    <col min="10984" max="10984" width="12.453125" style="163" bestFit="1" customWidth="1"/>
    <col min="10985" max="10985" width="0.54296875" style="163" customWidth="1"/>
    <col min="10986" max="10986" width="11.453125" style="163" bestFit="1" customWidth="1"/>
    <col min="10987" max="10989" width="0" style="163" hidden="1" customWidth="1"/>
    <col min="10990" max="10991" width="16.54296875" style="163" bestFit="1" customWidth="1"/>
    <col min="10992" max="10992" width="16" style="163" bestFit="1" customWidth="1"/>
    <col min="10993" max="10994" width="9.453125" style="163"/>
    <col min="10995" max="10995" width="12" style="163" bestFit="1" customWidth="1"/>
    <col min="10996" max="11207" width="9.453125" style="163"/>
    <col min="11208" max="11208" width="23.54296875" style="163" customWidth="1"/>
    <col min="11209" max="11232" width="9.453125" style="163"/>
    <col min="11233" max="11233" width="1.453125" style="163" customWidth="1"/>
    <col min="11234" max="11234" width="3.54296875" style="163" customWidth="1"/>
    <col min="11235" max="11235" width="2.54296875" style="163" customWidth="1"/>
    <col min="11236" max="11236" width="3.54296875" style="163" customWidth="1"/>
    <col min="11237" max="11237" width="30.54296875" style="163" customWidth="1"/>
    <col min="11238" max="11238" width="28" style="163" customWidth="1"/>
    <col min="11239" max="11239" width="1.453125" style="163" customWidth="1"/>
    <col min="11240" max="11240" width="12.453125" style="163" bestFit="1" customWidth="1"/>
    <col min="11241" max="11241" width="0.54296875" style="163" customWidth="1"/>
    <col min="11242" max="11242" width="11.453125" style="163" bestFit="1" customWidth="1"/>
    <col min="11243" max="11245" width="0" style="163" hidden="1" customWidth="1"/>
    <col min="11246" max="11247" width="16.54296875" style="163" bestFit="1" customWidth="1"/>
    <col min="11248" max="11248" width="16" style="163" bestFit="1" customWidth="1"/>
    <col min="11249" max="11250" width="9.453125" style="163"/>
    <col min="11251" max="11251" width="12" style="163" bestFit="1" customWidth="1"/>
    <col min="11252" max="11463" width="9.453125" style="163"/>
    <col min="11464" max="11464" width="23.54296875" style="163" customWidth="1"/>
    <col min="11465" max="11488" width="9.453125" style="163"/>
    <col min="11489" max="11489" width="1.453125" style="163" customWidth="1"/>
    <col min="11490" max="11490" width="3.54296875" style="163" customWidth="1"/>
    <col min="11491" max="11491" width="2.54296875" style="163" customWidth="1"/>
    <col min="11492" max="11492" width="3.54296875" style="163" customWidth="1"/>
    <col min="11493" max="11493" width="30.54296875" style="163" customWidth="1"/>
    <col min="11494" max="11494" width="28" style="163" customWidth="1"/>
    <col min="11495" max="11495" width="1.453125" style="163" customWidth="1"/>
    <col min="11496" max="11496" width="12.453125" style="163" bestFit="1" customWidth="1"/>
    <col min="11497" max="11497" width="0.54296875" style="163" customWidth="1"/>
    <col min="11498" max="11498" width="11.453125" style="163" bestFit="1" customWidth="1"/>
    <col min="11499" max="11501" width="0" style="163" hidden="1" customWidth="1"/>
    <col min="11502" max="11503" width="16.54296875" style="163" bestFit="1" customWidth="1"/>
    <col min="11504" max="11504" width="16" style="163" bestFit="1" customWidth="1"/>
    <col min="11505" max="11506" width="9.453125" style="163"/>
    <col min="11507" max="11507" width="12" style="163" bestFit="1" customWidth="1"/>
    <col min="11508" max="11719" width="9.453125" style="163"/>
    <col min="11720" max="11720" width="23.54296875" style="163" customWidth="1"/>
    <col min="11721" max="11744" width="9.453125" style="163"/>
    <col min="11745" max="11745" width="1.453125" style="163" customWidth="1"/>
    <col min="11746" max="11746" width="3.54296875" style="163" customWidth="1"/>
    <col min="11747" max="11747" width="2.54296875" style="163" customWidth="1"/>
    <col min="11748" max="11748" width="3.54296875" style="163" customWidth="1"/>
    <col min="11749" max="11749" width="30.54296875" style="163" customWidth="1"/>
    <col min="11750" max="11750" width="28" style="163" customWidth="1"/>
    <col min="11751" max="11751" width="1.453125" style="163" customWidth="1"/>
    <col min="11752" max="11752" width="12.453125" style="163" bestFit="1" customWidth="1"/>
    <col min="11753" max="11753" width="0.54296875" style="163" customWidth="1"/>
    <col min="11754" max="11754" width="11.453125" style="163" bestFit="1" customWidth="1"/>
    <col min="11755" max="11757" width="0" style="163" hidden="1" customWidth="1"/>
    <col min="11758" max="11759" width="16.54296875" style="163" bestFit="1" customWidth="1"/>
    <col min="11760" max="11760" width="16" style="163" bestFit="1" customWidth="1"/>
    <col min="11761" max="11762" width="9.453125" style="163"/>
    <col min="11763" max="11763" width="12" style="163" bestFit="1" customWidth="1"/>
    <col min="11764" max="11975" width="9.453125" style="163"/>
    <col min="11976" max="11976" width="23.54296875" style="163" customWidth="1"/>
    <col min="11977" max="12000" width="9.453125" style="163"/>
    <col min="12001" max="12001" width="1.453125" style="163" customWidth="1"/>
    <col min="12002" max="12002" width="3.54296875" style="163" customWidth="1"/>
    <col min="12003" max="12003" width="2.54296875" style="163" customWidth="1"/>
    <col min="12004" max="12004" width="3.54296875" style="163" customWidth="1"/>
    <col min="12005" max="12005" width="30.54296875" style="163" customWidth="1"/>
    <col min="12006" max="12006" width="28" style="163" customWidth="1"/>
    <col min="12007" max="12007" width="1.453125" style="163" customWidth="1"/>
    <col min="12008" max="12008" width="12.453125" style="163" bestFit="1" customWidth="1"/>
    <col min="12009" max="12009" width="0.54296875" style="163" customWidth="1"/>
    <col min="12010" max="12010" width="11.453125" style="163" bestFit="1" customWidth="1"/>
    <col min="12011" max="12013" width="0" style="163" hidden="1" customWidth="1"/>
    <col min="12014" max="12015" width="16.54296875" style="163" bestFit="1" customWidth="1"/>
    <col min="12016" max="12016" width="16" style="163" bestFit="1" customWidth="1"/>
    <col min="12017" max="12018" width="9.453125" style="163"/>
    <col min="12019" max="12019" width="12" style="163" bestFit="1" customWidth="1"/>
    <col min="12020" max="12231" width="9.453125" style="163"/>
    <col min="12232" max="12232" width="23.54296875" style="163" customWidth="1"/>
    <col min="12233" max="12256" width="9.453125" style="163"/>
    <col min="12257" max="12257" width="1.453125" style="163" customWidth="1"/>
    <col min="12258" max="12258" width="3.54296875" style="163" customWidth="1"/>
    <col min="12259" max="12259" width="2.54296875" style="163" customWidth="1"/>
    <col min="12260" max="12260" width="3.54296875" style="163" customWidth="1"/>
    <col min="12261" max="12261" width="30.54296875" style="163" customWidth="1"/>
    <col min="12262" max="12262" width="28" style="163" customWidth="1"/>
    <col min="12263" max="12263" width="1.453125" style="163" customWidth="1"/>
    <col min="12264" max="12264" width="12.453125" style="163" bestFit="1" customWidth="1"/>
    <col min="12265" max="12265" width="0.54296875" style="163" customWidth="1"/>
    <col min="12266" max="12266" width="11.453125" style="163" bestFit="1" customWidth="1"/>
    <col min="12267" max="12269" width="0" style="163" hidden="1" customWidth="1"/>
    <col min="12270" max="12271" width="16.54296875" style="163" bestFit="1" customWidth="1"/>
    <col min="12272" max="12272" width="16" style="163" bestFit="1" customWidth="1"/>
    <col min="12273" max="12274" width="9.453125" style="163"/>
    <col min="12275" max="12275" width="12" style="163" bestFit="1" customWidth="1"/>
    <col min="12276" max="12487" width="9.453125" style="163"/>
    <col min="12488" max="12488" width="23.54296875" style="163" customWidth="1"/>
    <col min="12489" max="12512" width="9.453125" style="163"/>
    <col min="12513" max="12513" width="1.453125" style="163" customWidth="1"/>
    <col min="12514" max="12514" width="3.54296875" style="163" customWidth="1"/>
    <col min="12515" max="12515" width="2.54296875" style="163" customWidth="1"/>
    <col min="12516" max="12516" width="3.54296875" style="163" customWidth="1"/>
    <col min="12517" max="12517" width="30.54296875" style="163" customWidth="1"/>
    <col min="12518" max="12518" width="28" style="163" customWidth="1"/>
    <col min="12519" max="12519" width="1.453125" style="163" customWidth="1"/>
    <col min="12520" max="12520" width="12.453125" style="163" bestFit="1" customWidth="1"/>
    <col min="12521" max="12521" width="0.54296875" style="163" customWidth="1"/>
    <col min="12522" max="12522" width="11.453125" style="163" bestFit="1" customWidth="1"/>
    <col min="12523" max="12525" width="0" style="163" hidden="1" customWidth="1"/>
    <col min="12526" max="12527" width="16.54296875" style="163" bestFit="1" customWidth="1"/>
    <col min="12528" max="12528" width="16" style="163" bestFit="1" customWidth="1"/>
    <col min="12529" max="12530" width="9.453125" style="163"/>
    <col min="12531" max="12531" width="12" style="163" bestFit="1" customWidth="1"/>
    <col min="12532" max="12743" width="9.453125" style="163"/>
    <col min="12744" max="12744" width="23.54296875" style="163" customWidth="1"/>
    <col min="12745" max="12768" width="9.453125" style="163"/>
    <col min="12769" max="12769" width="1.453125" style="163" customWidth="1"/>
    <col min="12770" max="12770" width="3.54296875" style="163" customWidth="1"/>
    <col min="12771" max="12771" width="2.54296875" style="163" customWidth="1"/>
    <col min="12772" max="12772" width="3.54296875" style="163" customWidth="1"/>
    <col min="12773" max="12773" width="30.54296875" style="163" customWidth="1"/>
    <col min="12774" max="12774" width="28" style="163" customWidth="1"/>
    <col min="12775" max="12775" width="1.453125" style="163" customWidth="1"/>
    <col min="12776" max="12776" width="12.453125" style="163" bestFit="1" customWidth="1"/>
    <col min="12777" max="12777" width="0.54296875" style="163" customWidth="1"/>
    <col min="12778" max="12778" width="11.453125" style="163" bestFit="1" customWidth="1"/>
    <col min="12779" max="12781" width="0" style="163" hidden="1" customWidth="1"/>
    <col min="12782" max="12783" width="16.54296875" style="163" bestFit="1" customWidth="1"/>
    <col min="12784" max="12784" width="16" style="163" bestFit="1" customWidth="1"/>
    <col min="12785" max="12786" width="9.453125" style="163"/>
    <col min="12787" max="12787" width="12" style="163" bestFit="1" customWidth="1"/>
    <col min="12788" max="12999" width="9.453125" style="163"/>
    <col min="13000" max="13000" width="23.54296875" style="163" customWidth="1"/>
    <col min="13001" max="13024" width="9.453125" style="163"/>
    <col min="13025" max="13025" width="1.453125" style="163" customWidth="1"/>
    <col min="13026" max="13026" width="3.54296875" style="163" customWidth="1"/>
    <col min="13027" max="13027" width="2.54296875" style="163" customWidth="1"/>
    <col min="13028" max="13028" width="3.54296875" style="163" customWidth="1"/>
    <col min="13029" max="13029" width="30.54296875" style="163" customWidth="1"/>
    <col min="13030" max="13030" width="28" style="163" customWidth="1"/>
    <col min="13031" max="13031" width="1.453125" style="163" customWidth="1"/>
    <col min="13032" max="13032" width="12.453125" style="163" bestFit="1" customWidth="1"/>
    <col min="13033" max="13033" width="0.54296875" style="163" customWidth="1"/>
    <col min="13034" max="13034" width="11.453125" style="163" bestFit="1" customWidth="1"/>
    <col min="13035" max="13037" width="0" style="163" hidden="1" customWidth="1"/>
    <col min="13038" max="13039" width="16.54296875" style="163" bestFit="1" customWidth="1"/>
    <col min="13040" max="13040" width="16" style="163" bestFit="1" customWidth="1"/>
    <col min="13041" max="13042" width="9.453125" style="163"/>
    <col min="13043" max="13043" width="12" style="163" bestFit="1" customWidth="1"/>
    <col min="13044" max="13255" width="9.453125" style="163"/>
    <col min="13256" max="13256" width="23.54296875" style="163" customWidth="1"/>
    <col min="13257" max="13280" width="9.453125" style="163"/>
    <col min="13281" max="13281" width="1.453125" style="163" customWidth="1"/>
    <col min="13282" max="13282" width="3.54296875" style="163" customWidth="1"/>
    <col min="13283" max="13283" width="2.54296875" style="163" customWidth="1"/>
    <col min="13284" max="13284" width="3.54296875" style="163" customWidth="1"/>
    <col min="13285" max="13285" width="30.54296875" style="163" customWidth="1"/>
    <col min="13286" max="13286" width="28" style="163" customWidth="1"/>
    <col min="13287" max="13287" width="1.453125" style="163" customWidth="1"/>
    <col min="13288" max="13288" width="12.453125" style="163" bestFit="1" customWidth="1"/>
    <col min="13289" max="13289" width="0.54296875" style="163" customWidth="1"/>
    <col min="13290" max="13290" width="11.453125" style="163" bestFit="1" customWidth="1"/>
    <col min="13291" max="13293" width="0" style="163" hidden="1" customWidth="1"/>
    <col min="13294" max="13295" width="16.54296875" style="163" bestFit="1" customWidth="1"/>
    <col min="13296" max="13296" width="16" style="163" bestFit="1" customWidth="1"/>
    <col min="13297" max="13298" width="9.453125" style="163"/>
    <col min="13299" max="13299" width="12" style="163" bestFit="1" customWidth="1"/>
    <col min="13300" max="13511" width="9.453125" style="163"/>
    <col min="13512" max="13512" width="23.54296875" style="163" customWidth="1"/>
    <col min="13513" max="13536" width="9.453125" style="163"/>
    <col min="13537" max="13537" width="1.453125" style="163" customWidth="1"/>
    <col min="13538" max="13538" width="3.54296875" style="163" customWidth="1"/>
    <col min="13539" max="13539" width="2.54296875" style="163" customWidth="1"/>
    <col min="13540" max="13540" width="3.54296875" style="163" customWidth="1"/>
    <col min="13541" max="13541" width="30.54296875" style="163" customWidth="1"/>
    <col min="13542" max="13542" width="28" style="163" customWidth="1"/>
    <col min="13543" max="13543" width="1.453125" style="163" customWidth="1"/>
    <col min="13544" max="13544" width="12.453125" style="163" bestFit="1" customWidth="1"/>
    <col min="13545" max="13545" width="0.54296875" style="163" customWidth="1"/>
    <col min="13546" max="13546" width="11.453125" style="163" bestFit="1" customWidth="1"/>
    <col min="13547" max="13549" width="0" style="163" hidden="1" customWidth="1"/>
    <col min="13550" max="13551" width="16.54296875" style="163" bestFit="1" customWidth="1"/>
    <col min="13552" max="13552" width="16" style="163" bestFit="1" customWidth="1"/>
    <col min="13553" max="13554" width="9.453125" style="163"/>
    <col min="13555" max="13555" width="12" style="163" bestFit="1" customWidth="1"/>
    <col min="13556" max="13767" width="9.453125" style="163"/>
    <col min="13768" max="13768" width="23.54296875" style="163" customWidth="1"/>
    <col min="13769" max="13792" width="9.453125" style="163"/>
    <col min="13793" max="13793" width="1.453125" style="163" customWidth="1"/>
    <col min="13794" max="13794" width="3.54296875" style="163" customWidth="1"/>
    <col min="13795" max="13795" width="2.54296875" style="163" customWidth="1"/>
    <col min="13796" max="13796" width="3.54296875" style="163" customWidth="1"/>
    <col min="13797" max="13797" width="30.54296875" style="163" customWidth="1"/>
    <col min="13798" max="13798" width="28" style="163" customWidth="1"/>
    <col min="13799" max="13799" width="1.453125" style="163" customWidth="1"/>
    <col min="13800" max="13800" width="12.453125" style="163" bestFit="1" customWidth="1"/>
    <col min="13801" max="13801" width="0.54296875" style="163" customWidth="1"/>
    <col min="13802" max="13802" width="11.453125" style="163" bestFit="1" customWidth="1"/>
    <col min="13803" max="13805" width="0" style="163" hidden="1" customWidth="1"/>
    <col min="13806" max="13807" width="16.54296875" style="163" bestFit="1" customWidth="1"/>
    <col min="13808" max="13808" width="16" style="163" bestFit="1" customWidth="1"/>
    <col min="13809" max="13810" width="9.453125" style="163"/>
    <col min="13811" max="13811" width="12" style="163" bestFit="1" customWidth="1"/>
    <col min="13812" max="14023" width="9.453125" style="163"/>
    <col min="14024" max="14024" width="23.54296875" style="163" customWidth="1"/>
    <col min="14025" max="14048" width="9.453125" style="163"/>
    <col min="14049" max="14049" width="1.453125" style="163" customWidth="1"/>
    <col min="14050" max="14050" width="3.54296875" style="163" customWidth="1"/>
    <col min="14051" max="14051" width="2.54296875" style="163" customWidth="1"/>
    <col min="14052" max="14052" width="3.54296875" style="163" customWidth="1"/>
    <col min="14053" max="14053" width="30.54296875" style="163" customWidth="1"/>
    <col min="14054" max="14054" width="28" style="163" customWidth="1"/>
    <col min="14055" max="14055" width="1.453125" style="163" customWidth="1"/>
    <col min="14056" max="14056" width="12.453125" style="163" bestFit="1" customWidth="1"/>
    <col min="14057" max="14057" width="0.54296875" style="163" customWidth="1"/>
    <col min="14058" max="14058" width="11.453125" style="163" bestFit="1" customWidth="1"/>
    <col min="14059" max="14061" width="0" style="163" hidden="1" customWidth="1"/>
    <col min="14062" max="14063" width="16.54296875" style="163" bestFit="1" customWidth="1"/>
    <col min="14064" max="14064" width="16" style="163" bestFit="1" customWidth="1"/>
    <col min="14065" max="14066" width="9.453125" style="163"/>
    <col min="14067" max="14067" width="12" style="163" bestFit="1" customWidth="1"/>
    <col min="14068" max="14279" width="9.453125" style="163"/>
    <col min="14280" max="14280" width="23.54296875" style="163" customWidth="1"/>
    <col min="14281" max="14304" width="9.453125" style="163"/>
    <col min="14305" max="14305" width="1.453125" style="163" customWidth="1"/>
    <col min="14306" max="14306" width="3.54296875" style="163" customWidth="1"/>
    <col min="14307" max="14307" width="2.54296875" style="163" customWidth="1"/>
    <col min="14308" max="14308" width="3.54296875" style="163" customWidth="1"/>
    <col min="14309" max="14309" width="30.54296875" style="163" customWidth="1"/>
    <col min="14310" max="14310" width="28" style="163" customWidth="1"/>
    <col min="14311" max="14311" width="1.453125" style="163" customWidth="1"/>
    <col min="14312" max="14312" width="12.453125" style="163" bestFit="1" customWidth="1"/>
    <col min="14313" max="14313" width="0.54296875" style="163" customWidth="1"/>
    <col min="14314" max="14314" width="11.453125" style="163" bestFit="1" customWidth="1"/>
    <col min="14315" max="14317" width="0" style="163" hidden="1" customWidth="1"/>
    <col min="14318" max="14319" width="16.54296875" style="163" bestFit="1" customWidth="1"/>
    <col min="14320" max="14320" width="16" style="163" bestFit="1" customWidth="1"/>
    <col min="14321" max="14322" width="9.453125" style="163"/>
    <col min="14323" max="14323" width="12" style="163" bestFit="1" customWidth="1"/>
    <col min="14324" max="14535" width="9.453125" style="163"/>
    <col min="14536" max="14536" width="23.54296875" style="163" customWidth="1"/>
    <col min="14537" max="14560" width="9.453125" style="163"/>
    <col min="14561" max="14561" width="1.453125" style="163" customWidth="1"/>
    <col min="14562" max="14562" width="3.54296875" style="163" customWidth="1"/>
    <col min="14563" max="14563" width="2.54296875" style="163" customWidth="1"/>
    <col min="14564" max="14564" width="3.54296875" style="163" customWidth="1"/>
    <col min="14565" max="14565" width="30.54296875" style="163" customWidth="1"/>
    <col min="14566" max="14566" width="28" style="163" customWidth="1"/>
    <col min="14567" max="14567" width="1.453125" style="163" customWidth="1"/>
    <col min="14568" max="14568" width="12.453125" style="163" bestFit="1" customWidth="1"/>
    <col min="14569" max="14569" width="0.54296875" style="163" customWidth="1"/>
    <col min="14570" max="14570" width="11.453125" style="163" bestFit="1" customWidth="1"/>
    <col min="14571" max="14573" width="0" style="163" hidden="1" customWidth="1"/>
    <col min="14574" max="14575" width="16.54296875" style="163" bestFit="1" customWidth="1"/>
    <col min="14576" max="14576" width="16" style="163" bestFit="1" customWidth="1"/>
    <col min="14577" max="14578" width="9.453125" style="163"/>
    <col min="14579" max="14579" width="12" style="163" bestFit="1" customWidth="1"/>
    <col min="14580" max="14791" width="9.453125" style="163"/>
    <col min="14792" max="14792" width="23.54296875" style="163" customWidth="1"/>
    <col min="14793" max="14816" width="9.453125" style="163"/>
    <col min="14817" max="14817" width="1.453125" style="163" customWidth="1"/>
    <col min="14818" max="14818" width="3.54296875" style="163" customWidth="1"/>
    <col min="14819" max="14819" width="2.54296875" style="163" customWidth="1"/>
    <col min="14820" max="14820" width="3.54296875" style="163" customWidth="1"/>
    <col min="14821" max="14821" width="30.54296875" style="163" customWidth="1"/>
    <col min="14822" max="14822" width="28" style="163" customWidth="1"/>
    <col min="14823" max="14823" width="1.453125" style="163" customWidth="1"/>
    <col min="14824" max="14824" width="12.453125" style="163" bestFit="1" customWidth="1"/>
    <col min="14825" max="14825" width="0.54296875" style="163" customWidth="1"/>
    <col min="14826" max="14826" width="11.453125" style="163" bestFit="1" customWidth="1"/>
    <col min="14827" max="14829" width="0" style="163" hidden="1" customWidth="1"/>
    <col min="14830" max="14831" width="16.54296875" style="163" bestFit="1" customWidth="1"/>
    <col min="14832" max="14832" width="16" style="163" bestFit="1" customWidth="1"/>
    <col min="14833" max="14834" width="9.453125" style="163"/>
    <col min="14835" max="14835" width="12" style="163" bestFit="1" customWidth="1"/>
    <col min="14836" max="15047" width="9.453125" style="163"/>
    <col min="15048" max="15048" width="23.54296875" style="163" customWidth="1"/>
    <col min="15049" max="15072" width="9.453125" style="163"/>
    <col min="15073" max="15073" width="1.453125" style="163" customWidth="1"/>
    <col min="15074" max="15074" width="3.54296875" style="163" customWidth="1"/>
    <col min="15075" max="15075" width="2.54296875" style="163" customWidth="1"/>
    <col min="15076" max="15076" width="3.54296875" style="163" customWidth="1"/>
    <col min="15077" max="15077" width="30.54296875" style="163" customWidth="1"/>
    <col min="15078" max="15078" width="28" style="163" customWidth="1"/>
    <col min="15079" max="15079" width="1.453125" style="163" customWidth="1"/>
    <col min="15080" max="15080" width="12.453125" style="163" bestFit="1" customWidth="1"/>
    <col min="15081" max="15081" width="0.54296875" style="163" customWidth="1"/>
    <col min="15082" max="15082" width="11.453125" style="163" bestFit="1" customWidth="1"/>
    <col min="15083" max="15085" width="0" style="163" hidden="1" customWidth="1"/>
    <col min="15086" max="15087" width="16.54296875" style="163" bestFit="1" customWidth="1"/>
    <col min="15088" max="15088" width="16" style="163" bestFit="1" customWidth="1"/>
    <col min="15089" max="15090" width="9.453125" style="163"/>
    <col min="15091" max="15091" width="12" style="163" bestFit="1" customWidth="1"/>
    <col min="15092" max="15303" width="9.453125" style="163"/>
    <col min="15304" max="15304" width="23.54296875" style="163" customWidth="1"/>
    <col min="15305" max="15328" width="9.453125" style="163"/>
    <col min="15329" max="15329" width="1.453125" style="163" customWidth="1"/>
    <col min="15330" max="15330" width="3.54296875" style="163" customWidth="1"/>
    <col min="15331" max="15331" width="2.54296875" style="163" customWidth="1"/>
    <col min="15332" max="15332" width="3.54296875" style="163" customWidth="1"/>
    <col min="15333" max="15333" width="30.54296875" style="163" customWidth="1"/>
    <col min="15334" max="15334" width="28" style="163" customWidth="1"/>
    <col min="15335" max="15335" width="1.453125" style="163" customWidth="1"/>
    <col min="15336" max="15336" width="12.453125" style="163" bestFit="1" customWidth="1"/>
    <col min="15337" max="15337" width="0.54296875" style="163" customWidth="1"/>
    <col min="15338" max="15338" width="11.453125" style="163" bestFit="1" customWidth="1"/>
    <col min="15339" max="15341" width="0" style="163" hidden="1" customWidth="1"/>
    <col min="15342" max="15343" width="16.54296875" style="163" bestFit="1" customWidth="1"/>
    <col min="15344" max="15344" width="16" style="163" bestFit="1" customWidth="1"/>
    <col min="15345" max="15346" width="9.453125" style="163"/>
    <col min="15347" max="15347" width="12" style="163" bestFit="1" customWidth="1"/>
    <col min="15348" max="15559" width="9.453125" style="163"/>
    <col min="15560" max="15560" width="23.54296875" style="163" customWidth="1"/>
    <col min="15561" max="15584" width="9.453125" style="163"/>
    <col min="15585" max="15585" width="1.453125" style="163" customWidth="1"/>
    <col min="15586" max="15586" width="3.54296875" style="163" customWidth="1"/>
    <col min="15587" max="15587" width="2.54296875" style="163" customWidth="1"/>
    <col min="15588" max="15588" width="3.54296875" style="163" customWidth="1"/>
    <col min="15589" max="15589" width="30.54296875" style="163" customWidth="1"/>
    <col min="15590" max="15590" width="28" style="163" customWidth="1"/>
    <col min="15591" max="15591" width="1.453125" style="163" customWidth="1"/>
    <col min="15592" max="15592" width="12.453125" style="163" bestFit="1" customWidth="1"/>
    <col min="15593" max="15593" width="0.54296875" style="163" customWidth="1"/>
    <col min="15594" max="15594" width="11.453125" style="163" bestFit="1" customWidth="1"/>
    <col min="15595" max="15597" width="0" style="163" hidden="1" customWidth="1"/>
    <col min="15598" max="15599" width="16.54296875" style="163" bestFit="1" customWidth="1"/>
    <col min="15600" max="15600" width="16" style="163" bestFit="1" customWidth="1"/>
    <col min="15601" max="15602" width="9.453125" style="163"/>
    <col min="15603" max="15603" width="12" style="163" bestFit="1" customWidth="1"/>
    <col min="15604" max="15815" width="9.453125" style="163"/>
    <col min="15816" max="15816" width="23.54296875" style="163" customWidth="1"/>
    <col min="15817" max="15840" width="9.453125" style="163"/>
    <col min="15841" max="15841" width="1.453125" style="163" customWidth="1"/>
    <col min="15842" max="15842" width="3.54296875" style="163" customWidth="1"/>
    <col min="15843" max="15843" width="2.54296875" style="163" customWidth="1"/>
    <col min="15844" max="15844" width="3.54296875" style="163" customWidth="1"/>
    <col min="15845" max="15845" width="30.54296875" style="163" customWidth="1"/>
    <col min="15846" max="15846" width="28" style="163" customWidth="1"/>
    <col min="15847" max="15847" width="1.453125" style="163" customWidth="1"/>
    <col min="15848" max="15848" width="12.453125" style="163" bestFit="1" customWidth="1"/>
    <col min="15849" max="15849" width="0.54296875" style="163" customWidth="1"/>
    <col min="15850" max="15850" width="11.453125" style="163" bestFit="1" customWidth="1"/>
    <col min="15851" max="15853" width="0" style="163" hidden="1" customWidth="1"/>
    <col min="15854" max="15855" width="16.54296875" style="163" bestFit="1" customWidth="1"/>
    <col min="15856" max="15856" width="16" style="163" bestFit="1" customWidth="1"/>
    <col min="15857" max="15858" width="9.453125" style="163"/>
    <col min="15859" max="15859" width="12" style="163" bestFit="1" customWidth="1"/>
    <col min="15860" max="16071" width="9.453125" style="163"/>
    <col min="16072" max="16072" width="23.54296875" style="163" customWidth="1"/>
    <col min="16073" max="16096" width="9.453125" style="163"/>
    <col min="16097" max="16097" width="1.453125" style="163" customWidth="1"/>
    <col min="16098" max="16098" width="3.54296875" style="163" customWidth="1"/>
    <col min="16099" max="16099" width="2.54296875" style="163" customWidth="1"/>
    <col min="16100" max="16100" width="3.54296875" style="163" customWidth="1"/>
    <col min="16101" max="16101" width="30.54296875" style="163" customWidth="1"/>
    <col min="16102" max="16102" width="28" style="163" customWidth="1"/>
    <col min="16103" max="16103" width="1.453125" style="163" customWidth="1"/>
    <col min="16104" max="16104" width="12.453125" style="163" bestFit="1" customWidth="1"/>
    <col min="16105" max="16105" width="0.54296875" style="163" customWidth="1"/>
    <col min="16106" max="16106" width="11.453125" style="163" bestFit="1" customWidth="1"/>
    <col min="16107" max="16109" width="0" style="163" hidden="1" customWidth="1"/>
    <col min="16110" max="16111" width="16.54296875" style="163" bestFit="1" customWidth="1"/>
    <col min="16112" max="16112" width="16" style="163" bestFit="1" customWidth="1"/>
    <col min="16113" max="16114" width="9.453125" style="163"/>
    <col min="16115" max="16115" width="12" style="163" bestFit="1" customWidth="1"/>
    <col min="16116" max="16327" width="9.453125" style="163"/>
    <col min="16328" max="16328" width="23.54296875" style="163" customWidth="1"/>
    <col min="16329" max="16384" width="9.453125" style="163"/>
  </cols>
  <sheetData>
    <row r="1" spans="1:204" ht="15" customHeight="1">
      <c r="A1" s="843" t="str">
        <f>SCE!A1</f>
        <v>Cosmopolitan Industries (Pvt.) Limited</v>
      </c>
      <c r="B1" s="843"/>
      <c r="C1" s="843"/>
      <c r="D1" s="843"/>
      <c r="E1" s="843"/>
      <c r="F1" s="843"/>
      <c r="G1" s="843"/>
      <c r="H1" s="843"/>
      <c r="I1" s="843"/>
      <c r="J1" s="843"/>
      <c r="K1" s="723"/>
      <c r="GN1" s="724"/>
      <c r="GS1" s="724"/>
    </row>
    <row r="2" spans="1:204" ht="15" customHeight="1">
      <c r="A2" s="848" t="s">
        <v>757</v>
      </c>
      <c r="B2" s="848"/>
      <c r="C2" s="848"/>
      <c r="D2" s="848"/>
      <c r="E2" s="848"/>
      <c r="F2" s="848"/>
      <c r="G2" s="848"/>
      <c r="H2" s="848"/>
      <c r="I2" s="848"/>
      <c r="J2" s="848"/>
      <c r="K2" s="723"/>
    </row>
    <row r="3" spans="1:204" ht="15" customHeight="1">
      <c r="A3" s="848" t="s">
        <v>3746</v>
      </c>
      <c r="B3" s="848"/>
      <c r="C3" s="848"/>
      <c r="D3" s="848"/>
      <c r="E3" s="848"/>
      <c r="F3" s="848"/>
      <c r="G3" s="848"/>
      <c r="H3" s="848"/>
      <c r="I3" s="848"/>
      <c r="J3" s="848"/>
      <c r="K3" s="723"/>
      <c r="GN3" s="724"/>
      <c r="GS3" s="724"/>
    </row>
    <row r="4" spans="1:204" ht="15" customHeight="1">
      <c r="B4" s="722"/>
      <c r="C4" s="722"/>
      <c r="D4" s="722"/>
      <c r="E4" s="722"/>
      <c r="F4" s="722"/>
      <c r="G4" s="722"/>
      <c r="H4" s="850" t="s">
        <v>751</v>
      </c>
      <c r="I4" s="850"/>
      <c r="J4" s="850"/>
      <c r="K4" s="723"/>
      <c r="GN4" s="724"/>
      <c r="GS4" s="724"/>
    </row>
    <row r="5" spans="1:204" ht="15" customHeight="1">
      <c r="C5" s="724"/>
      <c r="D5" s="724"/>
      <c r="E5" s="724"/>
      <c r="F5" s="724"/>
      <c r="G5" s="851" t="str">
        <f>BS!F6</f>
        <v>Notes</v>
      </c>
      <c r="H5" s="726" t="s">
        <v>3745</v>
      </c>
      <c r="I5" s="727"/>
      <c r="J5" s="728" t="s">
        <v>1416</v>
      </c>
      <c r="K5" s="723"/>
      <c r="GO5" s="725"/>
      <c r="GP5" s="725"/>
      <c r="GQ5" s="725"/>
      <c r="GT5" s="725"/>
      <c r="GU5" s="725"/>
      <c r="GV5" s="725"/>
    </row>
    <row r="6" spans="1:204" ht="17.25" customHeight="1">
      <c r="G6" s="851"/>
      <c r="H6" s="729" t="s">
        <v>20</v>
      </c>
      <c r="I6" s="730"/>
      <c r="J6" s="730" t="s">
        <v>20</v>
      </c>
      <c r="K6" s="723"/>
      <c r="GO6" s="725"/>
      <c r="GP6" s="725"/>
      <c r="GQ6" s="725"/>
      <c r="GT6" s="725"/>
      <c r="GU6" s="725"/>
      <c r="GV6" s="725"/>
    </row>
    <row r="7" spans="1:204" ht="15" customHeight="1">
      <c r="A7" s="731" t="s">
        <v>265</v>
      </c>
      <c r="B7" s="732" t="s">
        <v>600</v>
      </c>
      <c r="H7" s="733"/>
      <c r="K7" s="723"/>
      <c r="GM7" s="724"/>
      <c r="GN7" s="724"/>
      <c r="GR7" s="724"/>
      <c r="GS7" s="724"/>
    </row>
    <row r="8" spans="1:204" ht="6" customHeight="1">
      <c r="B8" s="724"/>
      <c r="H8" s="733"/>
      <c r="K8" s="723"/>
      <c r="GM8" s="724"/>
      <c r="GN8" s="724"/>
      <c r="GR8" s="724"/>
      <c r="GS8" s="724"/>
    </row>
    <row r="9" spans="1:204" s="134" customFormat="1" ht="15" customHeight="1">
      <c r="A9" s="212"/>
      <c r="B9" s="136" t="s">
        <v>1454</v>
      </c>
      <c r="C9" s="136"/>
      <c r="D9" s="136"/>
      <c r="E9" s="136"/>
      <c r="F9" s="136"/>
      <c r="H9" s="734">
        <f>PL!F28</f>
        <v>824056</v>
      </c>
      <c r="I9" s="735"/>
      <c r="J9" s="734">
        <v>-2857647</v>
      </c>
      <c r="K9" s="723"/>
    </row>
    <row r="10" spans="1:204" ht="15" customHeight="1">
      <c r="B10" s="724" t="s">
        <v>758</v>
      </c>
      <c r="C10" s="724"/>
      <c r="D10" s="724" t="s">
        <v>972</v>
      </c>
      <c r="E10" s="724"/>
      <c r="F10" s="724"/>
      <c r="I10" s="736"/>
      <c r="J10" s="737"/>
      <c r="K10" s="723"/>
    </row>
    <row r="11" spans="1:204" ht="15" customHeight="1">
      <c r="D11" s="163" t="s">
        <v>321</v>
      </c>
      <c r="H11" s="733">
        <f>ROUND('Note-4-5'!O82,0)</f>
        <v>1361287</v>
      </c>
      <c r="I11" s="733"/>
      <c r="J11" s="733">
        <v>1678551</v>
      </c>
      <c r="K11" s="723"/>
    </row>
    <row r="12" spans="1:204" ht="15" customHeight="1">
      <c r="D12" s="163" t="s">
        <v>248</v>
      </c>
      <c r="H12" s="733">
        <f>ROUND('Notes 6-29'!J522,0)</f>
        <v>2236</v>
      </c>
      <c r="I12" s="733"/>
      <c r="J12" s="733">
        <v>3142</v>
      </c>
      <c r="K12" s="723"/>
    </row>
    <row r="13" spans="1:204" ht="15" customHeight="1">
      <c r="D13" s="163" t="s">
        <v>892</v>
      </c>
      <c r="H13" s="733">
        <f>'Notes 6-29'!J540</f>
        <v>6240.96</v>
      </c>
      <c r="I13" s="733"/>
      <c r="J13" s="733">
        <f>'Notes 6-29'!L540</f>
        <v>7441.6</v>
      </c>
      <c r="K13" s="723"/>
    </row>
    <row r="14" spans="1:204" ht="15" customHeight="1">
      <c r="D14" s="163" t="s">
        <v>1287</v>
      </c>
      <c r="H14" s="737">
        <f>ROUND('Note-4-5'!O83,0)</f>
        <v>36951</v>
      </c>
      <c r="I14" s="733"/>
      <c r="J14" s="733">
        <v>36676</v>
      </c>
      <c r="K14" s="723"/>
    </row>
    <row r="15" spans="1:204" ht="15" customHeight="1">
      <c r="D15" s="163" t="s">
        <v>3842</v>
      </c>
      <c r="G15" s="163"/>
      <c r="H15" s="733">
        <f>ROUND(-PL!F26,0)</f>
        <v>-3506</v>
      </c>
      <c r="I15" s="733"/>
      <c r="J15" s="733">
        <v>5220</v>
      </c>
      <c r="K15" s="738"/>
    </row>
    <row r="16" spans="1:204" ht="15" customHeight="1">
      <c r="H16" s="734">
        <f>SUM(H11:H15)</f>
        <v>1403208.96</v>
      </c>
      <c r="I16" s="735"/>
      <c r="J16" s="734">
        <f>SUM(J11:J15)</f>
        <v>1731030.6</v>
      </c>
      <c r="K16" s="738"/>
    </row>
    <row r="17" spans="2:202" ht="9" customHeight="1">
      <c r="B17" s="740"/>
      <c r="C17" s="740"/>
      <c r="D17" s="740"/>
      <c r="E17" s="740"/>
      <c r="F17" s="740"/>
      <c r="G17" s="741"/>
      <c r="H17" s="733"/>
      <c r="I17" s="733"/>
      <c r="J17" s="737"/>
      <c r="K17" s="723"/>
    </row>
    <row r="18" spans="2:202" ht="14.5">
      <c r="B18" s="849" t="s">
        <v>1446</v>
      </c>
      <c r="C18" s="849"/>
      <c r="D18" s="849"/>
      <c r="E18" s="849"/>
      <c r="F18" s="849"/>
      <c r="G18" s="849"/>
      <c r="H18" s="734">
        <f>H9+H16</f>
        <v>2227264.96</v>
      </c>
      <c r="I18" s="742">
        <f>I9+I16</f>
        <v>0</v>
      </c>
      <c r="J18" s="734">
        <f>J9+J16</f>
        <v>-1126616.3999999999</v>
      </c>
      <c r="K18" s="723">
        <v>0</v>
      </c>
      <c r="GO18" s="743"/>
      <c r="GT18" s="743"/>
    </row>
    <row r="19" spans="2:202" ht="16.5" customHeight="1">
      <c r="C19" s="724" t="s">
        <v>643</v>
      </c>
      <c r="H19" s="733"/>
      <c r="I19" s="733"/>
      <c r="J19" s="737"/>
      <c r="K19" s="723"/>
      <c r="GO19" s="743"/>
      <c r="GT19" s="743"/>
    </row>
    <row r="20" spans="2:202" ht="15" customHeight="1">
      <c r="C20" s="163" t="s">
        <v>715</v>
      </c>
      <c r="H20" s="733">
        <f>BS!J18-BS!H18</f>
        <v>-8695592</v>
      </c>
      <c r="I20" s="733"/>
      <c r="J20" s="737">
        <v>-3994032.4000000004</v>
      </c>
      <c r="K20" s="738"/>
      <c r="GO20" s="743"/>
      <c r="GT20" s="743"/>
    </row>
    <row r="21" spans="2:202" ht="15" customHeight="1">
      <c r="C21" s="163" t="s">
        <v>716</v>
      </c>
      <c r="H21" s="733">
        <f>BS!J19-BS!H19-1</f>
        <v>-1302734</v>
      </c>
      <c r="I21" s="733"/>
      <c r="J21" s="737">
        <v>-1330029.3999999999</v>
      </c>
      <c r="K21" s="738"/>
      <c r="GO21" s="743"/>
      <c r="GT21" s="743"/>
    </row>
    <row r="22" spans="2:202" ht="15" customHeight="1">
      <c r="C22" s="163" t="s">
        <v>884</v>
      </c>
      <c r="H22" s="733">
        <f>BS!J22-BS!H22</f>
        <v>-236507</v>
      </c>
      <c r="I22" s="733"/>
      <c r="J22" s="737">
        <f>-965872.61+1075259.02</f>
        <v>109386.41000000003</v>
      </c>
      <c r="K22" s="738"/>
      <c r="GO22" s="743"/>
      <c r="GT22" s="743"/>
    </row>
    <row r="23" spans="2:202" ht="15" customHeight="1">
      <c r="C23" s="163" t="s">
        <v>973</v>
      </c>
      <c r="H23" s="733">
        <f>BS!J20-BS!H20</f>
        <v>-265771</v>
      </c>
      <c r="I23" s="733"/>
      <c r="J23" s="737">
        <v>105744.78</v>
      </c>
      <c r="K23" s="723"/>
      <c r="GO23" s="743"/>
      <c r="GT23" s="743"/>
    </row>
    <row r="24" spans="2:202" ht="15" customHeight="1">
      <c r="C24" s="163" t="s">
        <v>974</v>
      </c>
      <c r="H24" s="733">
        <f>BS!J21-BS!H21</f>
        <v>-1425136</v>
      </c>
      <c r="I24" s="733"/>
      <c r="J24" s="737">
        <v>-82946.473725721124</v>
      </c>
      <c r="K24" s="723"/>
      <c r="GO24" s="743"/>
      <c r="GT24" s="743"/>
    </row>
    <row r="25" spans="2:202" ht="15" customHeight="1">
      <c r="C25" s="163" t="s">
        <v>725</v>
      </c>
      <c r="H25" s="733">
        <f>BS!H52-BS!J52</f>
        <v>194034</v>
      </c>
      <c r="I25" s="733"/>
      <c r="J25" s="737">
        <v>-1516550.1199999996</v>
      </c>
      <c r="K25" s="744"/>
      <c r="GO25" s="743"/>
      <c r="GT25" s="743"/>
    </row>
    <row r="26" spans="2:202" ht="15" customHeight="1">
      <c r="C26" s="792" t="s">
        <v>726</v>
      </c>
      <c r="D26" s="792"/>
      <c r="E26" s="792"/>
      <c r="F26" s="792"/>
      <c r="G26" s="792"/>
      <c r="H26" s="793">
        <f>(BS!H51-'Notes 6-29'!J391)-(BS!J51-'Notes 6-29'!L391)</f>
        <v>9862149.6500000004</v>
      </c>
      <c r="I26" s="733"/>
      <c r="J26" s="737">
        <v>7143685</v>
      </c>
      <c r="K26" s="723"/>
      <c r="GO26" s="743"/>
      <c r="GT26" s="743"/>
    </row>
    <row r="27" spans="2:202" ht="15" customHeight="1">
      <c r="C27" s="163" t="s">
        <v>728</v>
      </c>
      <c r="H27" s="733">
        <f>BS!H53-BS!J53</f>
        <v>268416</v>
      </c>
      <c r="I27" s="733"/>
      <c r="J27" s="737">
        <v>711785.6</v>
      </c>
      <c r="K27" s="723"/>
      <c r="GO27" s="743"/>
      <c r="GT27" s="743"/>
    </row>
    <row r="28" spans="2:202" ht="15" customHeight="1">
      <c r="C28" s="134" t="s">
        <v>727</v>
      </c>
      <c r="D28" s="134"/>
      <c r="E28" s="134"/>
      <c r="F28" s="134"/>
      <c r="H28" s="733">
        <f>BS!H54-BS!J54-2709</f>
        <v>523944</v>
      </c>
      <c r="I28" s="733"/>
      <c r="J28" s="733">
        <v>986469.39999999991</v>
      </c>
      <c r="K28" s="723"/>
      <c r="GO28" s="743"/>
      <c r="GT28" s="743"/>
    </row>
    <row r="29" spans="2:202" ht="15" customHeight="1">
      <c r="H29" s="794">
        <f>SUM(H20:H28)</f>
        <v>-1077196.3499999996</v>
      </c>
      <c r="I29" s="735"/>
      <c r="J29" s="739">
        <f>SUM(J20:J28)</f>
        <v>2133512.7962742783</v>
      </c>
      <c r="K29" s="723"/>
      <c r="GO29" s="743"/>
      <c r="GT29" s="743"/>
    </row>
    <row r="30" spans="2:202" ht="15" customHeight="1">
      <c r="C30" s="846" t="s">
        <v>4112</v>
      </c>
      <c r="D30" s="846"/>
      <c r="E30" s="846"/>
      <c r="F30" s="846"/>
      <c r="G30" s="846"/>
      <c r="H30" s="733">
        <f>ROUND(PL!F30,0)+2709</f>
        <v>-565957</v>
      </c>
      <c r="I30" s="733"/>
      <c r="J30" s="733">
        <v>-508505</v>
      </c>
      <c r="K30" s="723"/>
      <c r="GO30" s="743"/>
      <c r="GT30" s="743"/>
    </row>
    <row r="31" spans="2:202" ht="15" customHeight="1">
      <c r="C31" s="187" t="s">
        <v>3843</v>
      </c>
      <c r="D31" s="187"/>
      <c r="E31" s="187"/>
      <c r="F31" s="187"/>
      <c r="G31" s="187"/>
      <c r="H31" s="733">
        <f>-(H13+231)</f>
        <v>-6471.96</v>
      </c>
      <c r="I31" s="733"/>
      <c r="J31" s="737">
        <f>-J13</f>
        <v>-7441.6</v>
      </c>
      <c r="K31" s="723"/>
      <c r="GO31" s="743"/>
      <c r="GT31" s="743"/>
    </row>
    <row r="32" spans="2:202" ht="15" customHeight="1">
      <c r="B32" s="724" t="s">
        <v>1447</v>
      </c>
      <c r="H32" s="734">
        <f>H18+H29+H30+H31</f>
        <v>577639.65000000037</v>
      </c>
      <c r="I32" s="735"/>
      <c r="J32" s="734">
        <f>J18+J29+J30+J31</f>
        <v>490949.79627427843</v>
      </c>
      <c r="K32" s="723"/>
      <c r="GO32" s="743"/>
      <c r="GT32" s="743"/>
    </row>
    <row r="33" spans="1:204" ht="6" customHeight="1">
      <c r="C33" s="724"/>
      <c r="D33" s="724"/>
      <c r="E33" s="724"/>
      <c r="F33" s="724"/>
      <c r="G33" s="136"/>
      <c r="H33" s="735"/>
      <c r="I33" s="735"/>
      <c r="J33" s="745"/>
      <c r="K33" s="723"/>
      <c r="GN33" s="724"/>
      <c r="GO33" s="746"/>
      <c r="GS33" s="724"/>
      <c r="GT33" s="746"/>
    </row>
    <row r="34" spans="1:204" ht="15" customHeight="1">
      <c r="A34" s="731" t="s">
        <v>266</v>
      </c>
      <c r="B34" s="732" t="s">
        <v>601</v>
      </c>
      <c r="I34" s="736"/>
      <c r="J34" s="737"/>
      <c r="K34" s="723"/>
      <c r="GM34" s="724"/>
      <c r="GR34" s="724"/>
    </row>
    <row r="35" spans="1:204" ht="4.5" customHeight="1">
      <c r="I35" s="736"/>
      <c r="J35" s="737"/>
      <c r="K35" s="723"/>
      <c r="GM35" s="724"/>
      <c r="GR35" s="724"/>
    </row>
    <row r="36" spans="1:204" s="748" customFormat="1" ht="15" hidden="1" customHeight="1">
      <c r="A36" s="747"/>
      <c r="C36" s="748" t="s">
        <v>267</v>
      </c>
      <c r="G36" s="749"/>
      <c r="H36" s="750">
        <f>ROUND(-'Note-4-5'!P13+'Note-4-5'!I13,0)*0</f>
        <v>0</v>
      </c>
      <c r="I36" s="751"/>
      <c r="J36" s="752">
        <f>-1130330*0</f>
        <v>0</v>
      </c>
      <c r="K36" s="753"/>
      <c r="L36" s="754"/>
      <c r="M36" s="752"/>
      <c r="P36" s="752"/>
      <c r="Q36" s="752"/>
      <c r="R36" s="752"/>
      <c r="GO36" s="755"/>
      <c r="GT36" s="755"/>
    </row>
    <row r="37" spans="1:204" s="748" customFormat="1" ht="15" hidden="1" customHeight="1">
      <c r="A37" s="747"/>
      <c r="C37" s="748" t="s">
        <v>1455</v>
      </c>
      <c r="G37" s="749"/>
      <c r="H37" s="750">
        <f>'Notes 6-29'!J7</f>
        <v>0</v>
      </c>
      <c r="I37" s="751"/>
      <c r="J37" s="752">
        <v>0</v>
      </c>
      <c r="K37" s="753"/>
      <c r="L37" s="749"/>
      <c r="M37" s="752"/>
      <c r="P37" s="752"/>
      <c r="Q37" s="752"/>
      <c r="R37" s="752"/>
      <c r="GO37" s="755"/>
      <c r="GT37" s="755"/>
    </row>
    <row r="38" spans="1:204" s="748" customFormat="1" ht="15" hidden="1" customHeight="1">
      <c r="A38" s="747"/>
      <c r="C38" s="748" t="s">
        <v>1288</v>
      </c>
      <c r="G38" s="749"/>
      <c r="H38" s="750">
        <f>-'Note-4-5'!P42</f>
        <v>0</v>
      </c>
      <c r="I38" s="751"/>
      <c r="J38" s="752">
        <v>0</v>
      </c>
      <c r="K38" s="753"/>
      <c r="L38" s="749"/>
      <c r="M38" s="752"/>
      <c r="P38" s="752"/>
      <c r="Q38" s="752"/>
      <c r="R38" s="752"/>
      <c r="GO38" s="755"/>
      <c r="GT38" s="755"/>
    </row>
    <row r="39" spans="1:204" s="748" customFormat="1" ht="15" customHeight="1">
      <c r="A39" s="747"/>
      <c r="C39" s="748" t="s">
        <v>4132</v>
      </c>
      <c r="G39" s="749"/>
      <c r="H39" s="751">
        <f>-((BS!H14-'Notes 6-29'!J391)-(BS!J14-'Notes 6-29'!L391))+ROUND(-'Note-4-5'!P13,0)</f>
        <v>-2945824.65</v>
      </c>
      <c r="I39" s="751"/>
      <c r="J39" s="795">
        <f>-126659.7+-1130330-1075259.02</f>
        <v>-2332248.7199999997</v>
      </c>
      <c r="K39" s="753"/>
      <c r="L39" s="749"/>
      <c r="M39" s="752"/>
      <c r="P39" s="752"/>
      <c r="Q39" s="752"/>
      <c r="R39" s="752"/>
      <c r="GO39" s="755"/>
      <c r="GT39" s="755"/>
    </row>
    <row r="40" spans="1:204" ht="15" customHeight="1">
      <c r="C40" s="163" t="s">
        <v>885</v>
      </c>
      <c r="H40" s="733">
        <f>ROUND(-'Note-4-5'!P14+'Note-4-5'!P25+PL!F26,0)</f>
        <v>398864</v>
      </c>
      <c r="I40" s="733"/>
      <c r="J40" s="737">
        <v>31</v>
      </c>
      <c r="K40" s="738"/>
      <c r="M40" s="737"/>
      <c r="P40" s="737"/>
      <c r="Q40" s="737"/>
      <c r="R40" s="737"/>
      <c r="GO40" s="756"/>
      <c r="GT40" s="756"/>
    </row>
    <row r="41" spans="1:204" ht="15" customHeight="1">
      <c r="B41" s="732" t="s">
        <v>268</v>
      </c>
      <c r="H41" s="734">
        <f>SUM(H36:H40)</f>
        <v>-2546960.65</v>
      </c>
      <c r="I41" s="735">
        <f>SUM(I36:I40)</f>
        <v>0</v>
      </c>
      <c r="J41" s="734">
        <f>SUM(J36:J40)</f>
        <v>-2332217.7199999997</v>
      </c>
      <c r="K41" s="723">
        <v>0</v>
      </c>
      <c r="M41" s="737"/>
      <c r="GN41" s="724"/>
      <c r="GO41" s="746"/>
      <c r="GQ41" s="724"/>
      <c r="GS41" s="724"/>
      <c r="GT41" s="746"/>
      <c r="GV41" s="724"/>
    </row>
    <row r="42" spans="1:204" ht="4.5" customHeight="1">
      <c r="B42" s="724"/>
      <c r="H42" s="735"/>
      <c r="I42" s="735"/>
      <c r="J42" s="757"/>
      <c r="K42" s="723"/>
      <c r="GN42" s="724"/>
      <c r="GO42" s="746"/>
      <c r="GQ42" s="724"/>
      <c r="GS42" s="724"/>
      <c r="GT42" s="746"/>
      <c r="GV42" s="724"/>
    </row>
    <row r="43" spans="1:204" ht="15" customHeight="1">
      <c r="A43" s="731" t="s">
        <v>269</v>
      </c>
      <c r="B43" s="732" t="s">
        <v>602</v>
      </c>
      <c r="C43" s="758"/>
      <c r="H43" s="735"/>
      <c r="I43" s="735"/>
      <c r="J43" s="745"/>
      <c r="K43" s="723"/>
      <c r="GN43" s="724"/>
      <c r="GO43" s="746"/>
      <c r="GQ43" s="724"/>
      <c r="GS43" s="724"/>
      <c r="GT43" s="746"/>
      <c r="GV43" s="724"/>
    </row>
    <row r="44" spans="1:204" ht="2.25" customHeight="1">
      <c r="B44" s="724"/>
      <c r="H44" s="735"/>
      <c r="I44" s="735"/>
      <c r="J44" s="745"/>
      <c r="K44" s="738"/>
      <c r="GN44" s="724"/>
      <c r="GO44" s="746"/>
      <c r="GQ44" s="724"/>
      <c r="GS44" s="724"/>
      <c r="GT44" s="746"/>
      <c r="GV44" s="724"/>
    </row>
    <row r="45" spans="1:204" ht="15" customHeight="1">
      <c r="C45" s="748" t="s">
        <v>1444</v>
      </c>
      <c r="H45" s="759">
        <f>(BS!H43-BS!J43+BS!H49-BS!J49)</f>
        <v>2160347</v>
      </c>
      <c r="I45" s="733"/>
      <c r="J45" s="760">
        <v>685261.94</v>
      </c>
      <c r="K45" s="723"/>
    </row>
    <row r="46" spans="1:204" ht="15" customHeight="1">
      <c r="C46" s="748" t="s">
        <v>1443</v>
      </c>
      <c r="H46" s="733">
        <f>(BS!H42-BS!J42+BS!H48-BS!J48)</f>
        <v>-1258181</v>
      </c>
      <c r="I46" s="733"/>
      <c r="J46" s="737">
        <v>1049832.6999999997</v>
      </c>
      <c r="K46" s="723"/>
    </row>
    <row r="47" spans="1:204" ht="15" customHeight="1">
      <c r="C47" s="163" t="s">
        <v>3844</v>
      </c>
      <c r="H47" s="737">
        <f>BS!H41-BS!J41+BS!H47-BS!J47-495</f>
        <v>-32873</v>
      </c>
      <c r="I47" s="733"/>
      <c r="J47" s="737">
        <v>-31903.049999999988</v>
      </c>
      <c r="K47" s="723"/>
    </row>
    <row r="48" spans="1:204" ht="15" customHeight="1">
      <c r="C48" s="748" t="s">
        <v>4128</v>
      </c>
      <c r="H48" s="733">
        <v>500001</v>
      </c>
      <c r="I48" s="733"/>
      <c r="J48" s="737">
        <v>0</v>
      </c>
      <c r="K48" s="723"/>
    </row>
    <row r="49" spans="1:202" ht="15" hidden="1" customHeight="1">
      <c r="C49" s="748" t="s">
        <v>2331</v>
      </c>
      <c r="H49" s="733"/>
      <c r="I49" s="733"/>
      <c r="J49" s="737">
        <v>0</v>
      </c>
      <c r="K49" s="723"/>
    </row>
    <row r="50" spans="1:202" ht="15" hidden="1" customHeight="1">
      <c r="C50" s="748" t="s">
        <v>1414</v>
      </c>
      <c r="H50" s="733">
        <v>0</v>
      </c>
      <c r="I50" s="733"/>
      <c r="J50" s="737">
        <v>0</v>
      </c>
      <c r="K50" s="723"/>
    </row>
    <row r="51" spans="1:202" ht="15" customHeight="1">
      <c r="C51" s="748" t="s">
        <v>964</v>
      </c>
      <c r="H51" s="733">
        <f>BS!H50-BS!J50</f>
        <v>1299328</v>
      </c>
      <c r="I51" s="733"/>
      <c r="J51" s="737">
        <v>-2197517.459999999</v>
      </c>
      <c r="K51" s="738"/>
    </row>
    <row r="52" spans="1:202" ht="15" customHeight="1">
      <c r="B52" s="732" t="s">
        <v>721</v>
      </c>
      <c r="H52" s="734">
        <f>SUM(H45:H51)</f>
        <v>2668622</v>
      </c>
      <c r="I52" s="735"/>
      <c r="J52" s="734">
        <f>SUM(J45:J51)</f>
        <v>-494325.86999999941</v>
      </c>
      <c r="K52" s="738"/>
      <c r="GN52" s="724"/>
      <c r="GO52" s="743"/>
      <c r="GS52" s="724"/>
      <c r="GT52" s="743"/>
    </row>
    <row r="53" spans="1:202" ht="15" customHeight="1">
      <c r="A53" s="731" t="s">
        <v>322</v>
      </c>
      <c r="B53" s="732" t="s">
        <v>270</v>
      </c>
      <c r="H53" s="734">
        <f>ROUND(H32+H41+H52,0)</f>
        <v>699301</v>
      </c>
      <c r="I53" s="735">
        <f>I32+I41+I52</f>
        <v>0</v>
      </c>
      <c r="J53" s="734">
        <f>ROUND(J32+J41+J52,0)</f>
        <v>-2335594</v>
      </c>
      <c r="K53" s="738">
        <v>0</v>
      </c>
    </row>
    <row r="54" spans="1:202" ht="15" customHeight="1">
      <c r="A54" s="731" t="s">
        <v>323</v>
      </c>
      <c r="B54" s="163" t="s">
        <v>319</v>
      </c>
      <c r="H54" s="733">
        <f>J55</f>
        <v>2224493.9800000004</v>
      </c>
      <c r="I54" s="733"/>
      <c r="J54" s="737">
        <v>4560087.9800000004</v>
      </c>
      <c r="K54" s="723"/>
    </row>
    <row r="55" spans="1:202" ht="15" customHeight="1" thickBot="1">
      <c r="A55" s="731" t="s">
        <v>324</v>
      </c>
      <c r="B55" s="732" t="s">
        <v>320</v>
      </c>
      <c r="G55" s="213">
        <f>'Notes 6-29'!A142</f>
        <v>13</v>
      </c>
      <c r="H55" s="761">
        <f>H53+H54</f>
        <v>2923794.9800000004</v>
      </c>
      <c r="I55" s="735">
        <f>I53+I54</f>
        <v>0</v>
      </c>
      <c r="J55" s="761">
        <f>J53+J54</f>
        <v>2224493.9800000004</v>
      </c>
      <c r="K55" s="723">
        <v>0</v>
      </c>
      <c r="L55" s="762">
        <f>BS!H23-CF!H55</f>
        <v>1.9999999552965164E-2</v>
      </c>
      <c r="M55" s="743">
        <f>J55-BS!J23</f>
        <v>-1.9999999552965164E-2</v>
      </c>
      <c r="GM55" s="724"/>
      <c r="GN55" s="724"/>
      <c r="GO55" s="743"/>
      <c r="GR55" s="724"/>
      <c r="GS55" s="724"/>
      <c r="GT55" s="743"/>
    </row>
    <row r="56" spans="1:202" ht="15" customHeight="1" thickTop="1">
      <c r="B56" s="724"/>
      <c r="H56" s="763"/>
      <c r="I56" s="764"/>
      <c r="J56" s="163"/>
      <c r="K56" s="723"/>
      <c r="GM56" s="724"/>
      <c r="GN56" s="724"/>
      <c r="GO56" s="743"/>
      <c r="GR56" s="724"/>
      <c r="GS56" s="724"/>
      <c r="GT56" s="743"/>
    </row>
    <row r="57" spans="1:202" ht="15" customHeight="1">
      <c r="A57" s="166" t="str">
        <f>SCE!A24</f>
        <v>The annexed notes 1 to 36 form an integral part of these financial statements.</v>
      </c>
      <c r="B57" s="724"/>
      <c r="H57" s="763"/>
      <c r="I57" s="764"/>
      <c r="J57" s="163"/>
      <c r="K57" s="723"/>
      <c r="GM57" s="724"/>
      <c r="GN57" s="724"/>
      <c r="GO57" s="743"/>
      <c r="GR57" s="724"/>
      <c r="GS57" s="724"/>
      <c r="GT57" s="743"/>
    </row>
    <row r="58" spans="1:202" ht="15" customHeight="1">
      <c r="B58" s="724"/>
      <c r="H58" s="763"/>
      <c r="I58" s="764"/>
      <c r="J58" s="163"/>
      <c r="K58" s="723"/>
      <c r="GM58" s="724"/>
      <c r="GN58" s="724"/>
      <c r="GO58" s="743"/>
      <c r="GR58" s="724"/>
      <c r="GS58" s="724"/>
      <c r="GT58" s="743"/>
    </row>
    <row r="59" spans="1:202" ht="15" customHeight="1">
      <c r="B59" s="724"/>
      <c r="H59" s="765"/>
      <c r="I59" s="764"/>
      <c r="J59" s="163"/>
      <c r="K59" s="723"/>
      <c r="GM59" s="724"/>
      <c r="GN59" s="724"/>
      <c r="GO59" s="743"/>
      <c r="GR59" s="724"/>
      <c r="GS59" s="724"/>
      <c r="GT59" s="743"/>
    </row>
    <row r="60" spans="1:202" ht="15" customHeight="1">
      <c r="B60" s="724"/>
      <c r="H60" s="765"/>
      <c r="I60" s="764"/>
      <c r="J60" s="163"/>
      <c r="K60" s="723"/>
      <c r="GM60" s="724"/>
      <c r="GN60" s="724"/>
      <c r="GO60" s="743"/>
      <c r="GR60" s="724"/>
      <c r="GS60" s="724"/>
      <c r="GT60" s="743"/>
    </row>
    <row r="61" spans="1:202" ht="15" customHeight="1">
      <c r="B61" s="724"/>
      <c r="H61" s="765"/>
      <c r="I61" s="764"/>
      <c r="J61" s="163"/>
      <c r="K61" s="723"/>
      <c r="GM61" s="724"/>
      <c r="GN61" s="724"/>
      <c r="GO61" s="743"/>
      <c r="GR61" s="724"/>
      <c r="GS61" s="724"/>
      <c r="GT61" s="743"/>
    </row>
    <row r="62" spans="1:202" ht="15" customHeight="1">
      <c r="B62" s="724"/>
      <c r="H62" s="765"/>
      <c r="I62" s="764"/>
      <c r="J62" s="163"/>
      <c r="K62" s="723"/>
      <c r="GM62" s="724"/>
      <c r="GN62" s="724"/>
      <c r="GO62" s="743"/>
      <c r="GR62" s="724"/>
      <c r="GS62" s="724"/>
      <c r="GT62" s="743"/>
    </row>
    <row r="63" spans="1:202" ht="15" customHeight="1">
      <c r="A63" s="843" t="str">
        <f>BS!A66</f>
        <v>__________________________</v>
      </c>
      <c r="B63" s="843"/>
      <c r="C63" s="843"/>
      <c r="D63" s="843"/>
      <c r="E63" s="847" t="str">
        <f>BS!D66</f>
        <v>___________________</v>
      </c>
      <c r="F63" s="847"/>
      <c r="G63" s="847"/>
      <c r="H63" s="844" t="str">
        <f>BS!H66</f>
        <v>__________________</v>
      </c>
      <c r="I63" s="845"/>
      <c r="J63" s="845"/>
      <c r="K63" s="723"/>
      <c r="GM63" s="724"/>
      <c r="GN63" s="724"/>
      <c r="GO63" s="743"/>
      <c r="GR63" s="724"/>
      <c r="GS63" s="724"/>
      <c r="GT63" s="743"/>
    </row>
    <row r="64" spans="1:202" s="724" customFormat="1" ht="15" customHeight="1">
      <c r="A64" s="843" t="str">
        <f>BS!A67</f>
        <v>VP- Finance &amp; Accounts</v>
      </c>
      <c r="B64" s="843"/>
      <c r="C64" s="843"/>
      <c r="D64" s="843"/>
      <c r="E64" s="847" t="str">
        <f>BS!D67</f>
        <v>Vice-Chairman</v>
      </c>
      <c r="F64" s="847"/>
      <c r="G64" s="847"/>
      <c r="H64" s="844" t="str">
        <f>BS!H67</f>
        <v>Group Chairman</v>
      </c>
      <c r="I64" s="845"/>
      <c r="J64" s="845"/>
      <c r="K64" s="766"/>
      <c r="L64" s="136"/>
    </row>
    <row r="65" spans="1:11" ht="15" customHeight="1">
      <c r="H65" s="733"/>
      <c r="K65" s="723"/>
    </row>
    <row r="67" spans="1:11" ht="15" customHeight="1">
      <c r="A67" s="163"/>
      <c r="K67" s="134"/>
    </row>
  </sheetData>
  <mergeCells count="13">
    <mergeCell ref="A1:J1"/>
    <mergeCell ref="A2:J2"/>
    <mergeCell ref="A3:J3"/>
    <mergeCell ref="B18:G18"/>
    <mergeCell ref="H4:J4"/>
    <mergeCell ref="G5:G6"/>
    <mergeCell ref="A64:D64"/>
    <mergeCell ref="H64:J64"/>
    <mergeCell ref="H63:J63"/>
    <mergeCell ref="C30:G30"/>
    <mergeCell ref="A63:D63"/>
    <mergeCell ref="E63:G63"/>
    <mergeCell ref="E64:G64"/>
  </mergeCells>
  <printOptions horizontalCentered="1"/>
  <pageMargins left="1" right="0.65" top="1" bottom="0.65" header="0.3" footer="0.3"/>
  <pageSetup paperSize="9" scale="81" firstPageNumber="7" orientation="portrait" useFirstPageNumber="1" r:id="rId1"/>
  <headerFooter>
    <oddFooter>&amp;C&amp;"Open Sans,Regular"&amp;P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6007-9D25-438F-9B79-EA3A758D5A2D}">
  <sheetPr codeName="Sheet6">
    <tabColor rgb="FF33CC33"/>
    <pageSetUpPr fitToPage="1"/>
  </sheetPr>
  <dimension ref="A1:Q400"/>
  <sheetViews>
    <sheetView showGridLines="0" view="pageBreakPreview" topLeftCell="A123" zoomScaleNormal="100" zoomScaleSheetLayoutView="100" workbookViewId="0">
      <selection activeCell="B128" sqref="B128:H130"/>
    </sheetView>
  </sheetViews>
  <sheetFormatPr defaultRowHeight="13.4" customHeight="1"/>
  <cols>
    <col min="1" max="1" width="7.453125" style="213" customWidth="1"/>
    <col min="2" max="2" width="5.453125" style="134" customWidth="1"/>
    <col min="3" max="3" width="12.453125" style="134" customWidth="1"/>
    <col min="4" max="4" width="9.453125" style="134" customWidth="1"/>
    <col min="5" max="5" width="0.54296875" style="134" customWidth="1"/>
    <col min="6" max="6" width="29.453125" style="134" customWidth="1"/>
    <col min="7" max="7" width="2" style="134" customWidth="1"/>
    <col min="8" max="8" width="36.453125" style="134" customWidth="1"/>
    <col min="9" max="9" width="1.54296875" style="134" customWidth="1"/>
    <col min="10" max="11" width="9.453125" style="134" customWidth="1"/>
    <col min="12" max="12" width="15" style="134" customWidth="1"/>
    <col min="13" max="37" width="8.81640625" style="134" customWidth="1"/>
    <col min="38" max="246" width="8.81640625" style="134"/>
    <col min="247" max="247" width="5" style="134" bestFit="1" customWidth="1"/>
    <col min="248" max="248" width="9.453125" style="134" customWidth="1"/>
    <col min="249" max="249" width="8.54296875" style="134" customWidth="1"/>
    <col min="250" max="250" width="11.54296875" style="134" customWidth="1"/>
    <col min="251" max="251" width="0.54296875" style="134" customWidth="1"/>
    <col min="252" max="252" width="25.54296875" style="134" customWidth="1"/>
    <col min="253" max="253" width="0.54296875" style="134" customWidth="1"/>
    <col min="254" max="254" width="35.54296875" style="134" customWidth="1"/>
    <col min="255" max="255" width="1" style="134" customWidth="1"/>
    <col min="256" max="258" width="9.453125" style="134" customWidth="1"/>
    <col min="259" max="502" width="8.81640625" style="134"/>
    <col min="503" max="503" width="5" style="134" bestFit="1" customWidth="1"/>
    <col min="504" max="504" width="9.453125" style="134" customWidth="1"/>
    <col min="505" max="505" width="8.54296875" style="134" customWidth="1"/>
    <col min="506" max="506" width="11.54296875" style="134" customWidth="1"/>
    <col min="507" max="507" width="0.54296875" style="134" customWidth="1"/>
    <col min="508" max="508" width="25.54296875" style="134" customWidth="1"/>
    <col min="509" max="509" width="0.54296875" style="134" customWidth="1"/>
    <col min="510" max="510" width="35.54296875" style="134" customWidth="1"/>
    <col min="511" max="511" width="1" style="134" customWidth="1"/>
    <col min="512" max="514" width="9.453125" style="134" customWidth="1"/>
    <col min="515" max="758" width="8.81640625" style="134"/>
    <col min="759" max="759" width="5" style="134" bestFit="1" customWidth="1"/>
    <col min="760" max="760" width="9.453125" style="134" customWidth="1"/>
    <col min="761" max="761" width="8.54296875" style="134" customWidth="1"/>
    <col min="762" max="762" width="11.54296875" style="134" customWidth="1"/>
    <col min="763" max="763" width="0.54296875" style="134" customWidth="1"/>
    <col min="764" max="764" width="25.54296875" style="134" customWidth="1"/>
    <col min="765" max="765" width="0.54296875" style="134" customWidth="1"/>
    <col min="766" max="766" width="35.54296875" style="134" customWidth="1"/>
    <col min="767" max="767" width="1" style="134" customWidth="1"/>
    <col min="768" max="770" width="9.453125" style="134" customWidth="1"/>
    <col min="771" max="1014" width="8.81640625" style="134"/>
    <col min="1015" max="1015" width="5" style="134" bestFit="1" customWidth="1"/>
    <col min="1016" max="1016" width="9.453125" style="134" customWidth="1"/>
    <col min="1017" max="1017" width="8.54296875" style="134" customWidth="1"/>
    <col min="1018" max="1018" width="11.54296875" style="134" customWidth="1"/>
    <col min="1019" max="1019" width="0.54296875" style="134" customWidth="1"/>
    <col min="1020" max="1020" width="25.54296875" style="134" customWidth="1"/>
    <col min="1021" max="1021" width="0.54296875" style="134" customWidth="1"/>
    <col min="1022" max="1022" width="35.54296875" style="134" customWidth="1"/>
    <col min="1023" max="1023" width="1" style="134" customWidth="1"/>
    <col min="1024" max="1026" width="9.453125" style="134" customWidth="1"/>
    <col min="1027" max="1270" width="8.81640625" style="134"/>
    <col min="1271" max="1271" width="5" style="134" bestFit="1" customWidth="1"/>
    <col min="1272" max="1272" width="9.453125" style="134" customWidth="1"/>
    <col min="1273" max="1273" width="8.54296875" style="134" customWidth="1"/>
    <col min="1274" max="1274" width="11.54296875" style="134" customWidth="1"/>
    <col min="1275" max="1275" width="0.54296875" style="134" customWidth="1"/>
    <col min="1276" max="1276" width="25.54296875" style="134" customWidth="1"/>
    <col min="1277" max="1277" width="0.54296875" style="134" customWidth="1"/>
    <col min="1278" max="1278" width="35.54296875" style="134" customWidth="1"/>
    <col min="1279" max="1279" width="1" style="134" customWidth="1"/>
    <col min="1280" max="1282" width="9.453125" style="134" customWidth="1"/>
    <col min="1283" max="1526" width="8.81640625" style="134"/>
    <col min="1527" max="1527" width="5" style="134" bestFit="1" customWidth="1"/>
    <col min="1528" max="1528" width="9.453125" style="134" customWidth="1"/>
    <col min="1529" max="1529" width="8.54296875" style="134" customWidth="1"/>
    <col min="1530" max="1530" width="11.54296875" style="134" customWidth="1"/>
    <col min="1531" max="1531" width="0.54296875" style="134" customWidth="1"/>
    <col min="1532" max="1532" width="25.54296875" style="134" customWidth="1"/>
    <col min="1533" max="1533" width="0.54296875" style="134" customWidth="1"/>
    <col min="1534" max="1534" width="35.54296875" style="134" customWidth="1"/>
    <col min="1535" max="1535" width="1" style="134" customWidth="1"/>
    <col min="1536" max="1538" width="9.453125" style="134" customWidth="1"/>
    <col min="1539" max="1782" width="8.81640625" style="134"/>
    <col min="1783" max="1783" width="5" style="134" bestFit="1" customWidth="1"/>
    <col min="1784" max="1784" width="9.453125" style="134" customWidth="1"/>
    <col min="1785" max="1785" width="8.54296875" style="134" customWidth="1"/>
    <col min="1786" max="1786" width="11.54296875" style="134" customWidth="1"/>
    <col min="1787" max="1787" width="0.54296875" style="134" customWidth="1"/>
    <col min="1788" max="1788" width="25.54296875" style="134" customWidth="1"/>
    <col min="1789" max="1789" width="0.54296875" style="134" customWidth="1"/>
    <col min="1790" max="1790" width="35.54296875" style="134" customWidth="1"/>
    <col min="1791" max="1791" width="1" style="134" customWidth="1"/>
    <col min="1792" max="1794" width="9.453125" style="134" customWidth="1"/>
    <col min="1795" max="2038" width="8.81640625" style="134"/>
    <col min="2039" max="2039" width="5" style="134" bestFit="1" customWidth="1"/>
    <col min="2040" max="2040" width="9.453125" style="134" customWidth="1"/>
    <col min="2041" max="2041" width="8.54296875" style="134" customWidth="1"/>
    <col min="2042" max="2042" width="11.54296875" style="134" customWidth="1"/>
    <col min="2043" max="2043" width="0.54296875" style="134" customWidth="1"/>
    <col min="2044" max="2044" width="25.54296875" style="134" customWidth="1"/>
    <col min="2045" max="2045" width="0.54296875" style="134" customWidth="1"/>
    <col min="2046" max="2046" width="35.54296875" style="134" customWidth="1"/>
    <col min="2047" max="2047" width="1" style="134" customWidth="1"/>
    <col min="2048" max="2050" width="9.453125" style="134" customWidth="1"/>
    <col min="2051" max="2294" width="8.81640625" style="134"/>
    <col min="2295" max="2295" width="5" style="134" bestFit="1" customWidth="1"/>
    <col min="2296" max="2296" width="9.453125" style="134" customWidth="1"/>
    <col min="2297" max="2297" width="8.54296875" style="134" customWidth="1"/>
    <col min="2298" max="2298" width="11.54296875" style="134" customWidth="1"/>
    <col min="2299" max="2299" width="0.54296875" style="134" customWidth="1"/>
    <col min="2300" max="2300" width="25.54296875" style="134" customWidth="1"/>
    <col min="2301" max="2301" width="0.54296875" style="134" customWidth="1"/>
    <col min="2302" max="2302" width="35.54296875" style="134" customWidth="1"/>
    <col min="2303" max="2303" width="1" style="134" customWidth="1"/>
    <col min="2304" max="2306" width="9.453125" style="134" customWidth="1"/>
    <col min="2307" max="2550" width="8.81640625" style="134"/>
    <col min="2551" max="2551" width="5" style="134" bestFit="1" customWidth="1"/>
    <col min="2552" max="2552" width="9.453125" style="134" customWidth="1"/>
    <col min="2553" max="2553" width="8.54296875" style="134" customWidth="1"/>
    <col min="2554" max="2554" width="11.54296875" style="134" customWidth="1"/>
    <col min="2555" max="2555" width="0.54296875" style="134" customWidth="1"/>
    <col min="2556" max="2556" width="25.54296875" style="134" customWidth="1"/>
    <col min="2557" max="2557" width="0.54296875" style="134" customWidth="1"/>
    <col min="2558" max="2558" width="35.54296875" style="134" customWidth="1"/>
    <col min="2559" max="2559" width="1" style="134" customWidth="1"/>
    <col min="2560" max="2562" width="9.453125" style="134" customWidth="1"/>
    <col min="2563" max="2806" width="8.81640625" style="134"/>
    <col min="2807" max="2807" width="5" style="134" bestFit="1" customWidth="1"/>
    <col min="2808" max="2808" width="9.453125" style="134" customWidth="1"/>
    <col min="2809" max="2809" width="8.54296875" style="134" customWidth="1"/>
    <col min="2810" max="2810" width="11.54296875" style="134" customWidth="1"/>
    <col min="2811" max="2811" width="0.54296875" style="134" customWidth="1"/>
    <col min="2812" max="2812" width="25.54296875" style="134" customWidth="1"/>
    <col min="2813" max="2813" width="0.54296875" style="134" customWidth="1"/>
    <col min="2814" max="2814" width="35.54296875" style="134" customWidth="1"/>
    <col min="2815" max="2815" width="1" style="134" customWidth="1"/>
    <col min="2816" max="2818" width="9.453125" style="134" customWidth="1"/>
    <col min="2819" max="3062" width="8.81640625" style="134"/>
    <col min="3063" max="3063" width="5" style="134" bestFit="1" customWidth="1"/>
    <col min="3064" max="3064" width="9.453125" style="134" customWidth="1"/>
    <col min="3065" max="3065" width="8.54296875" style="134" customWidth="1"/>
    <col min="3066" max="3066" width="11.54296875" style="134" customWidth="1"/>
    <col min="3067" max="3067" width="0.54296875" style="134" customWidth="1"/>
    <col min="3068" max="3068" width="25.54296875" style="134" customWidth="1"/>
    <col min="3069" max="3069" width="0.54296875" style="134" customWidth="1"/>
    <col min="3070" max="3070" width="35.54296875" style="134" customWidth="1"/>
    <col min="3071" max="3071" width="1" style="134" customWidth="1"/>
    <col min="3072" max="3074" width="9.453125" style="134" customWidth="1"/>
    <col min="3075" max="3318" width="8.81640625" style="134"/>
    <col min="3319" max="3319" width="5" style="134" bestFit="1" customWidth="1"/>
    <col min="3320" max="3320" width="9.453125" style="134" customWidth="1"/>
    <col min="3321" max="3321" width="8.54296875" style="134" customWidth="1"/>
    <col min="3322" max="3322" width="11.54296875" style="134" customWidth="1"/>
    <col min="3323" max="3323" width="0.54296875" style="134" customWidth="1"/>
    <col min="3324" max="3324" width="25.54296875" style="134" customWidth="1"/>
    <col min="3325" max="3325" width="0.54296875" style="134" customWidth="1"/>
    <col min="3326" max="3326" width="35.54296875" style="134" customWidth="1"/>
    <col min="3327" max="3327" width="1" style="134" customWidth="1"/>
    <col min="3328" max="3330" width="9.453125" style="134" customWidth="1"/>
    <col min="3331" max="3574" width="8.81640625" style="134"/>
    <col min="3575" max="3575" width="5" style="134" bestFit="1" customWidth="1"/>
    <col min="3576" max="3576" width="9.453125" style="134" customWidth="1"/>
    <col min="3577" max="3577" width="8.54296875" style="134" customWidth="1"/>
    <col min="3578" max="3578" width="11.54296875" style="134" customWidth="1"/>
    <col min="3579" max="3579" width="0.54296875" style="134" customWidth="1"/>
    <col min="3580" max="3580" width="25.54296875" style="134" customWidth="1"/>
    <col min="3581" max="3581" width="0.54296875" style="134" customWidth="1"/>
    <col min="3582" max="3582" width="35.54296875" style="134" customWidth="1"/>
    <col min="3583" max="3583" width="1" style="134" customWidth="1"/>
    <col min="3584" max="3586" width="9.453125" style="134" customWidth="1"/>
    <col min="3587" max="3830" width="8.81640625" style="134"/>
    <col min="3831" max="3831" width="5" style="134" bestFit="1" customWidth="1"/>
    <col min="3832" max="3832" width="9.453125" style="134" customWidth="1"/>
    <col min="3833" max="3833" width="8.54296875" style="134" customWidth="1"/>
    <col min="3834" max="3834" width="11.54296875" style="134" customWidth="1"/>
    <col min="3835" max="3835" width="0.54296875" style="134" customWidth="1"/>
    <col min="3836" max="3836" width="25.54296875" style="134" customWidth="1"/>
    <col min="3837" max="3837" width="0.54296875" style="134" customWidth="1"/>
    <col min="3838" max="3838" width="35.54296875" style="134" customWidth="1"/>
    <col min="3839" max="3839" width="1" style="134" customWidth="1"/>
    <col min="3840" max="3842" width="9.453125" style="134" customWidth="1"/>
    <col min="3843" max="4086" width="8.81640625" style="134"/>
    <col min="4087" max="4087" width="5" style="134" bestFit="1" customWidth="1"/>
    <col min="4088" max="4088" width="9.453125" style="134" customWidth="1"/>
    <col min="4089" max="4089" width="8.54296875" style="134" customWidth="1"/>
    <col min="4090" max="4090" width="11.54296875" style="134" customWidth="1"/>
    <col min="4091" max="4091" width="0.54296875" style="134" customWidth="1"/>
    <col min="4092" max="4092" width="25.54296875" style="134" customWidth="1"/>
    <col min="4093" max="4093" width="0.54296875" style="134" customWidth="1"/>
    <col min="4094" max="4094" width="35.54296875" style="134" customWidth="1"/>
    <col min="4095" max="4095" width="1" style="134" customWidth="1"/>
    <col min="4096" max="4098" width="9.453125" style="134" customWidth="1"/>
    <col min="4099" max="4342" width="8.81640625" style="134"/>
    <col min="4343" max="4343" width="5" style="134" bestFit="1" customWidth="1"/>
    <col min="4344" max="4344" width="9.453125" style="134" customWidth="1"/>
    <col min="4345" max="4345" width="8.54296875" style="134" customWidth="1"/>
    <col min="4346" max="4346" width="11.54296875" style="134" customWidth="1"/>
    <col min="4347" max="4347" width="0.54296875" style="134" customWidth="1"/>
    <col min="4348" max="4348" width="25.54296875" style="134" customWidth="1"/>
    <col min="4349" max="4349" width="0.54296875" style="134" customWidth="1"/>
    <col min="4350" max="4350" width="35.54296875" style="134" customWidth="1"/>
    <col min="4351" max="4351" width="1" style="134" customWidth="1"/>
    <col min="4352" max="4354" width="9.453125" style="134" customWidth="1"/>
    <col min="4355" max="4598" width="8.81640625" style="134"/>
    <col min="4599" max="4599" width="5" style="134" bestFit="1" customWidth="1"/>
    <col min="4600" max="4600" width="9.453125" style="134" customWidth="1"/>
    <col min="4601" max="4601" width="8.54296875" style="134" customWidth="1"/>
    <col min="4602" max="4602" width="11.54296875" style="134" customWidth="1"/>
    <col min="4603" max="4603" width="0.54296875" style="134" customWidth="1"/>
    <col min="4604" max="4604" width="25.54296875" style="134" customWidth="1"/>
    <col min="4605" max="4605" width="0.54296875" style="134" customWidth="1"/>
    <col min="4606" max="4606" width="35.54296875" style="134" customWidth="1"/>
    <col min="4607" max="4607" width="1" style="134" customWidth="1"/>
    <col min="4608" max="4610" width="9.453125" style="134" customWidth="1"/>
    <col min="4611" max="4854" width="8.81640625" style="134"/>
    <col min="4855" max="4855" width="5" style="134" bestFit="1" customWidth="1"/>
    <col min="4856" max="4856" width="9.453125" style="134" customWidth="1"/>
    <col min="4857" max="4857" width="8.54296875" style="134" customWidth="1"/>
    <col min="4858" max="4858" width="11.54296875" style="134" customWidth="1"/>
    <col min="4859" max="4859" width="0.54296875" style="134" customWidth="1"/>
    <col min="4860" max="4860" width="25.54296875" style="134" customWidth="1"/>
    <col min="4861" max="4861" width="0.54296875" style="134" customWidth="1"/>
    <col min="4862" max="4862" width="35.54296875" style="134" customWidth="1"/>
    <col min="4863" max="4863" width="1" style="134" customWidth="1"/>
    <col min="4864" max="4866" width="9.453125" style="134" customWidth="1"/>
    <col min="4867" max="5110" width="8.81640625" style="134"/>
    <col min="5111" max="5111" width="5" style="134" bestFit="1" customWidth="1"/>
    <col min="5112" max="5112" width="9.453125" style="134" customWidth="1"/>
    <col min="5113" max="5113" width="8.54296875" style="134" customWidth="1"/>
    <col min="5114" max="5114" width="11.54296875" style="134" customWidth="1"/>
    <col min="5115" max="5115" width="0.54296875" style="134" customWidth="1"/>
    <col min="5116" max="5116" width="25.54296875" style="134" customWidth="1"/>
    <col min="5117" max="5117" width="0.54296875" style="134" customWidth="1"/>
    <col min="5118" max="5118" width="35.54296875" style="134" customWidth="1"/>
    <col min="5119" max="5119" width="1" style="134" customWidth="1"/>
    <col min="5120" max="5122" width="9.453125" style="134" customWidth="1"/>
    <col min="5123" max="5366" width="8.81640625" style="134"/>
    <col min="5367" max="5367" width="5" style="134" bestFit="1" customWidth="1"/>
    <col min="5368" max="5368" width="9.453125" style="134" customWidth="1"/>
    <col min="5369" max="5369" width="8.54296875" style="134" customWidth="1"/>
    <col min="5370" max="5370" width="11.54296875" style="134" customWidth="1"/>
    <col min="5371" max="5371" width="0.54296875" style="134" customWidth="1"/>
    <col min="5372" max="5372" width="25.54296875" style="134" customWidth="1"/>
    <col min="5373" max="5373" width="0.54296875" style="134" customWidth="1"/>
    <col min="5374" max="5374" width="35.54296875" style="134" customWidth="1"/>
    <col min="5375" max="5375" width="1" style="134" customWidth="1"/>
    <col min="5376" max="5378" width="9.453125" style="134" customWidth="1"/>
    <col min="5379" max="5622" width="8.81640625" style="134"/>
    <col min="5623" max="5623" width="5" style="134" bestFit="1" customWidth="1"/>
    <col min="5624" max="5624" width="9.453125" style="134" customWidth="1"/>
    <col min="5625" max="5625" width="8.54296875" style="134" customWidth="1"/>
    <col min="5626" max="5626" width="11.54296875" style="134" customWidth="1"/>
    <col min="5627" max="5627" width="0.54296875" style="134" customWidth="1"/>
    <col min="5628" max="5628" width="25.54296875" style="134" customWidth="1"/>
    <col min="5629" max="5629" width="0.54296875" style="134" customWidth="1"/>
    <col min="5630" max="5630" width="35.54296875" style="134" customWidth="1"/>
    <col min="5631" max="5631" width="1" style="134" customWidth="1"/>
    <col min="5632" max="5634" width="9.453125" style="134" customWidth="1"/>
    <col min="5635" max="5878" width="8.81640625" style="134"/>
    <col min="5879" max="5879" width="5" style="134" bestFit="1" customWidth="1"/>
    <col min="5880" max="5880" width="9.453125" style="134" customWidth="1"/>
    <col min="5881" max="5881" width="8.54296875" style="134" customWidth="1"/>
    <col min="5882" max="5882" width="11.54296875" style="134" customWidth="1"/>
    <col min="5883" max="5883" width="0.54296875" style="134" customWidth="1"/>
    <col min="5884" max="5884" width="25.54296875" style="134" customWidth="1"/>
    <col min="5885" max="5885" width="0.54296875" style="134" customWidth="1"/>
    <col min="5886" max="5886" width="35.54296875" style="134" customWidth="1"/>
    <col min="5887" max="5887" width="1" style="134" customWidth="1"/>
    <col min="5888" max="5890" width="9.453125" style="134" customWidth="1"/>
    <col min="5891" max="6134" width="8.81640625" style="134"/>
    <col min="6135" max="6135" width="5" style="134" bestFit="1" customWidth="1"/>
    <col min="6136" max="6136" width="9.453125" style="134" customWidth="1"/>
    <col min="6137" max="6137" width="8.54296875" style="134" customWidth="1"/>
    <col min="6138" max="6138" width="11.54296875" style="134" customWidth="1"/>
    <col min="6139" max="6139" width="0.54296875" style="134" customWidth="1"/>
    <col min="6140" max="6140" width="25.54296875" style="134" customWidth="1"/>
    <col min="6141" max="6141" width="0.54296875" style="134" customWidth="1"/>
    <col min="6142" max="6142" width="35.54296875" style="134" customWidth="1"/>
    <col min="6143" max="6143" width="1" style="134" customWidth="1"/>
    <col min="6144" max="6146" width="9.453125" style="134" customWidth="1"/>
    <col min="6147" max="6390" width="8.81640625" style="134"/>
    <col min="6391" max="6391" width="5" style="134" bestFit="1" customWidth="1"/>
    <col min="6392" max="6392" width="9.453125" style="134" customWidth="1"/>
    <col min="6393" max="6393" width="8.54296875" style="134" customWidth="1"/>
    <col min="6394" max="6394" width="11.54296875" style="134" customWidth="1"/>
    <col min="6395" max="6395" width="0.54296875" style="134" customWidth="1"/>
    <col min="6396" max="6396" width="25.54296875" style="134" customWidth="1"/>
    <col min="6397" max="6397" width="0.54296875" style="134" customWidth="1"/>
    <col min="6398" max="6398" width="35.54296875" style="134" customWidth="1"/>
    <col min="6399" max="6399" width="1" style="134" customWidth="1"/>
    <col min="6400" max="6402" width="9.453125" style="134" customWidth="1"/>
    <col min="6403" max="6646" width="8.81640625" style="134"/>
    <col min="6647" max="6647" width="5" style="134" bestFit="1" customWidth="1"/>
    <col min="6648" max="6648" width="9.453125" style="134" customWidth="1"/>
    <col min="6649" max="6649" width="8.54296875" style="134" customWidth="1"/>
    <col min="6650" max="6650" width="11.54296875" style="134" customWidth="1"/>
    <col min="6651" max="6651" width="0.54296875" style="134" customWidth="1"/>
    <col min="6652" max="6652" width="25.54296875" style="134" customWidth="1"/>
    <col min="6653" max="6653" width="0.54296875" style="134" customWidth="1"/>
    <col min="6654" max="6654" width="35.54296875" style="134" customWidth="1"/>
    <col min="6655" max="6655" width="1" style="134" customWidth="1"/>
    <col min="6656" max="6658" width="9.453125" style="134" customWidth="1"/>
    <col min="6659" max="6902" width="8.81640625" style="134"/>
    <col min="6903" max="6903" width="5" style="134" bestFit="1" customWidth="1"/>
    <col min="6904" max="6904" width="9.453125" style="134" customWidth="1"/>
    <col min="6905" max="6905" width="8.54296875" style="134" customWidth="1"/>
    <col min="6906" max="6906" width="11.54296875" style="134" customWidth="1"/>
    <col min="6907" max="6907" width="0.54296875" style="134" customWidth="1"/>
    <col min="6908" max="6908" width="25.54296875" style="134" customWidth="1"/>
    <col min="6909" max="6909" width="0.54296875" style="134" customWidth="1"/>
    <col min="6910" max="6910" width="35.54296875" style="134" customWidth="1"/>
    <col min="6911" max="6911" width="1" style="134" customWidth="1"/>
    <col min="6912" max="6914" width="9.453125" style="134" customWidth="1"/>
    <col min="6915" max="7158" width="8.81640625" style="134"/>
    <col min="7159" max="7159" width="5" style="134" bestFit="1" customWidth="1"/>
    <col min="7160" max="7160" width="9.453125" style="134" customWidth="1"/>
    <col min="7161" max="7161" width="8.54296875" style="134" customWidth="1"/>
    <col min="7162" max="7162" width="11.54296875" style="134" customWidth="1"/>
    <col min="7163" max="7163" width="0.54296875" style="134" customWidth="1"/>
    <col min="7164" max="7164" width="25.54296875" style="134" customWidth="1"/>
    <col min="7165" max="7165" width="0.54296875" style="134" customWidth="1"/>
    <col min="7166" max="7166" width="35.54296875" style="134" customWidth="1"/>
    <col min="7167" max="7167" width="1" style="134" customWidth="1"/>
    <col min="7168" max="7170" width="9.453125" style="134" customWidth="1"/>
    <col min="7171" max="7414" width="8.81640625" style="134"/>
    <col min="7415" max="7415" width="5" style="134" bestFit="1" customWidth="1"/>
    <col min="7416" max="7416" width="9.453125" style="134" customWidth="1"/>
    <col min="7417" max="7417" width="8.54296875" style="134" customWidth="1"/>
    <col min="7418" max="7418" width="11.54296875" style="134" customWidth="1"/>
    <col min="7419" max="7419" width="0.54296875" style="134" customWidth="1"/>
    <col min="7420" max="7420" width="25.54296875" style="134" customWidth="1"/>
    <col min="7421" max="7421" width="0.54296875" style="134" customWidth="1"/>
    <col min="7422" max="7422" width="35.54296875" style="134" customWidth="1"/>
    <col min="7423" max="7423" width="1" style="134" customWidth="1"/>
    <col min="7424" max="7426" width="9.453125" style="134" customWidth="1"/>
    <col min="7427" max="7670" width="8.81640625" style="134"/>
    <col min="7671" max="7671" width="5" style="134" bestFit="1" customWidth="1"/>
    <col min="7672" max="7672" width="9.453125" style="134" customWidth="1"/>
    <col min="7673" max="7673" width="8.54296875" style="134" customWidth="1"/>
    <col min="7674" max="7674" width="11.54296875" style="134" customWidth="1"/>
    <col min="7675" max="7675" width="0.54296875" style="134" customWidth="1"/>
    <col min="7676" max="7676" width="25.54296875" style="134" customWidth="1"/>
    <col min="7677" max="7677" width="0.54296875" style="134" customWidth="1"/>
    <col min="7678" max="7678" width="35.54296875" style="134" customWidth="1"/>
    <col min="7679" max="7679" width="1" style="134" customWidth="1"/>
    <col min="7680" max="7682" width="9.453125" style="134" customWidth="1"/>
    <col min="7683" max="7926" width="8.81640625" style="134"/>
    <col min="7927" max="7927" width="5" style="134" bestFit="1" customWidth="1"/>
    <col min="7928" max="7928" width="9.453125" style="134" customWidth="1"/>
    <col min="7929" max="7929" width="8.54296875" style="134" customWidth="1"/>
    <col min="7930" max="7930" width="11.54296875" style="134" customWidth="1"/>
    <col min="7931" max="7931" width="0.54296875" style="134" customWidth="1"/>
    <col min="7932" max="7932" width="25.54296875" style="134" customWidth="1"/>
    <col min="7933" max="7933" width="0.54296875" style="134" customWidth="1"/>
    <col min="7934" max="7934" width="35.54296875" style="134" customWidth="1"/>
    <col min="7935" max="7935" width="1" style="134" customWidth="1"/>
    <col min="7936" max="7938" width="9.453125" style="134" customWidth="1"/>
    <col min="7939" max="8182" width="8.81640625" style="134"/>
    <col min="8183" max="8183" width="5" style="134" bestFit="1" customWidth="1"/>
    <col min="8184" max="8184" width="9.453125" style="134" customWidth="1"/>
    <col min="8185" max="8185" width="8.54296875" style="134" customWidth="1"/>
    <col min="8186" max="8186" width="11.54296875" style="134" customWidth="1"/>
    <col min="8187" max="8187" width="0.54296875" style="134" customWidth="1"/>
    <col min="8188" max="8188" width="25.54296875" style="134" customWidth="1"/>
    <col min="8189" max="8189" width="0.54296875" style="134" customWidth="1"/>
    <col min="8190" max="8190" width="35.54296875" style="134" customWidth="1"/>
    <col min="8191" max="8191" width="1" style="134" customWidth="1"/>
    <col min="8192" max="8194" width="9.453125" style="134" customWidth="1"/>
    <col min="8195" max="8438" width="8.81640625" style="134"/>
    <col min="8439" max="8439" width="5" style="134" bestFit="1" customWidth="1"/>
    <col min="8440" max="8440" width="9.453125" style="134" customWidth="1"/>
    <col min="8441" max="8441" width="8.54296875" style="134" customWidth="1"/>
    <col min="8442" max="8442" width="11.54296875" style="134" customWidth="1"/>
    <col min="8443" max="8443" width="0.54296875" style="134" customWidth="1"/>
    <col min="8444" max="8444" width="25.54296875" style="134" customWidth="1"/>
    <col min="8445" max="8445" width="0.54296875" style="134" customWidth="1"/>
    <col min="8446" max="8446" width="35.54296875" style="134" customWidth="1"/>
    <col min="8447" max="8447" width="1" style="134" customWidth="1"/>
    <col min="8448" max="8450" width="9.453125" style="134" customWidth="1"/>
    <col min="8451" max="8694" width="8.81640625" style="134"/>
    <col min="8695" max="8695" width="5" style="134" bestFit="1" customWidth="1"/>
    <col min="8696" max="8696" width="9.453125" style="134" customWidth="1"/>
    <col min="8697" max="8697" width="8.54296875" style="134" customWidth="1"/>
    <col min="8698" max="8698" width="11.54296875" style="134" customWidth="1"/>
    <col min="8699" max="8699" width="0.54296875" style="134" customWidth="1"/>
    <col min="8700" max="8700" width="25.54296875" style="134" customWidth="1"/>
    <col min="8701" max="8701" width="0.54296875" style="134" customWidth="1"/>
    <col min="8702" max="8702" width="35.54296875" style="134" customWidth="1"/>
    <col min="8703" max="8703" width="1" style="134" customWidth="1"/>
    <col min="8704" max="8706" width="9.453125" style="134" customWidth="1"/>
    <col min="8707" max="8950" width="8.81640625" style="134"/>
    <col min="8951" max="8951" width="5" style="134" bestFit="1" customWidth="1"/>
    <col min="8952" max="8952" width="9.453125" style="134" customWidth="1"/>
    <col min="8953" max="8953" width="8.54296875" style="134" customWidth="1"/>
    <col min="8954" max="8954" width="11.54296875" style="134" customWidth="1"/>
    <col min="8955" max="8955" width="0.54296875" style="134" customWidth="1"/>
    <col min="8956" max="8956" width="25.54296875" style="134" customWidth="1"/>
    <col min="8957" max="8957" width="0.54296875" style="134" customWidth="1"/>
    <col min="8958" max="8958" width="35.54296875" style="134" customWidth="1"/>
    <col min="8959" max="8959" width="1" style="134" customWidth="1"/>
    <col min="8960" max="8962" width="9.453125" style="134" customWidth="1"/>
    <col min="8963" max="9206" width="8.81640625" style="134"/>
    <col min="9207" max="9207" width="5" style="134" bestFit="1" customWidth="1"/>
    <col min="9208" max="9208" width="9.453125" style="134" customWidth="1"/>
    <col min="9209" max="9209" width="8.54296875" style="134" customWidth="1"/>
    <col min="9210" max="9210" width="11.54296875" style="134" customWidth="1"/>
    <col min="9211" max="9211" width="0.54296875" style="134" customWidth="1"/>
    <col min="9212" max="9212" width="25.54296875" style="134" customWidth="1"/>
    <col min="9213" max="9213" width="0.54296875" style="134" customWidth="1"/>
    <col min="9214" max="9214" width="35.54296875" style="134" customWidth="1"/>
    <col min="9215" max="9215" width="1" style="134" customWidth="1"/>
    <col min="9216" max="9218" width="9.453125" style="134" customWidth="1"/>
    <col min="9219" max="9462" width="8.81640625" style="134"/>
    <col min="9463" max="9463" width="5" style="134" bestFit="1" customWidth="1"/>
    <col min="9464" max="9464" width="9.453125" style="134" customWidth="1"/>
    <col min="9465" max="9465" width="8.54296875" style="134" customWidth="1"/>
    <col min="9466" max="9466" width="11.54296875" style="134" customWidth="1"/>
    <col min="9467" max="9467" width="0.54296875" style="134" customWidth="1"/>
    <col min="9468" max="9468" width="25.54296875" style="134" customWidth="1"/>
    <col min="9469" max="9469" width="0.54296875" style="134" customWidth="1"/>
    <col min="9470" max="9470" width="35.54296875" style="134" customWidth="1"/>
    <col min="9471" max="9471" width="1" style="134" customWidth="1"/>
    <col min="9472" max="9474" width="9.453125" style="134" customWidth="1"/>
    <col min="9475" max="9718" width="8.81640625" style="134"/>
    <col min="9719" max="9719" width="5" style="134" bestFit="1" customWidth="1"/>
    <col min="9720" max="9720" width="9.453125" style="134" customWidth="1"/>
    <col min="9721" max="9721" width="8.54296875" style="134" customWidth="1"/>
    <col min="9722" max="9722" width="11.54296875" style="134" customWidth="1"/>
    <col min="9723" max="9723" width="0.54296875" style="134" customWidth="1"/>
    <col min="9724" max="9724" width="25.54296875" style="134" customWidth="1"/>
    <col min="9725" max="9725" width="0.54296875" style="134" customWidth="1"/>
    <col min="9726" max="9726" width="35.54296875" style="134" customWidth="1"/>
    <col min="9727" max="9727" width="1" style="134" customWidth="1"/>
    <col min="9728" max="9730" width="9.453125" style="134" customWidth="1"/>
    <col min="9731" max="9974" width="8.81640625" style="134"/>
    <col min="9975" max="9975" width="5" style="134" bestFit="1" customWidth="1"/>
    <col min="9976" max="9976" width="9.453125" style="134" customWidth="1"/>
    <col min="9977" max="9977" width="8.54296875" style="134" customWidth="1"/>
    <col min="9978" max="9978" width="11.54296875" style="134" customWidth="1"/>
    <col min="9979" max="9979" width="0.54296875" style="134" customWidth="1"/>
    <col min="9980" max="9980" width="25.54296875" style="134" customWidth="1"/>
    <col min="9981" max="9981" width="0.54296875" style="134" customWidth="1"/>
    <col min="9982" max="9982" width="35.54296875" style="134" customWidth="1"/>
    <col min="9983" max="9983" width="1" style="134" customWidth="1"/>
    <col min="9984" max="9986" width="9.453125" style="134" customWidth="1"/>
    <col min="9987" max="10230" width="8.81640625" style="134"/>
    <col min="10231" max="10231" width="5" style="134" bestFit="1" customWidth="1"/>
    <col min="10232" max="10232" width="9.453125" style="134" customWidth="1"/>
    <col min="10233" max="10233" width="8.54296875" style="134" customWidth="1"/>
    <col min="10234" max="10234" width="11.54296875" style="134" customWidth="1"/>
    <col min="10235" max="10235" width="0.54296875" style="134" customWidth="1"/>
    <col min="10236" max="10236" width="25.54296875" style="134" customWidth="1"/>
    <col min="10237" max="10237" width="0.54296875" style="134" customWidth="1"/>
    <col min="10238" max="10238" width="35.54296875" style="134" customWidth="1"/>
    <col min="10239" max="10239" width="1" style="134" customWidth="1"/>
    <col min="10240" max="10242" width="9.453125" style="134" customWidth="1"/>
    <col min="10243" max="10486" width="8.81640625" style="134"/>
    <col min="10487" max="10487" width="5" style="134" bestFit="1" customWidth="1"/>
    <col min="10488" max="10488" width="9.453125" style="134" customWidth="1"/>
    <col min="10489" max="10489" width="8.54296875" style="134" customWidth="1"/>
    <col min="10490" max="10490" width="11.54296875" style="134" customWidth="1"/>
    <col min="10491" max="10491" width="0.54296875" style="134" customWidth="1"/>
    <col min="10492" max="10492" width="25.54296875" style="134" customWidth="1"/>
    <col min="10493" max="10493" width="0.54296875" style="134" customWidth="1"/>
    <col min="10494" max="10494" width="35.54296875" style="134" customWidth="1"/>
    <col min="10495" max="10495" width="1" style="134" customWidth="1"/>
    <col min="10496" max="10498" width="9.453125" style="134" customWidth="1"/>
    <col min="10499" max="10742" width="8.81640625" style="134"/>
    <col min="10743" max="10743" width="5" style="134" bestFit="1" customWidth="1"/>
    <col min="10744" max="10744" width="9.453125" style="134" customWidth="1"/>
    <col min="10745" max="10745" width="8.54296875" style="134" customWidth="1"/>
    <col min="10746" max="10746" width="11.54296875" style="134" customWidth="1"/>
    <col min="10747" max="10747" width="0.54296875" style="134" customWidth="1"/>
    <col min="10748" max="10748" width="25.54296875" style="134" customWidth="1"/>
    <col min="10749" max="10749" width="0.54296875" style="134" customWidth="1"/>
    <col min="10750" max="10750" width="35.54296875" style="134" customWidth="1"/>
    <col min="10751" max="10751" width="1" style="134" customWidth="1"/>
    <col min="10752" max="10754" width="9.453125" style="134" customWidth="1"/>
    <col min="10755" max="10998" width="8.81640625" style="134"/>
    <col min="10999" max="10999" width="5" style="134" bestFit="1" customWidth="1"/>
    <col min="11000" max="11000" width="9.453125" style="134" customWidth="1"/>
    <col min="11001" max="11001" width="8.54296875" style="134" customWidth="1"/>
    <col min="11002" max="11002" width="11.54296875" style="134" customWidth="1"/>
    <col min="11003" max="11003" width="0.54296875" style="134" customWidth="1"/>
    <col min="11004" max="11004" width="25.54296875" style="134" customWidth="1"/>
    <col min="11005" max="11005" width="0.54296875" style="134" customWidth="1"/>
    <col min="11006" max="11006" width="35.54296875" style="134" customWidth="1"/>
    <col min="11007" max="11007" width="1" style="134" customWidth="1"/>
    <col min="11008" max="11010" width="9.453125" style="134" customWidth="1"/>
    <col min="11011" max="11254" width="8.81640625" style="134"/>
    <col min="11255" max="11255" width="5" style="134" bestFit="1" customWidth="1"/>
    <col min="11256" max="11256" width="9.453125" style="134" customWidth="1"/>
    <col min="11257" max="11257" width="8.54296875" style="134" customWidth="1"/>
    <col min="11258" max="11258" width="11.54296875" style="134" customWidth="1"/>
    <col min="11259" max="11259" width="0.54296875" style="134" customWidth="1"/>
    <col min="11260" max="11260" width="25.54296875" style="134" customWidth="1"/>
    <col min="11261" max="11261" width="0.54296875" style="134" customWidth="1"/>
    <col min="11262" max="11262" width="35.54296875" style="134" customWidth="1"/>
    <col min="11263" max="11263" width="1" style="134" customWidth="1"/>
    <col min="11264" max="11266" width="9.453125" style="134" customWidth="1"/>
    <col min="11267" max="11510" width="8.81640625" style="134"/>
    <col min="11511" max="11511" width="5" style="134" bestFit="1" customWidth="1"/>
    <col min="11512" max="11512" width="9.453125" style="134" customWidth="1"/>
    <col min="11513" max="11513" width="8.54296875" style="134" customWidth="1"/>
    <col min="11514" max="11514" width="11.54296875" style="134" customWidth="1"/>
    <col min="11515" max="11515" width="0.54296875" style="134" customWidth="1"/>
    <col min="11516" max="11516" width="25.54296875" style="134" customWidth="1"/>
    <col min="11517" max="11517" width="0.54296875" style="134" customWidth="1"/>
    <col min="11518" max="11518" width="35.54296875" style="134" customWidth="1"/>
    <col min="11519" max="11519" width="1" style="134" customWidth="1"/>
    <col min="11520" max="11522" width="9.453125" style="134" customWidth="1"/>
    <col min="11523" max="11766" width="8.81640625" style="134"/>
    <col min="11767" max="11767" width="5" style="134" bestFit="1" customWidth="1"/>
    <col min="11768" max="11768" width="9.453125" style="134" customWidth="1"/>
    <col min="11769" max="11769" width="8.54296875" style="134" customWidth="1"/>
    <col min="11770" max="11770" width="11.54296875" style="134" customWidth="1"/>
    <col min="11771" max="11771" width="0.54296875" style="134" customWidth="1"/>
    <col min="11772" max="11772" width="25.54296875" style="134" customWidth="1"/>
    <col min="11773" max="11773" width="0.54296875" style="134" customWidth="1"/>
    <col min="11774" max="11774" width="35.54296875" style="134" customWidth="1"/>
    <col min="11775" max="11775" width="1" style="134" customWidth="1"/>
    <col min="11776" max="11778" width="9.453125" style="134" customWidth="1"/>
    <col min="11779" max="12022" width="8.81640625" style="134"/>
    <col min="12023" max="12023" width="5" style="134" bestFit="1" customWidth="1"/>
    <col min="12024" max="12024" width="9.453125" style="134" customWidth="1"/>
    <col min="12025" max="12025" width="8.54296875" style="134" customWidth="1"/>
    <col min="12026" max="12026" width="11.54296875" style="134" customWidth="1"/>
    <col min="12027" max="12027" width="0.54296875" style="134" customWidth="1"/>
    <col min="12028" max="12028" width="25.54296875" style="134" customWidth="1"/>
    <col min="12029" max="12029" width="0.54296875" style="134" customWidth="1"/>
    <col min="12030" max="12030" width="35.54296875" style="134" customWidth="1"/>
    <col min="12031" max="12031" width="1" style="134" customWidth="1"/>
    <col min="12032" max="12034" width="9.453125" style="134" customWidth="1"/>
    <col min="12035" max="12278" width="8.81640625" style="134"/>
    <col min="12279" max="12279" width="5" style="134" bestFit="1" customWidth="1"/>
    <col min="12280" max="12280" width="9.453125" style="134" customWidth="1"/>
    <col min="12281" max="12281" width="8.54296875" style="134" customWidth="1"/>
    <col min="12282" max="12282" width="11.54296875" style="134" customWidth="1"/>
    <col min="12283" max="12283" width="0.54296875" style="134" customWidth="1"/>
    <col min="12284" max="12284" width="25.54296875" style="134" customWidth="1"/>
    <col min="12285" max="12285" width="0.54296875" style="134" customWidth="1"/>
    <col min="12286" max="12286" width="35.54296875" style="134" customWidth="1"/>
    <col min="12287" max="12287" width="1" style="134" customWidth="1"/>
    <col min="12288" max="12290" width="9.453125" style="134" customWidth="1"/>
    <col min="12291" max="12534" width="8.81640625" style="134"/>
    <col min="12535" max="12535" width="5" style="134" bestFit="1" customWidth="1"/>
    <col min="12536" max="12536" width="9.453125" style="134" customWidth="1"/>
    <col min="12537" max="12537" width="8.54296875" style="134" customWidth="1"/>
    <col min="12538" max="12538" width="11.54296875" style="134" customWidth="1"/>
    <col min="12539" max="12539" width="0.54296875" style="134" customWidth="1"/>
    <col min="12540" max="12540" width="25.54296875" style="134" customWidth="1"/>
    <col min="12541" max="12541" width="0.54296875" style="134" customWidth="1"/>
    <col min="12542" max="12542" width="35.54296875" style="134" customWidth="1"/>
    <col min="12543" max="12543" width="1" style="134" customWidth="1"/>
    <col min="12544" max="12546" width="9.453125" style="134" customWidth="1"/>
    <col min="12547" max="12790" width="8.81640625" style="134"/>
    <col min="12791" max="12791" width="5" style="134" bestFit="1" customWidth="1"/>
    <col min="12792" max="12792" width="9.453125" style="134" customWidth="1"/>
    <col min="12793" max="12793" width="8.54296875" style="134" customWidth="1"/>
    <col min="12794" max="12794" width="11.54296875" style="134" customWidth="1"/>
    <col min="12795" max="12795" width="0.54296875" style="134" customWidth="1"/>
    <col min="12796" max="12796" width="25.54296875" style="134" customWidth="1"/>
    <col min="12797" max="12797" width="0.54296875" style="134" customWidth="1"/>
    <col min="12798" max="12798" width="35.54296875" style="134" customWidth="1"/>
    <col min="12799" max="12799" width="1" style="134" customWidth="1"/>
    <col min="12800" max="12802" width="9.453125" style="134" customWidth="1"/>
    <col min="12803" max="13046" width="8.81640625" style="134"/>
    <col min="13047" max="13047" width="5" style="134" bestFit="1" customWidth="1"/>
    <col min="13048" max="13048" width="9.453125" style="134" customWidth="1"/>
    <col min="13049" max="13049" width="8.54296875" style="134" customWidth="1"/>
    <col min="13050" max="13050" width="11.54296875" style="134" customWidth="1"/>
    <col min="13051" max="13051" width="0.54296875" style="134" customWidth="1"/>
    <col min="13052" max="13052" width="25.54296875" style="134" customWidth="1"/>
    <col min="13053" max="13053" width="0.54296875" style="134" customWidth="1"/>
    <col min="13054" max="13054" width="35.54296875" style="134" customWidth="1"/>
    <col min="13055" max="13055" width="1" style="134" customWidth="1"/>
    <col min="13056" max="13058" width="9.453125" style="134" customWidth="1"/>
    <col min="13059" max="13302" width="8.81640625" style="134"/>
    <col min="13303" max="13303" width="5" style="134" bestFit="1" customWidth="1"/>
    <col min="13304" max="13304" width="9.453125" style="134" customWidth="1"/>
    <col min="13305" max="13305" width="8.54296875" style="134" customWidth="1"/>
    <col min="13306" max="13306" width="11.54296875" style="134" customWidth="1"/>
    <col min="13307" max="13307" width="0.54296875" style="134" customWidth="1"/>
    <col min="13308" max="13308" width="25.54296875" style="134" customWidth="1"/>
    <col min="13309" max="13309" width="0.54296875" style="134" customWidth="1"/>
    <col min="13310" max="13310" width="35.54296875" style="134" customWidth="1"/>
    <col min="13311" max="13311" width="1" style="134" customWidth="1"/>
    <col min="13312" max="13314" width="9.453125" style="134" customWidth="1"/>
    <col min="13315" max="13558" width="8.81640625" style="134"/>
    <col min="13559" max="13559" width="5" style="134" bestFit="1" customWidth="1"/>
    <col min="13560" max="13560" width="9.453125" style="134" customWidth="1"/>
    <col min="13561" max="13561" width="8.54296875" style="134" customWidth="1"/>
    <col min="13562" max="13562" width="11.54296875" style="134" customWidth="1"/>
    <col min="13563" max="13563" width="0.54296875" style="134" customWidth="1"/>
    <col min="13564" max="13564" width="25.54296875" style="134" customWidth="1"/>
    <col min="13565" max="13565" width="0.54296875" style="134" customWidth="1"/>
    <col min="13566" max="13566" width="35.54296875" style="134" customWidth="1"/>
    <col min="13567" max="13567" width="1" style="134" customWidth="1"/>
    <col min="13568" max="13570" width="9.453125" style="134" customWidth="1"/>
    <col min="13571" max="13814" width="8.81640625" style="134"/>
    <col min="13815" max="13815" width="5" style="134" bestFit="1" customWidth="1"/>
    <col min="13816" max="13816" width="9.453125" style="134" customWidth="1"/>
    <col min="13817" max="13817" width="8.54296875" style="134" customWidth="1"/>
    <col min="13818" max="13818" width="11.54296875" style="134" customWidth="1"/>
    <col min="13819" max="13819" width="0.54296875" style="134" customWidth="1"/>
    <col min="13820" max="13820" width="25.54296875" style="134" customWidth="1"/>
    <col min="13821" max="13821" width="0.54296875" style="134" customWidth="1"/>
    <col min="13822" max="13822" width="35.54296875" style="134" customWidth="1"/>
    <col min="13823" max="13823" width="1" style="134" customWidth="1"/>
    <col min="13824" max="13826" width="9.453125" style="134" customWidth="1"/>
    <col min="13827" max="14070" width="8.81640625" style="134"/>
    <col min="14071" max="14071" width="5" style="134" bestFit="1" customWidth="1"/>
    <col min="14072" max="14072" width="9.453125" style="134" customWidth="1"/>
    <col min="14073" max="14073" width="8.54296875" style="134" customWidth="1"/>
    <col min="14074" max="14074" width="11.54296875" style="134" customWidth="1"/>
    <col min="14075" max="14075" width="0.54296875" style="134" customWidth="1"/>
    <col min="14076" max="14076" width="25.54296875" style="134" customWidth="1"/>
    <col min="14077" max="14077" width="0.54296875" style="134" customWidth="1"/>
    <col min="14078" max="14078" width="35.54296875" style="134" customWidth="1"/>
    <col min="14079" max="14079" width="1" style="134" customWidth="1"/>
    <col min="14080" max="14082" width="9.453125" style="134" customWidth="1"/>
    <col min="14083" max="14326" width="8.81640625" style="134"/>
    <col min="14327" max="14327" width="5" style="134" bestFit="1" customWidth="1"/>
    <col min="14328" max="14328" width="9.453125" style="134" customWidth="1"/>
    <col min="14329" max="14329" width="8.54296875" style="134" customWidth="1"/>
    <col min="14330" max="14330" width="11.54296875" style="134" customWidth="1"/>
    <col min="14331" max="14331" width="0.54296875" style="134" customWidth="1"/>
    <col min="14332" max="14332" width="25.54296875" style="134" customWidth="1"/>
    <col min="14333" max="14333" width="0.54296875" style="134" customWidth="1"/>
    <col min="14334" max="14334" width="35.54296875" style="134" customWidth="1"/>
    <col min="14335" max="14335" width="1" style="134" customWidth="1"/>
    <col min="14336" max="14338" width="9.453125" style="134" customWidth="1"/>
    <col min="14339" max="14582" width="8.81640625" style="134"/>
    <col min="14583" max="14583" width="5" style="134" bestFit="1" customWidth="1"/>
    <col min="14584" max="14584" width="9.453125" style="134" customWidth="1"/>
    <col min="14585" max="14585" width="8.54296875" style="134" customWidth="1"/>
    <col min="14586" max="14586" width="11.54296875" style="134" customWidth="1"/>
    <col min="14587" max="14587" width="0.54296875" style="134" customWidth="1"/>
    <col min="14588" max="14588" width="25.54296875" style="134" customWidth="1"/>
    <col min="14589" max="14589" width="0.54296875" style="134" customWidth="1"/>
    <col min="14590" max="14590" width="35.54296875" style="134" customWidth="1"/>
    <col min="14591" max="14591" width="1" style="134" customWidth="1"/>
    <col min="14592" max="14594" width="9.453125" style="134" customWidth="1"/>
    <col min="14595" max="14838" width="8.81640625" style="134"/>
    <col min="14839" max="14839" width="5" style="134" bestFit="1" customWidth="1"/>
    <col min="14840" max="14840" width="9.453125" style="134" customWidth="1"/>
    <col min="14841" max="14841" width="8.54296875" style="134" customWidth="1"/>
    <col min="14842" max="14842" width="11.54296875" style="134" customWidth="1"/>
    <col min="14843" max="14843" width="0.54296875" style="134" customWidth="1"/>
    <col min="14844" max="14844" width="25.54296875" style="134" customWidth="1"/>
    <col min="14845" max="14845" width="0.54296875" style="134" customWidth="1"/>
    <col min="14846" max="14846" width="35.54296875" style="134" customWidth="1"/>
    <col min="14847" max="14847" width="1" style="134" customWidth="1"/>
    <col min="14848" max="14850" width="9.453125" style="134" customWidth="1"/>
    <col min="14851" max="15094" width="8.81640625" style="134"/>
    <col min="15095" max="15095" width="5" style="134" bestFit="1" customWidth="1"/>
    <col min="15096" max="15096" width="9.453125" style="134" customWidth="1"/>
    <col min="15097" max="15097" width="8.54296875" style="134" customWidth="1"/>
    <col min="15098" max="15098" width="11.54296875" style="134" customWidth="1"/>
    <col min="15099" max="15099" width="0.54296875" style="134" customWidth="1"/>
    <col min="15100" max="15100" width="25.54296875" style="134" customWidth="1"/>
    <col min="15101" max="15101" width="0.54296875" style="134" customWidth="1"/>
    <col min="15102" max="15102" width="35.54296875" style="134" customWidth="1"/>
    <col min="15103" max="15103" width="1" style="134" customWidth="1"/>
    <col min="15104" max="15106" width="9.453125" style="134" customWidth="1"/>
    <col min="15107" max="15350" width="8.81640625" style="134"/>
    <col min="15351" max="15351" width="5" style="134" bestFit="1" customWidth="1"/>
    <col min="15352" max="15352" width="9.453125" style="134" customWidth="1"/>
    <col min="15353" max="15353" width="8.54296875" style="134" customWidth="1"/>
    <col min="15354" max="15354" width="11.54296875" style="134" customWidth="1"/>
    <col min="15355" max="15355" width="0.54296875" style="134" customWidth="1"/>
    <col min="15356" max="15356" width="25.54296875" style="134" customWidth="1"/>
    <col min="15357" max="15357" width="0.54296875" style="134" customWidth="1"/>
    <col min="15358" max="15358" width="35.54296875" style="134" customWidth="1"/>
    <col min="15359" max="15359" width="1" style="134" customWidth="1"/>
    <col min="15360" max="15362" width="9.453125" style="134" customWidth="1"/>
    <col min="15363" max="15606" width="8.81640625" style="134"/>
    <col min="15607" max="15607" width="5" style="134" bestFit="1" customWidth="1"/>
    <col min="15608" max="15608" width="9.453125" style="134" customWidth="1"/>
    <col min="15609" max="15609" width="8.54296875" style="134" customWidth="1"/>
    <col min="15610" max="15610" width="11.54296875" style="134" customWidth="1"/>
    <col min="15611" max="15611" width="0.54296875" style="134" customWidth="1"/>
    <col min="15612" max="15612" width="25.54296875" style="134" customWidth="1"/>
    <col min="15613" max="15613" width="0.54296875" style="134" customWidth="1"/>
    <col min="15614" max="15614" width="35.54296875" style="134" customWidth="1"/>
    <col min="15615" max="15615" width="1" style="134" customWidth="1"/>
    <col min="15616" max="15618" width="9.453125" style="134" customWidth="1"/>
    <col min="15619" max="15862" width="8.81640625" style="134"/>
    <col min="15863" max="15863" width="5" style="134" bestFit="1" customWidth="1"/>
    <col min="15864" max="15864" width="9.453125" style="134" customWidth="1"/>
    <col min="15865" max="15865" width="8.54296875" style="134" customWidth="1"/>
    <col min="15866" max="15866" width="11.54296875" style="134" customWidth="1"/>
    <col min="15867" max="15867" width="0.54296875" style="134" customWidth="1"/>
    <col min="15868" max="15868" width="25.54296875" style="134" customWidth="1"/>
    <col min="15869" max="15869" width="0.54296875" style="134" customWidth="1"/>
    <col min="15870" max="15870" width="35.54296875" style="134" customWidth="1"/>
    <col min="15871" max="15871" width="1" style="134" customWidth="1"/>
    <col min="15872" max="15874" width="9.453125" style="134" customWidth="1"/>
    <col min="15875" max="16118" width="8.81640625" style="134"/>
    <col min="16119" max="16119" width="5" style="134" bestFit="1" customWidth="1"/>
    <col min="16120" max="16120" width="9.453125" style="134" customWidth="1"/>
    <col min="16121" max="16121" width="8.54296875" style="134" customWidth="1"/>
    <col min="16122" max="16122" width="11.54296875" style="134" customWidth="1"/>
    <col min="16123" max="16123" width="0.54296875" style="134" customWidth="1"/>
    <col min="16124" max="16124" width="25.54296875" style="134" customWidth="1"/>
    <col min="16125" max="16125" width="0.54296875" style="134" customWidth="1"/>
    <col min="16126" max="16126" width="35.54296875" style="134" customWidth="1"/>
    <col min="16127" max="16127" width="1" style="134" customWidth="1"/>
    <col min="16128" max="16130" width="9.453125" style="134" customWidth="1"/>
    <col min="16131" max="16375" width="8.81640625" style="134"/>
    <col min="16376" max="16384" width="9.453125" style="134" customWidth="1"/>
  </cols>
  <sheetData>
    <row r="1" spans="1:8" ht="15" customHeight="1">
      <c r="B1" s="847" t="s">
        <v>851</v>
      </c>
      <c r="C1" s="847"/>
      <c r="D1" s="847"/>
      <c r="E1" s="847"/>
      <c r="F1" s="847"/>
      <c r="G1" s="847"/>
      <c r="H1" s="847"/>
    </row>
    <row r="2" spans="1:8" ht="15" customHeight="1">
      <c r="B2" s="862" t="s">
        <v>761</v>
      </c>
      <c r="C2" s="862"/>
      <c r="D2" s="862"/>
      <c r="E2" s="862"/>
      <c r="F2" s="862"/>
      <c r="G2" s="862"/>
      <c r="H2" s="862"/>
    </row>
    <row r="3" spans="1:8" ht="15" customHeight="1">
      <c r="B3" s="862" t="s">
        <v>3746</v>
      </c>
      <c r="C3" s="862"/>
      <c r="D3" s="862"/>
      <c r="E3" s="862"/>
      <c r="F3" s="862"/>
      <c r="G3" s="862"/>
      <c r="H3" s="862"/>
    </row>
    <row r="4" spans="1:8" ht="9" customHeight="1"/>
    <row r="5" spans="1:8" ht="15" customHeight="1">
      <c r="A5" s="212">
        <v>1</v>
      </c>
      <c r="B5" s="863" t="s">
        <v>595</v>
      </c>
      <c r="C5" s="863"/>
      <c r="D5" s="863"/>
    </row>
    <row r="6" spans="1:8" ht="3.75" customHeight="1">
      <c r="B6" s="214"/>
    </row>
    <row r="7" spans="1:8" ht="15" customHeight="1">
      <c r="B7" s="864" t="s">
        <v>4122</v>
      </c>
      <c r="C7" s="865"/>
      <c r="D7" s="865"/>
      <c r="E7" s="865"/>
      <c r="F7" s="865"/>
      <c r="G7" s="865"/>
      <c r="H7" s="865"/>
    </row>
    <row r="8" spans="1:8" ht="14.5">
      <c r="B8" s="865"/>
      <c r="C8" s="865"/>
      <c r="D8" s="865"/>
      <c r="E8" s="865"/>
      <c r="F8" s="865"/>
      <c r="G8" s="865"/>
      <c r="H8" s="865"/>
    </row>
    <row r="9" spans="1:8" ht="14.5">
      <c r="B9" s="865"/>
      <c r="C9" s="865"/>
      <c r="D9" s="865"/>
      <c r="E9" s="865"/>
      <c r="F9" s="865"/>
      <c r="G9" s="865"/>
      <c r="H9" s="865"/>
    </row>
    <row r="10" spans="1:8" ht="14.5">
      <c r="B10" s="865"/>
      <c r="C10" s="865"/>
      <c r="D10" s="865"/>
      <c r="E10" s="865"/>
      <c r="F10" s="865"/>
      <c r="G10" s="865"/>
      <c r="H10" s="865"/>
    </row>
    <row r="11" spans="1:8" ht="4.5" customHeight="1">
      <c r="B11" s="865"/>
      <c r="C11" s="865"/>
      <c r="D11" s="865"/>
      <c r="E11" s="865"/>
      <c r="F11" s="865"/>
      <c r="G11" s="865"/>
      <c r="H11" s="865"/>
    </row>
    <row r="12" spans="1:8" ht="6" customHeight="1"/>
    <row r="13" spans="1:8" ht="15" customHeight="1">
      <c r="A13" s="212">
        <f>A5+1</f>
        <v>2</v>
      </c>
      <c r="B13" s="863" t="s">
        <v>251</v>
      </c>
      <c r="C13" s="863"/>
      <c r="D13" s="863"/>
      <c r="E13" s="863"/>
    </row>
    <row r="14" spans="1:8" ht="5.15" customHeight="1">
      <c r="B14" s="135"/>
    </row>
    <row r="15" spans="1:8" ht="93" customHeight="1">
      <c r="B15" s="853" t="s">
        <v>957</v>
      </c>
      <c r="C15" s="853"/>
      <c r="D15" s="853"/>
      <c r="E15" s="853"/>
      <c r="F15" s="853"/>
      <c r="G15" s="853"/>
      <c r="H15" s="853"/>
    </row>
    <row r="16" spans="1:8" ht="60.75" hidden="1" customHeight="1">
      <c r="C16" s="855" t="s">
        <v>641</v>
      </c>
      <c r="D16" s="855"/>
      <c r="E16" s="209"/>
      <c r="F16" s="210" t="s">
        <v>222</v>
      </c>
      <c r="G16" s="209"/>
      <c r="H16" s="210" t="s">
        <v>223</v>
      </c>
    </row>
    <row r="17" spans="1:8" ht="15" customHeight="1">
      <c r="A17" s="212">
        <f>A13+1</f>
        <v>3</v>
      </c>
      <c r="B17" s="136" t="s">
        <v>273</v>
      </c>
    </row>
    <row r="18" spans="1:8" ht="3" customHeight="1"/>
    <row r="19" spans="1:8" ht="15" customHeight="1">
      <c r="A19" s="212">
        <f>A17+0.1</f>
        <v>3.1</v>
      </c>
      <c r="B19" s="136" t="s">
        <v>1460</v>
      </c>
    </row>
    <row r="20" spans="1:8" ht="0.75" customHeight="1">
      <c r="A20" s="212"/>
      <c r="B20" s="136"/>
    </row>
    <row r="21" spans="1:8" ht="5.9" customHeight="1">
      <c r="A21" s="212"/>
      <c r="B21" s="136"/>
    </row>
    <row r="22" spans="1:8" ht="15" customHeight="1">
      <c r="A22" s="212"/>
      <c r="B22" s="856" t="s">
        <v>1461</v>
      </c>
      <c r="C22" s="856"/>
      <c r="D22" s="856"/>
      <c r="E22" s="856"/>
      <c r="F22" s="856"/>
      <c r="G22" s="856"/>
      <c r="H22" s="856"/>
    </row>
    <row r="23" spans="1:8" ht="15" customHeight="1">
      <c r="A23" s="212"/>
      <c r="B23" s="856"/>
      <c r="C23" s="856"/>
      <c r="D23" s="856"/>
      <c r="E23" s="856"/>
      <c r="F23" s="856"/>
      <c r="G23" s="856"/>
      <c r="H23" s="856"/>
    </row>
    <row r="24" spans="1:8" ht="15" customHeight="1">
      <c r="A24" s="212"/>
      <c r="B24" s="856"/>
      <c r="C24" s="856"/>
      <c r="D24" s="856"/>
      <c r="E24" s="856"/>
      <c r="F24" s="856"/>
      <c r="G24" s="856"/>
      <c r="H24" s="856"/>
    </row>
    <row r="25" spans="1:8" ht="15" customHeight="1">
      <c r="A25" s="212"/>
      <c r="B25" s="856"/>
      <c r="C25" s="856"/>
      <c r="D25" s="856"/>
      <c r="E25" s="856"/>
      <c r="F25" s="856"/>
      <c r="G25" s="856"/>
      <c r="H25" s="856"/>
    </row>
    <row r="26" spans="1:8" ht="23.25" customHeight="1">
      <c r="A26" s="212"/>
      <c r="B26" s="856"/>
      <c r="C26" s="856"/>
      <c r="D26" s="856"/>
      <c r="E26" s="856"/>
      <c r="F26" s="856"/>
      <c r="G26" s="856"/>
      <c r="H26" s="856"/>
    </row>
    <row r="27" spans="1:8" ht="11.25" customHeight="1">
      <c r="A27" s="212"/>
      <c r="B27" s="856"/>
      <c r="C27" s="856"/>
      <c r="D27" s="856"/>
      <c r="E27" s="856"/>
      <c r="F27" s="856"/>
      <c r="G27" s="856"/>
      <c r="H27" s="856"/>
    </row>
    <row r="28" spans="1:8" ht="14.5">
      <c r="A28" s="212">
        <f>A17+0.2</f>
        <v>3.2</v>
      </c>
      <c r="B28" s="136" t="s">
        <v>762</v>
      </c>
      <c r="C28" s="211"/>
      <c r="D28" s="211"/>
      <c r="E28" s="211"/>
      <c r="F28" s="211"/>
      <c r="G28" s="211"/>
      <c r="H28" s="211"/>
    </row>
    <row r="29" spans="1:8" ht="3.75" customHeight="1">
      <c r="A29" s="212"/>
      <c r="B29" s="211"/>
      <c r="C29" s="211"/>
      <c r="D29" s="211"/>
      <c r="E29" s="211"/>
      <c r="F29" s="211"/>
      <c r="G29" s="211"/>
      <c r="H29" s="211"/>
    </row>
    <row r="30" spans="1:8" ht="14.5">
      <c r="A30" s="212"/>
      <c r="B30" s="137" t="s">
        <v>763</v>
      </c>
      <c r="C30" s="211"/>
      <c r="D30" s="211"/>
      <c r="E30" s="211"/>
      <c r="F30" s="211"/>
      <c r="G30" s="211"/>
      <c r="H30" s="211"/>
    </row>
    <row r="31" spans="1:8" ht="4.5" customHeight="1">
      <c r="A31" s="212"/>
      <c r="B31" s="211"/>
      <c r="C31" s="211"/>
      <c r="D31" s="211"/>
      <c r="E31" s="211"/>
      <c r="F31" s="211"/>
      <c r="G31" s="211"/>
      <c r="H31" s="211"/>
    </row>
    <row r="32" spans="1:8" ht="15" customHeight="1">
      <c r="A32" s="212"/>
      <c r="B32" s="856" t="s">
        <v>764</v>
      </c>
      <c r="C32" s="856"/>
      <c r="D32" s="856"/>
      <c r="E32" s="856"/>
      <c r="F32" s="856"/>
      <c r="G32" s="856"/>
      <c r="H32" s="856"/>
    </row>
    <row r="33" spans="1:8" ht="14.5">
      <c r="A33" s="212"/>
      <c r="B33" s="856"/>
      <c r="C33" s="856"/>
      <c r="D33" s="856"/>
      <c r="E33" s="856"/>
      <c r="F33" s="856"/>
      <c r="G33" s="856"/>
      <c r="H33" s="856"/>
    </row>
    <row r="34" spans="1:8" ht="14.5">
      <c r="A34" s="212"/>
      <c r="B34" s="856"/>
      <c r="C34" s="856"/>
      <c r="D34" s="856"/>
      <c r="E34" s="856"/>
      <c r="F34" s="856"/>
      <c r="G34" s="856"/>
      <c r="H34" s="856"/>
    </row>
    <row r="35" spans="1:8" ht="14.5">
      <c r="A35" s="212"/>
      <c r="B35" s="856"/>
      <c r="C35" s="856"/>
      <c r="D35" s="856"/>
      <c r="E35" s="856"/>
      <c r="F35" s="856"/>
      <c r="G35" s="856"/>
      <c r="H35" s="856"/>
    </row>
    <row r="36" spans="1:8" ht="14.5">
      <c r="A36" s="212"/>
      <c r="B36" s="856"/>
      <c r="C36" s="856"/>
      <c r="D36" s="856"/>
      <c r="E36" s="856"/>
      <c r="F36" s="856"/>
      <c r="G36" s="856"/>
      <c r="H36" s="856"/>
    </row>
    <row r="37" spans="1:8" ht="6" customHeight="1">
      <c r="A37" s="212"/>
      <c r="B37" s="856"/>
      <c r="C37" s="856"/>
      <c r="D37" s="856"/>
      <c r="E37" s="856"/>
      <c r="F37" s="856"/>
      <c r="G37" s="856"/>
      <c r="H37" s="856"/>
    </row>
    <row r="38" spans="1:8" ht="0.75" customHeight="1">
      <c r="A38" s="212"/>
      <c r="B38" s="211"/>
      <c r="C38" s="211"/>
      <c r="D38" s="211"/>
      <c r="E38" s="211"/>
      <c r="F38" s="211"/>
      <c r="G38" s="211"/>
      <c r="H38" s="211"/>
    </row>
    <row r="39" spans="1:8" ht="15" customHeight="1">
      <c r="A39" s="212"/>
      <c r="B39" s="856" t="s">
        <v>765</v>
      </c>
      <c r="C39" s="856"/>
      <c r="D39" s="856"/>
      <c r="E39" s="856"/>
      <c r="F39" s="856"/>
      <c r="G39" s="856"/>
      <c r="H39" s="856"/>
    </row>
    <row r="40" spans="1:8" ht="12.75" customHeight="1">
      <c r="A40" s="212"/>
      <c r="B40" s="856"/>
      <c r="C40" s="856"/>
      <c r="D40" s="856"/>
      <c r="E40" s="856"/>
      <c r="F40" s="856"/>
      <c r="G40" s="856"/>
      <c r="H40" s="856"/>
    </row>
    <row r="41" spans="1:8" ht="9.75" customHeight="1">
      <c r="A41" s="212"/>
      <c r="B41" s="211"/>
      <c r="C41" s="211"/>
      <c r="D41" s="211"/>
      <c r="E41" s="211"/>
      <c r="F41" s="211"/>
      <c r="G41" s="211"/>
      <c r="H41" s="211"/>
    </row>
    <row r="42" spans="1:8" ht="14.5">
      <c r="A42" s="212"/>
      <c r="B42" s="137" t="s">
        <v>766</v>
      </c>
      <c r="C42" s="211"/>
      <c r="D42" s="211"/>
      <c r="E42" s="211"/>
      <c r="F42" s="211"/>
      <c r="G42" s="211"/>
      <c r="H42" s="211"/>
    </row>
    <row r="43" spans="1:8" ht="2.25" customHeight="1">
      <c r="A43" s="212"/>
      <c r="B43" s="211"/>
      <c r="C43" s="211"/>
      <c r="D43" s="211"/>
      <c r="E43" s="211"/>
      <c r="F43" s="211"/>
      <c r="G43" s="211"/>
      <c r="H43" s="211"/>
    </row>
    <row r="44" spans="1:8" ht="13.5" customHeight="1">
      <c r="A44" s="212"/>
      <c r="B44" s="856" t="s">
        <v>767</v>
      </c>
      <c r="C44" s="856"/>
      <c r="D44" s="856"/>
      <c r="E44" s="856"/>
      <c r="F44" s="856"/>
      <c r="G44" s="856"/>
      <c r="H44" s="856"/>
    </row>
    <row r="45" spans="1:8" ht="15.75" customHeight="1">
      <c r="A45" s="212"/>
      <c r="B45" s="856"/>
      <c r="C45" s="856"/>
      <c r="D45" s="856"/>
      <c r="E45" s="856"/>
      <c r="F45" s="856"/>
      <c r="G45" s="856"/>
      <c r="H45" s="856"/>
    </row>
    <row r="46" spans="1:8" ht="6" customHeight="1">
      <c r="A46" s="212"/>
      <c r="B46" s="211"/>
      <c r="C46" s="211"/>
      <c r="D46" s="211"/>
      <c r="E46" s="211"/>
      <c r="F46" s="211"/>
      <c r="G46" s="211"/>
      <c r="H46" s="211"/>
    </row>
    <row r="47" spans="1:8" ht="14.5">
      <c r="A47" s="212"/>
      <c r="B47" s="138" t="s">
        <v>768</v>
      </c>
      <c r="C47" s="211"/>
      <c r="D47" s="211"/>
      <c r="E47" s="211"/>
      <c r="F47" s="211"/>
      <c r="G47" s="211"/>
      <c r="H47" s="211"/>
    </row>
    <row r="48" spans="1:8" ht="3" customHeight="1">
      <c r="A48" s="212"/>
      <c r="B48" s="211"/>
      <c r="C48" s="211"/>
      <c r="D48" s="211"/>
      <c r="E48" s="211"/>
      <c r="F48" s="211"/>
      <c r="G48" s="211"/>
      <c r="H48" s="211"/>
    </row>
    <row r="49" spans="1:8" ht="14.5">
      <c r="A49" s="212"/>
      <c r="B49" s="856" t="s">
        <v>769</v>
      </c>
      <c r="C49" s="856"/>
      <c r="D49" s="856"/>
      <c r="E49" s="856"/>
      <c r="F49" s="856"/>
      <c r="G49" s="856"/>
      <c r="H49" s="856"/>
    </row>
    <row r="50" spans="1:8" ht="18" customHeight="1">
      <c r="A50" s="212"/>
      <c r="B50" s="856"/>
      <c r="C50" s="856"/>
      <c r="D50" s="856"/>
      <c r="E50" s="856"/>
      <c r="F50" s="856"/>
      <c r="G50" s="856"/>
      <c r="H50" s="856"/>
    </row>
    <row r="51" spans="1:8" ht="4.5" customHeight="1"/>
    <row r="52" spans="1:8" ht="13.5" customHeight="1">
      <c r="B52" s="856" t="s">
        <v>770</v>
      </c>
      <c r="C52" s="856"/>
      <c r="D52" s="856"/>
      <c r="E52" s="856"/>
      <c r="F52" s="856"/>
      <c r="G52" s="856"/>
      <c r="H52" s="856"/>
    </row>
    <row r="53" spans="1:8" ht="14.5">
      <c r="B53" s="856"/>
      <c r="C53" s="856"/>
      <c r="D53" s="856"/>
      <c r="E53" s="856"/>
      <c r="F53" s="856"/>
      <c r="G53" s="856"/>
      <c r="H53" s="856"/>
    </row>
    <row r="54" spans="1:8" ht="15" customHeight="1">
      <c r="B54" s="856"/>
      <c r="C54" s="856"/>
      <c r="D54" s="856"/>
      <c r="E54" s="856"/>
      <c r="F54" s="856"/>
      <c r="G54" s="856"/>
      <c r="H54" s="856"/>
    </row>
    <row r="55" spans="1:8" ht="4.5" customHeight="1"/>
    <row r="56" spans="1:8" ht="14.5">
      <c r="B56" s="139" t="s">
        <v>773</v>
      </c>
      <c r="C56" s="868" t="s">
        <v>771</v>
      </c>
      <c r="D56" s="868"/>
      <c r="E56" s="868"/>
      <c r="F56" s="868"/>
      <c r="G56" s="868"/>
      <c r="H56" s="868"/>
    </row>
    <row r="57" spans="1:8" ht="3" customHeight="1"/>
    <row r="58" spans="1:8" ht="14.15" customHeight="1">
      <c r="B58" s="139" t="s">
        <v>773</v>
      </c>
      <c r="C58" s="869" t="s">
        <v>774</v>
      </c>
      <c r="D58" s="869"/>
      <c r="E58" s="869"/>
      <c r="F58" s="869"/>
      <c r="G58" s="869"/>
      <c r="H58" s="869"/>
    </row>
    <row r="59" spans="1:8" ht="5.25" customHeight="1">
      <c r="B59" s="139"/>
      <c r="C59" s="869"/>
      <c r="D59" s="869"/>
      <c r="E59" s="869"/>
      <c r="F59" s="869"/>
      <c r="G59" s="869"/>
      <c r="H59" s="869"/>
    </row>
    <row r="60" spans="1:8" ht="14.5">
      <c r="B60" s="140"/>
      <c r="C60" s="869"/>
      <c r="D60" s="869"/>
      <c r="E60" s="869"/>
      <c r="F60" s="869"/>
      <c r="G60" s="869"/>
      <c r="H60" s="869"/>
    </row>
    <row r="61" spans="1:8" ht="1.5" customHeight="1"/>
    <row r="62" spans="1:8" ht="14.5">
      <c r="B62" s="141" t="s">
        <v>614</v>
      </c>
      <c r="C62" s="867" t="s">
        <v>772</v>
      </c>
      <c r="D62" s="867"/>
      <c r="E62" s="867"/>
      <c r="F62" s="867"/>
      <c r="G62" s="867"/>
      <c r="H62" s="867"/>
    </row>
    <row r="63" spans="1:8" ht="16.5" customHeight="1">
      <c r="C63" s="867"/>
      <c r="D63" s="867"/>
      <c r="E63" s="867"/>
      <c r="F63" s="867"/>
      <c r="G63" s="867"/>
      <c r="H63" s="867"/>
    </row>
    <row r="64" spans="1:8" ht="3" customHeight="1"/>
    <row r="65" spans="1:14" ht="14.5">
      <c r="B65" s="853" t="s">
        <v>975</v>
      </c>
      <c r="C65" s="853"/>
      <c r="D65" s="853"/>
      <c r="E65" s="853"/>
      <c r="F65" s="853"/>
      <c r="G65" s="853"/>
      <c r="H65" s="853"/>
    </row>
    <row r="66" spans="1:14" ht="14.5">
      <c r="B66" s="853"/>
      <c r="C66" s="853"/>
      <c r="D66" s="853"/>
      <c r="E66" s="853"/>
      <c r="F66" s="853"/>
      <c r="G66" s="853"/>
      <c r="H66" s="853"/>
    </row>
    <row r="67" spans="1:14" ht="8.25" customHeight="1"/>
    <row r="68" spans="1:14" s="106" customFormat="1" ht="14.5">
      <c r="A68" s="142">
        <f>A17+0.3</f>
        <v>3.3</v>
      </c>
      <c r="B68" s="136" t="s">
        <v>714</v>
      </c>
      <c r="C68" s="143"/>
      <c r="D68" s="143"/>
      <c r="E68" s="144"/>
      <c r="F68" s="144"/>
      <c r="G68" s="144"/>
      <c r="H68" s="144"/>
      <c r="I68" s="145"/>
      <c r="J68" s="145"/>
      <c r="K68" s="145"/>
      <c r="L68" s="146"/>
      <c r="M68" s="145"/>
      <c r="N68" s="146"/>
    </row>
    <row r="69" spans="1:14" s="106" customFormat="1" ht="5.15" customHeight="1">
      <c r="A69" s="142"/>
      <c r="B69" s="147"/>
      <c r="C69" s="147"/>
      <c r="D69" s="147"/>
      <c r="E69" s="148"/>
      <c r="F69" s="148"/>
      <c r="G69" s="148"/>
      <c r="H69" s="148"/>
      <c r="I69" s="149"/>
      <c r="J69" s="149"/>
      <c r="K69" s="149"/>
      <c r="M69" s="149"/>
    </row>
    <row r="70" spans="1:14" s="106" customFormat="1" ht="14.5">
      <c r="A70" s="142"/>
      <c r="B70" s="147" t="s">
        <v>775</v>
      </c>
      <c r="C70" s="147"/>
      <c r="D70" s="147"/>
      <c r="E70" s="148"/>
      <c r="F70" s="148"/>
      <c r="G70" s="148"/>
      <c r="H70" s="148"/>
      <c r="I70" s="149"/>
      <c r="J70" s="149"/>
      <c r="K70" s="149"/>
      <c r="M70" s="149"/>
    </row>
    <row r="71" spans="1:14" s="106" customFormat="1" ht="6" customHeight="1">
      <c r="A71" s="142"/>
      <c r="B71" s="147"/>
      <c r="C71" s="147"/>
      <c r="D71" s="147"/>
      <c r="E71" s="148"/>
      <c r="F71" s="148"/>
      <c r="G71" s="148"/>
      <c r="H71" s="148"/>
      <c r="I71" s="149"/>
      <c r="J71" s="149"/>
      <c r="K71" s="149"/>
      <c r="M71" s="149"/>
    </row>
    <row r="72" spans="1:14" s="106" customFormat="1" ht="95.25" customHeight="1">
      <c r="A72" s="142"/>
      <c r="B72" s="866" t="s">
        <v>4123</v>
      </c>
      <c r="C72" s="866"/>
      <c r="D72" s="866"/>
      <c r="E72" s="866"/>
      <c r="F72" s="866"/>
      <c r="G72" s="866"/>
      <c r="H72" s="866"/>
      <c r="I72" s="148"/>
      <c r="J72" s="149"/>
      <c r="K72" s="149"/>
      <c r="M72" s="149"/>
    </row>
    <row r="73" spans="1:14" ht="14.5">
      <c r="B73" s="136" t="s">
        <v>776</v>
      </c>
    </row>
    <row r="74" spans="1:14" ht="6" customHeight="1"/>
    <row r="75" spans="1:14" ht="14.5">
      <c r="B75" s="867" t="s">
        <v>777</v>
      </c>
      <c r="C75" s="867"/>
      <c r="D75" s="867"/>
      <c r="E75" s="867"/>
      <c r="F75" s="867"/>
      <c r="G75" s="867"/>
      <c r="H75" s="867"/>
    </row>
    <row r="76" spans="1:14" ht="19.5" customHeight="1">
      <c r="B76" s="867"/>
      <c r="C76" s="867"/>
      <c r="D76" s="867"/>
      <c r="E76" s="867"/>
      <c r="F76" s="867"/>
      <c r="G76" s="867"/>
      <c r="H76" s="867"/>
    </row>
    <row r="77" spans="1:14" ht="10.5" customHeight="1">
      <c r="B77" s="150"/>
      <c r="C77" s="150"/>
      <c r="D77" s="150"/>
      <c r="E77" s="150"/>
      <c r="F77" s="150"/>
      <c r="G77" s="150"/>
      <c r="H77" s="150"/>
    </row>
    <row r="78" spans="1:14" ht="15" customHeight="1">
      <c r="A78" s="212"/>
      <c r="B78" s="136" t="s">
        <v>778</v>
      </c>
    </row>
    <row r="79" spans="1:14" ht="5.15" customHeight="1">
      <c r="A79" s="212"/>
      <c r="B79" s="136"/>
    </row>
    <row r="80" spans="1:14" ht="15" customHeight="1">
      <c r="B80" s="853" t="s">
        <v>1462</v>
      </c>
      <c r="C80" s="853"/>
      <c r="D80" s="853"/>
      <c r="E80" s="853"/>
      <c r="F80" s="853"/>
      <c r="G80" s="853"/>
      <c r="H80" s="853"/>
    </row>
    <row r="81" spans="1:17" ht="14.5">
      <c r="B81" s="853"/>
      <c r="C81" s="853"/>
      <c r="D81" s="853"/>
      <c r="E81" s="853"/>
      <c r="F81" s="853"/>
      <c r="G81" s="853"/>
      <c r="H81" s="853"/>
    </row>
    <row r="82" spans="1:17" ht="14.5">
      <c r="B82" s="853"/>
      <c r="C82" s="853"/>
      <c r="D82" s="853"/>
      <c r="E82" s="853"/>
      <c r="F82" s="853"/>
      <c r="G82" s="853"/>
      <c r="H82" s="853"/>
    </row>
    <row r="83" spans="1:17" ht="14.5">
      <c r="B83" s="853"/>
      <c r="C83" s="853"/>
      <c r="D83" s="853"/>
      <c r="E83" s="853"/>
      <c r="F83" s="853"/>
      <c r="G83" s="853"/>
      <c r="H83" s="853"/>
    </row>
    <row r="84" spans="1:17" ht="14.5">
      <c r="B84" s="853"/>
      <c r="C84" s="853"/>
      <c r="D84" s="853"/>
      <c r="E84" s="853"/>
      <c r="F84" s="853"/>
      <c r="G84" s="853"/>
      <c r="H84" s="853"/>
    </row>
    <row r="85" spans="1:17" ht="7.5" customHeight="1">
      <c r="B85" s="853"/>
      <c r="C85" s="853"/>
      <c r="D85" s="853"/>
      <c r="E85" s="853"/>
      <c r="F85" s="853"/>
      <c r="G85" s="853"/>
      <c r="H85" s="853"/>
    </row>
    <row r="86" spans="1:17" ht="14.5">
      <c r="B86" s="151" t="s">
        <v>779</v>
      </c>
      <c r="C86" s="152"/>
      <c r="D86" s="152"/>
      <c r="E86" s="152"/>
      <c r="F86" s="152"/>
      <c r="G86" s="152"/>
      <c r="H86" s="153" t="s">
        <v>272</v>
      </c>
    </row>
    <row r="87" spans="1:17" ht="9" customHeight="1">
      <c r="B87" s="151"/>
      <c r="C87" s="152"/>
      <c r="D87" s="152"/>
      <c r="E87" s="152"/>
      <c r="F87" s="152"/>
      <c r="G87" s="152"/>
      <c r="H87" s="153"/>
    </row>
    <row r="88" spans="1:17" ht="14.5">
      <c r="B88" s="154" t="s">
        <v>283</v>
      </c>
      <c r="C88" s="152"/>
      <c r="D88" s="152"/>
      <c r="E88" s="152"/>
      <c r="F88" s="152"/>
      <c r="G88" s="152"/>
      <c r="H88" s="155">
        <v>0.02</v>
      </c>
    </row>
    <row r="89" spans="1:17" ht="14.5">
      <c r="B89" s="154" t="s">
        <v>22</v>
      </c>
      <c r="C89" s="152"/>
      <c r="D89" s="152"/>
      <c r="E89" s="152"/>
      <c r="F89" s="152"/>
      <c r="G89" s="152"/>
      <c r="H89" s="155">
        <v>6.6699999999999995E-2</v>
      </c>
    </row>
    <row r="90" spans="1:17" ht="14.5">
      <c r="B90" s="154" t="s">
        <v>648</v>
      </c>
      <c r="C90" s="152"/>
      <c r="D90" s="152"/>
      <c r="E90" s="152"/>
      <c r="F90" s="152"/>
      <c r="G90" s="152"/>
      <c r="H90" s="155">
        <v>6.6699999999999995E-2</v>
      </c>
    </row>
    <row r="91" spans="1:17" ht="14.5">
      <c r="B91" s="154" t="s">
        <v>309</v>
      </c>
      <c r="C91" s="152"/>
      <c r="D91" s="152"/>
      <c r="E91" s="152"/>
      <c r="F91" s="152"/>
      <c r="G91" s="152"/>
      <c r="H91" s="155">
        <v>0.1</v>
      </c>
    </row>
    <row r="92" spans="1:17" ht="14.5">
      <c r="B92" s="154" t="s">
        <v>305</v>
      </c>
      <c r="C92" s="152"/>
      <c r="D92" s="152"/>
      <c r="E92" s="152"/>
      <c r="F92" s="152"/>
      <c r="G92" s="152"/>
      <c r="H92" s="155">
        <v>0.1</v>
      </c>
    </row>
    <row r="93" spans="1:17" s="106" customFormat="1" ht="14.5">
      <c r="A93" s="142"/>
      <c r="B93" s="154" t="s">
        <v>306</v>
      </c>
      <c r="C93" s="156"/>
      <c r="D93" s="156"/>
      <c r="E93" s="156"/>
      <c r="F93" s="156"/>
      <c r="G93" s="156"/>
      <c r="H93" s="155">
        <v>0.33329999999999999</v>
      </c>
      <c r="I93" s="148"/>
      <c r="J93" s="157"/>
      <c r="K93" s="853"/>
      <c r="L93" s="853"/>
      <c r="M93" s="853"/>
      <c r="N93" s="853"/>
      <c r="O93" s="853"/>
      <c r="P93" s="853"/>
      <c r="Q93" s="853"/>
    </row>
    <row r="94" spans="1:17" s="106" customFormat="1" ht="14.5">
      <c r="A94" s="142"/>
      <c r="B94" s="154" t="s">
        <v>39</v>
      </c>
      <c r="C94" s="216"/>
      <c r="D94" s="216"/>
      <c r="E94" s="216"/>
      <c r="F94" s="216"/>
      <c r="G94" s="216"/>
      <c r="H94" s="155">
        <v>0.2</v>
      </c>
      <c r="I94" s="148"/>
      <c r="J94" s="157"/>
      <c r="K94" s="209"/>
      <c r="L94" s="209"/>
      <c r="M94" s="209"/>
      <c r="N94" s="209"/>
      <c r="O94" s="209"/>
      <c r="P94" s="209"/>
      <c r="Q94" s="209"/>
    </row>
    <row r="95" spans="1:17" s="106" customFormat="1" ht="14.5">
      <c r="A95" s="142"/>
      <c r="B95" s="216"/>
      <c r="C95" s="216"/>
      <c r="D95" s="216"/>
      <c r="E95" s="216"/>
      <c r="F95" s="216"/>
      <c r="G95" s="216"/>
      <c r="H95" s="216"/>
      <c r="I95" s="148"/>
      <c r="J95" s="157"/>
      <c r="K95" s="209"/>
      <c r="L95" s="209"/>
      <c r="M95" s="209"/>
      <c r="N95" s="209"/>
      <c r="O95" s="209"/>
      <c r="P95" s="209"/>
      <c r="Q95" s="209"/>
    </row>
    <row r="96" spans="1:17" s="106" customFormat="1" ht="4.5" customHeight="1">
      <c r="A96" s="142"/>
      <c r="B96" s="216"/>
      <c r="C96" s="216"/>
      <c r="D96" s="216"/>
      <c r="E96" s="216"/>
      <c r="F96" s="216"/>
      <c r="G96" s="216"/>
      <c r="H96" s="216"/>
      <c r="I96" s="148"/>
      <c r="J96" s="157"/>
      <c r="K96" s="209"/>
      <c r="L96" s="209"/>
      <c r="M96" s="209"/>
      <c r="N96" s="209"/>
      <c r="O96" s="209"/>
      <c r="P96" s="209"/>
      <c r="Q96" s="209"/>
    </row>
    <row r="97" spans="1:17" s="106" customFormat="1" ht="15" customHeight="1">
      <c r="A97" s="142"/>
      <c r="B97" s="859" t="s">
        <v>780</v>
      </c>
      <c r="C97" s="859"/>
      <c r="D97" s="859"/>
      <c r="E97" s="859"/>
      <c r="F97" s="859"/>
      <c r="G97" s="859"/>
      <c r="H97" s="859"/>
      <c r="I97" s="148"/>
      <c r="J97" s="157"/>
      <c r="K97" s="853"/>
      <c r="L97" s="853"/>
      <c r="M97" s="853"/>
      <c r="N97" s="853"/>
      <c r="O97" s="853"/>
      <c r="P97" s="853"/>
      <c r="Q97" s="853"/>
    </row>
    <row r="98" spans="1:17" s="106" customFormat="1" ht="4.4000000000000004" customHeight="1">
      <c r="A98" s="142"/>
      <c r="B98" s="215"/>
      <c r="C98" s="215"/>
      <c r="D98" s="215"/>
      <c r="E98" s="215"/>
      <c r="F98" s="215"/>
      <c r="G98" s="215"/>
      <c r="H98" s="215"/>
      <c r="I98" s="148"/>
      <c r="J98" s="157"/>
      <c r="K98" s="209"/>
      <c r="L98" s="209"/>
      <c r="M98" s="209"/>
      <c r="N98" s="209"/>
      <c r="O98" s="209"/>
      <c r="P98" s="209"/>
      <c r="Q98" s="209"/>
    </row>
    <row r="99" spans="1:17" s="106" customFormat="1" ht="15" customHeight="1">
      <c r="A99" s="142"/>
      <c r="B99" s="860" t="s">
        <v>1463</v>
      </c>
      <c r="C99" s="860"/>
      <c r="D99" s="860"/>
      <c r="E99" s="860"/>
      <c r="F99" s="860"/>
      <c r="G99" s="860"/>
      <c r="H99" s="860"/>
      <c r="I99" s="148"/>
      <c r="J99" s="157"/>
      <c r="K99" s="209"/>
      <c r="L99" s="209"/>
      <c r="M99" s="209"/>
      <c r="N99" s="209"/>
      <c r="O99" s="209"/>
      <c r="P99" s="209"/>
      <c r="Q99" s="209"/>
    </row>
    <row r="100" spans="1:17" s="106" customFormat="1" ht="14.5">
      <c r="A100" s="142"/>
      <c r="B100" s="860"/>
      <c r="C100" s="860"/>
      <c r="D100" s="860"/>
      <c r="E100" s="860"/>
      <c r="F100" s="860"/>
      <c r="G100" s="860"/>
      <c r="H100" s="860"/>
      <c r="I100" s="148"/>
      <c r="J100" s="157"/>
      <c r="K100" s="209"/>
      <c r="L100" s="209"/>
      <c r="M100" s="209"/>
      <c r="N100" s="209"/>
      <c r="O100" s="209"/>
      <c r="P100" s="209"/>
      <c r="Q100" s="209"/>
    </row>
    <row r="101" spans="1:17" s="106" customFormat="1" ht="14.5">
      <c r="A101" s="142"/>
      <c r="B101" s="860"/>
      <c r="C101" s="860"/>
      <c r="D101" s="860"/>
      <c r="E101" s="860"/>
      <c r="F101" s="860"/>
      <c r="G101" s="860"/>
      <c r="H101" s="860"/>
      <c r="I101" s="148"/>
      <c r="J101" s="157"/>
      <c r="K101" s="209"/>
      <c r="L101" s="209"/>
      <c r="M101" s="209"/>
      <c r="N101" s="209"/>
      <c r="O101" s="209"/>
      <c r="P101" s="209"/>
      <c r="Q101" s="209"/>
    </row>
    <row r="102" spans="1:17" s="106" customFormat="1" ht="8.25" customHeight="1">
      <c r="A102" s="142"/>
      <c r="B102" s="216"/>
      <c r="C102" s="216"/>
      <c r="D102" s="216"/>
      <c r="E102" s="216"/>
      <c r="F102" s="216"/>
      <c r="G102" s="216"/>
      <c r="H102" s="216"/>
      <c r="I102" s="148"/>
      <c r="J102" s="157"/>
      <c r="K102" s="209"/>
      <c r="L102" s="209"/>
      <c r="M102" s="209"/>
      <c r="N102" s="209"/>
      <c r="O102" s="209"/>
      <c r="P102" s="209"/>
      <c r="Q102" s="209"/>
    </row>
    <row r="103" spans="1:17" s="106" customFormat="1" ht="14.5">
      <c r="A103" s="142"/>
      <c r="B103" s="859" t="s">
        <v>781</v>
      </c>
      <c r="C103" s="859"/>
      <c r="D103" s="859"/>
      <c r="E103" s="859"/>
      <c r="F103" s="859"/>
      <c r="G103" s="859"/>
      <c r="H103" s="859"/>
      <c r="I103" s="148"/>
      <c r="J103" s="157"/>
      <c r="K103" s="209"/>
      <c r="L103" s="209"/>
      <c r="M103" s="209"/>
      <c r="N103" s="209"/>
      <c r="O103" s="209"/>
      <c r="P103" s="209"/>
      <c r="Q103" s="209"/>
    </row>
    <row r="104" spans="1:17" s="106" customFormat="1" ht="7.5" customHeight="1">
      <c r="A104" s="142"/>
      <c r="B104" s="148"/>
      <c r="C104" s="148"/>
      <c r="D104" s="148"/>
      <c r="E104" s="148"/>
      <c r="F104" s="148"/>
      <c r="G104" s="148"/>
      <c r="H104" s="148"/>
      <c r="I104" s="148"/>
      <c r="J104" s="157"/>
      <c r="K104" s="209"/>
      <c r="L104" s="209"/>
      <c r="M104" s="209"/>
      <c r="N104" s="209"/>
      <c r="O104" s="209"/>
      <c r="P104" s="209"/>
      <c r="Q104" s="209"/>
    </row>
    <row r="105" spans="1:17" s="106" customFormat="1" ht="15" customHeight="1">
      <c r="A105" s="142"/>
      <c r="B105" s="861" t="s">
        <v>782</v>
      </c>
      <c r="C105" s="861"/>
      <c r="D105" s="861"/>
      <c r="E105" s="861"/>
      <c r="F105" s="861"/>
      <c r="G105" s="861"/>
      <c r="H105" s="861"/>
      <c r="I105" s="148"/>
      <c r="J105" s="157"/>
      <c r="K105" s="209"/>
      <c r="L105" s="209"/>
      <c r="M105" s="209"/>
      <c r="N105" s="209"/>
      <c r="O105" s="209"/>
      <c r="P105" s="209"/>
      <c r="Q105" s="209"/>
    </row>
    <row r="106" spans="1:17" s="106" customFormat="1" ht="14.5">
      <c r="A106" s="142"/>
      <c r="B106" s="861"/>
      <c r="C106" s="861"/>
      <c r="D106" s="861"/>
      <c r="E106" s="861"/>
      <c r="F106" s="861"/>
      <c r="G106" s="861"/>
      <c r="H106" s="861"/>
      <c r="I106" s="148"/>
      <c r="J106" s="157"/>
      <c r="K106" s="209"/>
      <c r="L106" s="209"/>
      <c r="M106" s="209"/>
      <c r="N106" s="209"/>
      <c r="O106" s="209"/>
      <c r="P106" s="209"/>
      <c r="Q106" s="209"/>
    </row>
    <row r="107" spans="1:17" s="106" customFormat="1" ht="14.5">
      <c r="A107" s="142"/>
      <c r="B107" s="861"/>
      <c r="C107" s="861"/>
      <c r="D107" s="861"/>
      <c r="E107" s="861"/>
      <c r="F107" s="861"/>
      <c r="G107" s="861"/>
      <c r="H107" s="861"/>
      <c r="I107" s="148"/>
      <c r="J107" s="157"/>
      <c r="K107" s="209"/>
      <c r="L107" s="209"/>
      <c r="M107" s="209"/>
      <c r="N107" s="209"/>
      <c r="O107" s="209"/>
      <c r="P107" s="209"/>
      <c r="Q107" s="209"/>
    </row>
    <row r="108" spans="1:17" s="106" customFormat="1" ht="8.25" customHeight="1">
      <c r="A108" s="142"/>
      <c r="B108" s="861"/>
      <c r="C108" s="861"/>
      <c r="D108" s="861"/>
      <c r="E108" s="861"/>
      <c r="F108" s="861"/>
      <c r="G108" s="861"/>
      <c r="H108" s="861"/>
      <c r="I108" s="148"/>
      <c r="J108" s="157"/>
      <c r="K108" s="209"/>
      <c r="L108" s="209"/>
      <c r="M108" s="209"/>
      <c r="N108" s="209"/>
      <c r="O108" s="209"/>
      <c r="P108" s="209"/>
      <c r="Q108" s="209"/>
    </row>
    <row r="109" spans="1:17" s="106" customFormat="1" ht="3.75" customHeight="1">
      <c r="A109" s="142"/>
      <c r="B109" s="148"/>
      <c r="C109" s="148"/>
      <c r="D109" s="148"/>
      <c r="E109" s="148"/>
      <c r="F109" s="148"/>
      <c r="G109" s="148"/>
      <c r="H109" s="148"/>
      <c r="I109" s="148"/>
      <c r="J109" s="157"/>
      <c r="K109" s="209"/>
      <c r="L109" s="209"/>
      <c r="M109" s="209"/>
      <c r="N109" s="209"/>
      <c r="O109" s="209"/>
      <c r="P109" s="209"/>
      <c r="Q109" s="209"/>
    </row>
    <row r="110" spans="1:17" s="106" customFormat="1" ht="14.5">
      <c r="A110" s="142"/>
      <c r="B110" s="859" t="s">
        <v>783</v>
      </c>
      <c r="C110" s="859"/>
      <c r="D110" s="859"/>
      <c r="E110" s="859"/>
      <c r="F110" s="859"/>
      <c r="G110" s="859"/>
      <c r="H110" s="859"/>
      <c r="I110" s="148"/>
      <c r="J110" s="157"/>
      <c r="K110" s="209"/>
      <c r="L110" s="209"/>
      <c r="M110" s="209"/>
      <c r="N110" s="209"/>
      <c r="O110" s="209"/>
      <c r="P110" s="209"/>
      <c r="Q110" s="209"/>
    </row>
    <row r="111" spans="1:17" s="106" customFormat="1" ht="5.9" customHeight="1">
      <c r="A111" s="142"/>
      <c r="B111" s="215"/>
      <c r="C111" s="215"/>
      <c r="D111" s="215"/>
      <c r="E111" s="215"/>
      <c r="F111" s="215"/>
      <c r="G111" s="215"/>
      <c r="H111" s="215"/>
      <c r="I111" s="148"/>
      <c r="J111" s="157"/>
      <c r="K111" s="209"/>
      <c r="L111" s="209"/>
      <c r="M111" s="209"/>
      <c r="N111" s="209"/>
      <c r="O111" s="209"/>
      <c r="P111" s="209"/>
      <c r="Q111" s="209"/>
    </row>
    <row r="112" spans="1:17" s="106" customFormat="1" ht="15" customHeight="1">
      <c r="A112" s="142"/>
      <c r="B112" s="858" t="s">
        <v>4001</v>
      </c>
      <c r="C112" s="858"/>
      <c r="D112" s="858"/>
      <c r="E112" s="858"/>
      <c r="F112" s="858"/>
      <c r="G112" s="858"/>
      <c r="H112" s="858"/>
      <c r="I112" s="148"/>
      <c r="J112" s="157"/>
      <c r="K112" s="209"/>
      <c r="L112" s="209"/>
      <c r="M112" s="209"/>
      <c r="N112" s="209"/>
      <c r="O112" s="209"/>
      <c r="P112" s="209"/>
      <c r="Q112" s="209"/>
    </row>
    <row r="113" spans="1:17" s="106" customFormat="1" ht="14.5">
      <c r="A113" s="142"/>
      <c r="B113" s="858"/>
      <c r="C113" s="858"/>
      <c r="D113" s="858"/>
      <c r="E113" s="858"/>
      <c r="F113" s="858"/>
      <c r="G113" s="858"/>
      <c r="H113" s="858"/>
      <c r="I113" s="148"/>
      <c r="J113" s="157"/>
      <c r="K113" s="209"/>
      <c r="L113" s="209"/>
      <c r="M113" s="209"/>
      <c r="N113" s="209"/>
      <c r="O113" s="209"/>
      <c r="P113" s="209"/>
      <c r="Q113" s="209"/>
    </row>
    <row r="114" spans="1:17" s="106" customFormat="1" ht="14.5">
      <c r="A114" s="142"/>
      <c r="B114" s="858"/>
      <c r="C114" s="858"/>
      <c r="D114" s="858"/>
      <c r="E114" s="858"/>
      <c r="F114" s="858"/>
      <c r="G114" s="858"/>
      <c r="H114" s="858"/>
      <c r="I114" s="148"/>
      <c r="J114" s="157"/>
      <c r="K114" s="209"/>
      <c r="L114" s="209"/>
      <c r="M114" s="209"/>
      <c r="N114" s="209"/>
      <c r="O114" s="209"/>
      <c r="P114" s="209"/>
      <c r="Q114" s="209"/>
    </row>
    <row r="115" spans="1:17" s="106" customFormat="1" ht="15.75" customHeight="1">
      <c r="A115" s="142"/>
      <c r="B115" s="858"/>
      <c r="C115" s="858"/>
      <c r="D115" s="858"/>
      <c r="E115" s="858"/>
      <c r="F115" s="858"/>
      <c r="G115" s="858"/>
      <c r="H115" s="858"/>
      <c r="I115" s="148"/>
      <c r="J115" s="157"/>
      <c r="K115" s="209"/>
      <c r="L115" s="209"/>
      <c r="M115" s="209"/>
      <c r="N115" s="209"/>
      <c r="O115" s="209"/>
      <c r="P115" s="209"/>
      <c r="Q115" s="209"/>
    </row>
    <row r="116" spans="1:17" s="106" customFormat="1" ht="7.5" customHeight="1">
      <c r="A116" s="142"/>
      <c r="B116" s="215"/>
      <c r="C116" s="215"/>
      <c r="D116" s="215"/>
      <c r="E116" s="215"/>
      <c r="F116" s="215"/>
      <c r="G116" s="215"/>
      <c r="H116" s="215"/>
      <c r="I116" s="148"/>
      <c r="J116" s="157"/>
      <c r="K116" s="209"/>
      <c r="L116" s="209"/>
      <c r="M116" s="209"/>
      <c r="N116" s="209"/>
      <c r="O116" s="209"/>
      <c r="P116" s="209"/>
      <c r="Q116" s="209"/>
    </row>
    <row r="117" spans="1:17" s="106" customFormat="1" ht="14.5">
      <c r="A117" s="142">
        <f>A17+0.4</f>
        <v>3.4</v>
      </c>
      <c r="B117" s="859" t="s">
        <v>784</v>
      </c>
      <c r="C117" s="859"/>
      <c r="D117" s="859"/>
      <c r="E117" s="859"/>
      <c r="F117" s="859"/>
      <c r="G117" s="859"/>
      <c r="H117" s="859"/>
      <c r="I117" s="148"/>
      <c r="J117" s="157"/>
      <c r="K117" s="209"/>
      <c r="L117" s="209"/>
      <c r="M117" s="209"/>
      <c r="N117" s="209"/>
      <c r="O117" s="209"/>
      <c r="P117" s="209"/>
      <c r="Q117" s="209"/>
    </row>
    <row r="118" spans="1:17" s="106" customFormat="1" ht="8.25" customHeight="1">
      <c r="A118" s="142"/>
      <c r="B118" s="215"/>
      <c r="C118" s="215"/>
      <c r="D118" s="215"/>
      <c r="E118" s="215"/>
      <c r="F118" s="215"/>
      <c r="G118" s="215"/>
      <c r="H118" s="215"/>
      <c r="I118" s="148"/>
      <c r="J118" s="157"/>
      <c r="K118" s="209"/>
      <c r="L118" s="209"/>
      <c r="M118" s="209"/>
      <c r="N118" s="209"/>
      <c r="O118" s="209"/>
      <c r="P118" s="209"/>
      <c r="Q118" s="209"/>
    </row>
    <row r="119" spans="1:17" s="106" customFormat="1" ht="14.5">
      <c r="A119" s="142"/>
      <c r="B119" s="859" t="s">
        <v>785</v>
      </c>
      <c r="C119" s="859"/>
      <c r="D119" s="859"/>
      <c r="E119" s="859"/>
      <c r="F119" s="859"/>
      <c r="G119" s="859"/>
      <c r="H119" s="859"/>
      <c r="I119" s="148"/>
      <c r="J119" s="157"/>
      <c r="K119" s="209"/>
      <c r="L119" s="209"/>
      <c r="M119" s="209"/>
      <c r="N119" s="209"/>
      <c r="O119" s="209"/>
      <c r="P119" s="209"/>
      <c r="Q119" s="209"/>
    </row>
    <row r="120" spans="1:17" s="106" customFormat="1" ht="5.9" customHeight="1">
      <c r="A120" s="142"/>
      <c r="B120" s="215"/>
      <c r="C120" s="215"/>
      <c r="D120" s="215"/>
      <c r="E120" s="215"/>
      <c r="F120" s="215"/>
      <c r="G120" s="215"/>
      <c r="H120" s="215"/>
      <c r="I120" s="148"/>
      <c r="J120" s="157"/>
      <c r="K120" s="209"/>
      <c r="L120" s="209"/>
      <c r="M120" s="209"/>
      <c r="N120" s="209"/>
      <c r="O120" s="209"/>
      <c r="P120" s="209"/>
      <c r="Q120" s="209"/>
    </row>
    <row r="121" spans="1:17" s="106" customFormat="1" ht="15" customHeight="1">
      <c r="A121" s="142"/>
      <c r="B121" s="861" t="s">
        <v>1464</v>
      </c>
      <c r="C121" s="861"/>
      <c r="D121" s="861"/>
      <c r="E121" s="861"/>
      <c r="F121" s="861"/>
      <c r="G121" s="861"/>
      <c r="H121" s="861"/>
      <c r="I121" s="148"/>
      <c r="J121" s="157"/>
      <c r="K121" s="209"/>
      <c r="L121" s="209"/>
      <c r="M121" s="209"/>
      <c r="N121" s="209"/>
      <c r="O121" s="209"/>
      <c r="P121" s="209"/>
      <c r="Q121" s="209"/>
    </row>
    <row r="122" spans="1:17" s="106" customFormat="1" ht="14.5">
      <c r="A122" s="142"/>
      <c r="B122" s="861"/>
      <c r="C122" s="861"/>
      <c r="D122" s="861"/>
      <c r="E122" s="861"/>
      <c r="F122" s="861"/>
      <c r="G122" s="861"/>
      <c r="H122" s="861"/>
      <c r="I122" s="148"/>
      <c r="J122" s="157"/>
      <c r="K122" s="209"/>
      <c r="L122" s="209"/>
      <c r="M122" s="209"/>
      <c r="N122" s="209"/>
      <c r="O122" s="209"/>
      <c r="P122" s="209"/>
      <c r="Q122" s="209"/>
    </row>
    <row r="123" spans="1:17" s="106" customFormat="1" ht="14.5">
      <c r="A123" s="142"/>
      <c r="B123" s="861"/>
      <c r="C123" s="861"/>
      <c r="D123" s="861"/>
      <c r="E123" s="861"/>
      <c r="F123" s="861"/>
      <c r="G123" s="861"/>
      <c r="H123" s="861"/>
      <c r="I123" s="148"/>
      <c r="J123" s="157"/>
      <c r="K123" s="209"/>
      <c r="L123" s="209"/>
      <c r="M123" s="209"/>
      <c r="N123" s="209"/>
      <c r="O123" s="209"/>
      <c r="P123" s="209"/>
      <c r="Q123" s="209"/>
    </row>
    <row r="124" spans="1:17" s="106" customFormat="1" ht="30" customHeight="1">
      <c r="A124" s="142"/>
      <c r="B124" s="861"/>
      <c r="C124" s="861"/>
      <c r="D124" s="861"/>
      <c r="E124" s="861"/>
      <c r="F124" s="861"/>
      <c r="G124" s="861"/>
      <c r="H124" s="861"/>
      <c r="I124" s="148"/>
      <c r="J124" s="157"/>
      <c r="K124" s="209"/>
      <c r="L124" s="209"/>
      <c r="M124" s="209"/>
      <c r="N124" s="209"/>
      <c r="O124" s="209"/>
      <c r="P124" s="209"/>
      <c r="Q124" s="209"/>
    </row>
    <row r="125" spans="1:17" s="106" customFormat="1" ht="6.75" customHeight="1">
      <c r="A125" s="142"/>
      <c r="B125" s="215"/>
      <c r="C125" s="215"/>
      <c r="D125" s="215"/>
      <c r="E125" s="215"/>
      <c r="F125" s="215"/>
      <c r="G125" s="215"/>
      <c r="H125" s="215"/>
      <c r="I125" s="148"/>
      <c r="J125" s="157"/>
      <c r="K125" s="209"/>
      <c r="L125" s="209"/>
      <c r="M125" s="209"/>
      <c r="N125" s="209"/>
      <c r="O125" s="209"/>
      <c r="P125" s="209"/>
      <c r="Q125" s="209"/>
    </row>
    <row r="126" spans="1:17" s="106" customFormat="1" ht="14.5">
      <c r="A126" s="142"/>
      <c r="B126" s="859" t="s">
        <v>786</v>
      </c>
      <c r="C126" s="859"/>
      <c r="D126" s="859"/>
      <c r="E126" s="859"/>
      <c r="F126" s="859"/>
      <c r="G126" s="859"/>
      <c r="H126" s="859"/>
      <c r="I126" s="148"/>
      <c r="J126" s="157"/>
      <c r="K126" s="209"/>
      <c r="L126" s="209"/>
      <c r="M126" s="209"/>
      <c r="N126" s="209"/>
      <c r="O126" s="209"/>
      <c r="P126" s="209"/>
      <c r="Q126" s="209"/>
    </row>
    <row r="127" spans="1:17" s="106" customFormat="1" ht="4.5" customHeight="1">
      <c r="A127" s="142"/>
      <c r="B127" s="215"/>
      <c r="C127" s="215"/>
      <c r="D127" s="215"/>
      <c r="E127" s="215"/>
      <c r="F127" s="215"/>
      <c r="G127" s="215"/>
      <c r="H127" s="215"/>
      <c r="I127" s="148"/>
      <c r="J127" s="157"/>
      <c r="K127" s="209"/>
      <c r="L127" s="209"/>
      <c r="M127" s="209"/>
      <c r="N127" s="209"/>
      <c r="O127" s="209"/>
      <c r="P127" s="209"/>
      <c r="Q127" s="209"/>
    </row>
    <row r="128" spans="1:17" s="106" customFormat="1" ht="13.5" customHeight="1">
      <c r="A128" s="142"/>
      <c r="B128" s="861" t="s">
        <v>803</v>
      </c>
      <c r="C128" s="861"/>
      <c r="D128" s="861"/>
      <c r="E128" s="861"/>
      <c r="F128" s="861"/>
      <c r="G128" s="861"/>
      <c r="H128" s="861"/>
      <c r="I128" s="148"/>
      <c r="J128" s="157"/>
      <c r="K128" s="209"/>
      <c r="L128" s="209"/>
      <c r="M128" s="209"/>
      <c r="N128" s="209"/>
      <c r="O128" s="209"/>
      <c r="P128" s="209"/>
      <c r="Q128" s="209"/>
    </row>
    <row r="129" spans="1:17" s="106" customFormat="1" ht="14.5">
      <c r="A129" s="142"/>
      <c r="B129" s="861"/>
      <c r="C129" s="861"/>
      <c r="D129" s="861"/>
      <c r="E129" s="861"/>
      <c r="F129" s="861"/>
      <c r="G129" s="861"/>
      <c r="H129" s="861"/>
      <c r="I129" s="148"/>
      <c r="J129" s="157"/>
      <c r="K129" s="209"/>
      <c r="L129" s="209"/>
      <c r="M129" s="209"/>
      <c r="N129" s="209"/>
      <c r="O129" s="209"/>
      <c r="P129" s="209"/>
      <c r="Q129" s="209"/>
    </row>
    <row r="130" spans="1:17" s="106" customFormat="1" ht="19.5" customHeight="1">
      <c r="A130" s="142"/>
      <c r="B130" s="861"/>
      <c r="C130" s="861"/>
      <c r="D130" s="861"/>
      <c r="E130" s="861"/>
      <c r="F130" s="861"/>
      <c r="G130" s="861"/>
      <c r="H130" s="861"/>
      <c r="I130" s="148"/>
      <c r="J130" s="157"/>
      <c r="K130" s="209"/>
      <c r="L130" s="209"/>
      <c r="M130" s="209"/>
      <c r="N130" s="209"/>
      <c r="O130" s="209"/>
      <c r="P130" s="209"/>
      <c r="Q130" s="209"/>
    </row>
    <row r="131" spans="1:17" s="106" customFormat="1" ht="6" customHeight="1">
      <c r="A131" s="142"/>
      <c r="B131" s="215"/>
      <c r="C131" s="215"/>
      <c r="D131" s="215"/>
      <c r="E131" s="215"/>
      <c r="F131" s="215"/>
      <c r="G131" s="215"/>
      <c r="H131" s="215"/>
      <c r="I131" s="148"/>
      <c r="J131" s="157"/>
      <c r="K131" s="209"/>
      <c r="L131" s="209"/>
      <c r="M131" s="209"/>
      <c r="N131" s="209"/>
      <c r="O131" s="209"/>
      <c r="P131" s="209"/>
      <c r="Q131" s="209"/>
    </row>
    <row r="132" spans="1:17" s="774" customFormat="1" ht="13.5" customHeight="1">
      <c r="A132" s="770">
        <f>A17+0.5</f>
        <v>3.5</v>
      </c>
      <c r="B132" s="859" t="s">
        <v>722</v>
      </c>
      <c r="C132" s="859"/>
      <c r="D132" s="859"/>
      <c r="E132" s="859"/>
      <c r="F132" s="859"/>
      <c r="G132" s="859"/>
      <c r="H132" s="859"/>
      <c r="I132" s="771"/>
      <c r="J132" s="772"/>
      <c r="K132" s="773"/>
      <c r="L132" s="773"/>
      <c r="M132" s="773"/>
      <c r="N132" s="773"/>
      <c r="O132" s="773"/>
      <c r="P132" s="773"/>
      <c r="Q132" s="773"/>
    </row>
    <row r="133" spans="1:17" s="774" customFormat="1" ht="8.15" customHeight="1">
      <c r="A133" s="770"/>
      <c r="B133" s="215"/>
      <c r="C133" s="215"/>
      <c r="D133" s="215"/>
      <c r="E133" s="215"/>
      <c r="F133" s="215"/>
      <c r="G133" s="215"/>
      <c r="H133" s="215"/>
      <c r="I133" s="771"/>
      <c r="J133" s="772"/>
      <c r="K133" s="773"/>
      <c r="L133" s="773"/>
      <c r="M133" s="773"/>
      <c r="N133" s="773"/>
      <c r="O133" s="773"/>
      <c r="P133" s="773"/>
      <c r="Q133" s="773"/>
    </row>
    <row r="134" spans="1:17" s="774" customFormat="1" ht="13.5" customHeight="1">
      <c r="A134" s="770"/>
      <c r="B134" s="859" t="s">
        <v>797</v>
      </c>
      <c r="C134" s="859"/>
      <c r="D134" s="859"/>
      <c r="E134" s="859"/>
      <c r="F134" s="859"/>
      <c r="G134" s="859"/>
      <c r="H134" s="859"/>
      <c r="I134" s="771"/>
      <c r="J134" s="772"/>
      <c r="K134" s="773"/>
      <c r="L134" s="773"/>
      <c r="M134" s="773"/>
      <c r="N134" s="773"/>
      <c r="O134" s="773"/>
      <c r="P134" s="773"/>
      <c r="Q134" s="773"/>
    </row>
    <row r="135" spans="1:17" s="774" customFormat="1" ht="7.4" customHeight="1">
      <c r="A135" s="770"/>
      <c r="B135" s="215"/>
      <c r="C135" s="215"/>
      <c r="D135" s="215"/>
      <c r="E135" s="215"/>
      <c r="F135" s="215"/>
      <c r="G135" s="215"/>
      <c r="H135" s="215"/>
      <c r="I135" s="771"/>
      <c r="J135" s="772"/>
      <c r="K135" s="773"/>
      <c r="L135" s="773"/>
      <c r="M135" s="773"/>
      <c r="N135" s="773"/>
      <c r="O135" s="773"/>
      <c r="P135" s="773"/>
      <c r="Q135" s="773"/>
    </row>
    <row r="136" spans="1:17" s="774" customFormat="1" ht="13.5" customHeight="1">
      <c r="A136" s="770"/>
      <c r="B136" s="858" t="s">
        <v>787</v>
      </c>
      <c r="C136" s="858"/>
      <c r="D136" s="858"/>
      <c r="E136" s="858"/>
      <c r="F136" s="858"/>
      <c r="G136" s="858"/>
      <c r="H136" s="858"/>
      <c r="I136" s="771"/>
      <c r="J136" s="772"/>
      <c r="K136" s="773"/>
      <c r="L136" s="773"/>
      <c r="M136" s="773"/>
      <c r="N136" s="773"/>
      <c r="O136" s="773"/>
      <c r="P136" s="773"/>
      <c r="Q136" s="773"/>
    </row>
    <row r="137" spans="1:17" s="774" customFormat="1" ht="14.5">
      <c r="A137" s="770"/>
      <c r="B137" s="858"/>
      <c r="C137" s="858"/>
      <c r="D137" s="858"/>
      <c r="E137" s="858"/>
      <c r="F137" s="858"/>
      <c r="G137" s="858"/>
      <c r="H137" s="858"/>
      <c r="I137" s="771"/>
      <c r="J137" s="772"/>
      <c r="K137" s="773"/>
      <c r="L137" s="773"/>
      <c r="M137" s="773"/>
      <c r="N137" s="773"/>
      <c r="O137" s="773"/>
      <c r="P137" s="773"/>
      <c r="Q137" s="773"/>
    </row>
    <row r="138" spans="1:17" s="774" customFormat="1" ht="15" customHeight="1">
      <c r="A138" s="770"/>
      <c r="B138" s="858"/>
      <c r="C138" s="858"/>
      <c r="D138" s="858"/>
      <c r="E138" s="858"/>
      <c r="F138" s="858"/>
      <c r="G138" s="858"/>
      <c r="H138" s="858"/>
      <c r="I138" s="771"/>
      <c r="J138" s="772"/>
      <c r="K138" s="773"/>
      <c r="L138" s="773"/>
      <c r="M138" s="773"/>
      <c r="N138" s="773"/>
      <c r="O138" s="773"/>
      <c r="P138" s="773"/>
      <c r="Q138" s="773"/>
    </row>
    <row r="139" spans="1:17" s="774" customFormat="1" ht="14.5">
      <c r="A139" s="770"/>
      <c r="B139" s="858" t="s">
        <v>788</v>
      </c>
      <c r="C139" s="858"/>
      <c r="D139" s="858"/>
      <c r="E139" s="858"/>
      <c r="F139" s="858"/>
      <c r="G139" s="858"/>
      <c r="H139" s="858"/>
      <c r="I139" s="771"/>
      <c r="J139" s="772"/>
      <c r="K139" s="773"/>
      <c r="L139" s="773"/>
      <c r="M139" s="773"/>
      <c r="N139" s="773"/>
      <c r="O139" s="773"/>
      <c r="P139" s="773"/>
      <c r="Q139" s="773"/>
    </row>
    <row r="140" spans="1:17" s="774" customFormat="1" ht="14.5">
      <c r="A140" s="770"/>
      <c r="B140" s="858"/>
      <c r="C140" s="858"/>
      <c r="D140" s="858"/>
      <c r="E140" s="858"/>
      <c r="F140" s="858"/>
      <c r="G140" s="858"/>
      <c r="H140" s="858"/>
      <c r="I140" s="771"/>
      <c r="J140" s="772"/>
      <c r="K140" s="773"/>
      <c r="L140" s="773"/>
      <c r="M140" s="773"/>
      <c r="N140" s="773"/>
      <c r="O140" s="773"/>
      <c r="P140" s="773"/>
      <c r="Q140" s="773"/>
    </row>
    <row r="141" spans="1:17" s="774" customFormat="1" ht="14.5">
      <c r="A141" s="770"/>
      <c r="B141" s="858"/>
      <c r="C141" s="858"/>
      <c r="D141" s="858"/>
      <c r="E141" s="858"/>
      <c r="F141" s="858"/>
      <c r="G141" s="858"/>
      <c r="H141" s="858"/>
      <c r="I141" s="771"/>
      <c r="J141" s="772"/>
      <c r="K141" s="773"/>
      <c r="L141" s="773"/>
      <c r="M141" s="773"/>
      <c r="N141" s="773"/>
      <c r="O141" s="773"/>
      <c r="P141" s="773"/>
      <c r="Q141" s="773"/>
    </row>
    <row r="142" spans="1:17" s="774" customFormat="1" ht="14.5">
      <c r="A142" s="770"/>
      <c r="B142" s="858"/>
      <c r="C142" s="858"/>
      <c r="D142" s="858"/>
      <c r="E142" s="858"/>
      <c r="F142" s="858"/>
      <c r="G142" s="858"/>
      <c r="H142" s="858"/>
      <c r="I142" s="771"/>
      <c r="J142" s="772"/>
      <c r="K142" s="773"/>
      <c r="L142" s="773"/>
      <c r="M142" s="773"/>
      <c r="N142" s="773"/>
      <c r="O142" s="773"/>
      <c r="P142" s="773"/>
      <c r="Q142" s="773"/>
    </row>
    <row r="143" spans="1:17" s="774" customFormat="1" ht="6" customHeight="1">
      <c r="A143" s="770"/>
      <c r="B143" s="858"/>
      <c r="C143" s="858"/>
      <c r="D143" s="858"/>
      <c r="E143" s="858"/>
      <c r="F143" s="858"/>
      <c r="G143" s="858"/>
      <c r="H143" s="858"/>
      <c r="I143" s="771"/>
      <c r="J143" s="772"/>
      <c r="K143" s="773"/>
      <c r="L143" s="773"/>
      <c r="M143" s="773"/>
      <c r="N143" s="773"/>
      <c r="O143" s="773"/>
      <c r="P143" s="773"/>
      <c r="Q143" s="773"/>
    </row>
    <row r="144" spans="1:17" s="774" customFormat="1" ht="14.5">
      <c r="A144" s="770"/>
      <c r="B144" s="215"/>
      <c r="C144" s="215"/>
      <c r="D144" s="215"/>
      <c r="E144" s="215"/>
      <c r="F144" s="215"/>
      <c r="G144" s="215"/>
      <c r="H144" s="215"/>
      <c r="I144" s="771"/>
      <c r="J144" s="772"/>
      <c r="K144" s="773"/>
      <c r="L144" s="773"/>
      <c r="M144" s="773"/>
      <c r="N144" s="773"/>
      <c r="O144" s="773"/>
      <c r="P144" s="773"/>
      <c r="Q144" s="773"/>
    </row>
    <row r="145" spans="1:17" s="774" customFormat="1" ht="13.5" customHeight="1">
      <c r="A145" s="770"/>
      <c r="B145" s="859" t="s">
        <v>798</v>
      </c>
      <c r="C145" s="859"/>
      <c r="D145" s="859"/>
      <c r="E145" s="859"/>
      <c r="F145" s="859"/>
      <c r="G145" s="859"/>
      <c r="H145" s="859"/>
      <c r="I145" s="771"/>
      <c r="J145" s="772"/>
      <c r="K145" s="773"/>
      <c r="L145" s="773"/>
      <c r="M145" s="773"/>
      <c r="N145" s="773"/>
      <c r="O145" s="773"/>
      <c r="P145" s="773"/>
      <c r="Q145" s="773"/>
    </row>
    <row r="146" spans="1:17" s="774" customFormat="1" ht="6.65" customHeight="1">
      <c r="A146" s="770"/>
      <c r="B146" s="215"/>
      <c r="C146" s="215"/>
      <c r="D146" s="215"/>
      <c r="E146" s="215"/>
      <c r="F146" s="215"/>
      <c r="G146" s="215"/>
      <c r="H146" s="215"/>
      <c r="I146" s="771"/>
      <c r="J146" s="772"/>
      <c r="K146" s="773"/>
      <c r="L146" s="773"/>
      <c r="M146" s="773"/>
      <c r="N146" s="773"/>
      <c r="O146" s="773"/>
      <c r="P146" s="773"/>
      <c r="Q146" s="773"/>
    </row>
    <row r="147" spans="1:17" s="774" customFormat="1" ht="13.5" customHeight="1">
      <c r="A147" s="770"/>
      <c r="B147" s="857" t="s">
        <v>789</v>
      </c>
      <c r="C147" s="857"/>
      <c r="D147" s="857"/>
      <c r="E147" s="857"/>
      <c r="F147" s="857"/>
      <c r="G147" s="215"/>
      <c r="H147" s="215"/>
      <c r="I147" s="771"/>
      <c r="J147" s="772"/>
      <c r="K147" s="773"/>
      <c r="L147" s="773"/>
      <c r="M147" s="773"/>
      <c r="N147" s="773"/>
      <c r="O147" s="773"/>
      <c r="P147" s="773"/>
      <c r="Q147" s="773"/>
    </row>
    <row r="148" spans="1:17" s="774" customFormat="1" ht="7.5" customHeight="1">
      <c r="A148" s="770"/>
      <c r="B148" s="215"/>
      <c r="C148" s="215"/>
      <c r="D148" s="215"/>
      <c r="E148" s="215"/>
      <c r="F148" s="215"/>
      <c r="G148" s="215"/>
      <c r="H148" s="215"/>
      <c r="I148" s="771"/>
      <c r="J148" s="772"/>
      <c r="K148" s="773"/>
      <c r="L148" s="773"/>
      <c r="M148" s="773"/>
      <c r="N148" s="773"/>
      <c r="O148" s="773"/>
      <c r="P148" s="773"/>
      <c r="Q148" s="773"/>
    </row>
    <row r="149" spans="1:17" s="774" customFormat="1" ht="14.5">
      <c r="A149" s="770"/>
      <c r="B149" s="858" t="s">
        <v>4053</v>
      </c>
      <c r="C149" s="858"/>
      <c r="D149" s="858"/>
      <c r="E149" s="858"/>
      <c r="F149" s="858"/>
      <c r="G149" s="858"/>
      <c r="H149" s="858"/>
      <c r="I149" s="771"/>
      <c r="J149" s="772"/>
      <c r="K149" s="773"/>
      <c r="L149" s="773"/>
      <c r="M149" s="773"/>
      <c r="N149" s="773"/>
      <c r="O149" s="773"/>
      <c r="P149" s="773"/>
      <c r="Q149" s="773"/>
    </row>
    <row r="150" spans="1:17" s="774" customFormat="1" ht="14.5">
      <c r="A150" s="770"/>
      <c r="B150" s="858"/>
      <c r="C150" s="858"/>
      <c r="D150" s="858"/>
      <c r="E150" s="858"/>
      <c r="F150" s="858"/>
      <c r="G150" s="858"/>
      <c r="H150" s="858"/>
      <c r="I150" s="771"/>
      <c r="J150" s="772"/>
      <c r="K150" s="773"/>
      <c r="L150" s="773"/>
      <c r="M150" s="773"/>
      <c r="N150" s="773"/>
      <c r="O150" s="773"/>
      <c r="P150" s="773"/>
      <c r="Q150" s="773"/>
    </row>
    <row r="151" spans="1:17" s="774" customFormat="1" ht="7.4" customHeight="1">
      <c r="A151" s="770"/>
      <c r="B151" s="858"/>
      <c r="C151" s="858"/>
      <c r="D151" s="215"/>
      <c r="E151" s="215"/>
      <c r="F151" s="215"/>
      <c r="G151" s="215"/>
      <c r="H151" s="215"/>
      <c r="I151" s="771"/>
      <c r="J151" s="772"/>
      <c r="K151" s="773"/>
      <c r="L151" s="773"/>
      <c r="M151" s="773"/>
      <c r="N151" s="773"/>
      <c r="O151" s="773"/>
      <c r="P151" s="773"/>
      <c r="Q151" s="773"/>
    </row>
    <row r="152" spans="1:17" s="774" customFormat="1" ht="18" customHeight="1">
      <c r="A152" s="770"/>
      <c r="B152" s="776" t="s">
        <v>4054</v>
      </c>
      <c r="C152" s="858" t="s">
        <v>4055</v>
      </c>
      <c r="D152" s="858"/>
      <c r="E152" s="858"/>
      <c r="F152" s="858"/>
      <c r="G152" s="858"/>
      <c r="H152" s="858"/>
      <c r="I152" s="771"/>
      <c r="J152" s="772"/>
      <c r="K152" s="773"/>
      <c r="L152" s="773"/>
      <c r="M152" s="773"/>
      <c r="N152" s="773"/>
      <c r="O152" s="773"/>
      <c r="P152" s="773"/>
      <c r="Q152" s="773"/>
    </row>
    <row r="153" spans="1:17" s="774" customFormat="1" ht="15" customHeight="1">
      <c r="A153" s="770"/>
      <c r="B153" s="776" t="s">
        <v>4056</v>
      </c>
      <c r="C153" s="858" t="s">
        <v>4057</v>
      </c>
      <c r="D153" s="858"/>
      <c r="E153" s="858"/>
      <c r="F153" s="858"/>
      <c r="G153" s="858"/>
      <c r="H153" s="858"/>
      <c r="I153" s="771"/>
      <c r="J153" s="772"/>
      <c r="K153" s="773"/>
      <c r="L153" s="773"/>
      <c r="M153" s="773"/>
      <c r="N153" s="773"/>
      <c r="O153" s="773"/>
      <c r="P153" s="773"/>
      <c r="Q153" s="773"/>
    </row>
    <row r="154" spans="1:17" s="774" customFormat="1" ht="9" customHeight="1">
      <c r="A154" s="770"/>
      <c r="B154" s="768"/>
      <c r="C154" s="768"/>
      <c r="D154" s="215"/>
      <c r="E154" s="215"/>
      <c r="F154" s="215"/>
      <c r="G154" s="215"/>
      <c r="H154" s="215"/>
      <c r="I154" s="771"/>
      <c r="J154" s="772"/>
      <c r="K154" s="773"/>
      <c r="L154" s="773"/>
      <c r="M154" s="773"/>
      <c r="N154" s="773"/>
      <c r="O154" s="773"/>
      <c r="P154" s="773"/>
      <c r="Q154" s="773"/>
    </row>
    <row r="155" spans="1:17" s="774" customFormat="1" ht="14.5">
      <c r="A155" s="770"/>
      <c r="B155" s="858" t="s">
        <v>790</v>
      </c>
      <c r="C155" s="858"/>
      <c r="D155" s="858"/>
      <c r="E155" s="858"/>
      <c r="F155" s="858"/>
      <c r="G155" s="858"/>
      <c r="H155" s="858"/>
      <c r="I155" s="771"/>
      <c r="J155" s="772"/>
      <c r="K155" s="773"/>
      <c r="L155" s="773"/>
      <c r="M155" s="773"/>
      <c r="N155" s="773"/>
      <c r="O155" s="773"/>
      <c r="P155" s="773"/>
      <c r="Q155" s="773"/>
    </row>
    <row r="156" spans="1:17" s="774" customFormat="1" ht="14.5">
      <c r="A156" s="770"/>
      <c r="B156" s="858"/>
      <c r="C156" s="858"/>
      <c r="D156" s="858"/>
      <c r="E156" s="858"/>
      <c r="F156" s="858"/>
      <c r="G156" s="858"/>
      <c r="H156" s="858"/>
      <c r="I156" s="771"/>
      <c r="J156" s="772"/>
      <c r="K156" s="773"/>
      <c r="L156" s="773"/>
      <c r="M156" s="773"/>
      <c r="N156" s="773"/>
      <c r="O156" s="773"/>
      <c r="P156" s="773"/>
      <c r="Q156" s="773"/>
    </row>
    <row r="157" spans="1:17" s="774" customFormat="1" ht="14.5">
      <c r="A157" s="770"/>
      <c r="B157" s="858"/>
      <c r="C157" s="858"/>
      <c r="D157" s="858"/>
      <c r="E157" s="858"/>
      <c r="F157" s="858"/>
      <c r="G157" s="858"/>
      <c r="H157" s="858"/>
      <c r="I157" s="771"/>
      <c r="J157" s="772"/>
      <c r="K157" s="773"/>
      <c r="L157" s="773"/>
      <c r="M157" s="773"/>
      <c r="N157" s="773"/>
      <c r="O157" s="773"/>
      <c r="P157" s="773"/>
      <c r="Q157" s="773"/>
    </row>
    <row r="158" spans="1:17" s="774" customFormat="1" ht="4.5" customHeight="1">
      <c r="A158" s="770"/>
      <c r="B158" s="215"/>
      <c r="C158" s="215"/>
      <c r="D158" s="215"/>
      <c r="E158" s="215"/>
      <c r="F158" s="215"/>
      <c r="G158" s="215"/>
      <c r="H158" s="215"/>
      <c r="I158" s="771"/>
      <c r="J158" s="772"/>
      <c r="K158" s="773"/>
      <c r="L158" s="773"/>
      <c r="M158" s="773"/>
      <c r="N158" s="773"/>
      <c r="O158" s="773"/>
      <c r="P158" s="773"/>
      <c r="Q158" s="773"/>
    </row>
    <row r="159" spans="1:17" s="774" customFormat="1" ht="4.5" customHeight="1">
      <c r="A159" s="770"/>
      <c r="B159" s="215"/>
      <c r="C159" s="215"/>
      <c r="D159" s="215"/>
      <c r="E159" s="215"/>
      <c r="F159" s="215"/>
      <c r="G159" s="215"/>
      <c r="H159" s="215"/>
      <c r="I159" s="771"/>
      <c r="J159" s="772"/>
      <c r="K159" s="773"/>
      <c r="L159" s="773"/>
      <c r="M159" s="773"/>
      <c r="N159" s="773"/>
      <c r="O159" s="773"/>
      <c r="P159" s="773"/>
      <c r="Q159" s="773"/>
    </row>
    <row r="160" spans="1:17" s="774" customFormat="1" ht="14.5">
      <c r="A160" s="770"/>
      <c r="B160" s="859" t="s">
        <v>4058</v>
      </c>
      <c r="C160" s="859"/>
      <c r="D160" s="859"/>
      <c r="E160" s="859"/>
      <c r="F160" s="859"/>
      <c r="G160" s="859"/>
      <c r="H160" s="859"/>
      <c r="I160" s="771"/>
      <c r="J160" s="772"/>
      <c r="K160" s="773"/>
      <c r="L160" s="773"/>
      <c r="M160" s="773"/>
      <c r="N160" s="773"/>
      <c r="O160" s="773"/>
      <c r="P160" s="773"/>
      <c r="Q160" s="773"/>
    </row>
    <row r="161" spans="1:17" s="774" customFormat="1" ht="13.5" customHeight="1">
      <c r="A161" s="770"/>
      <c r="B161" s="858" t="s">
        <v>791</v>
      </c>
      <c r="C161" s="858"/>
      <c r="D161" s="858"/>
      <c r="E161" s="858"/>
      <c r="F161" s="858"/>
      <c r="G161" s="858"/>
      <c r="H161" s="858"/>
      <c r="I161" s="771"/>
      <c r="J161" s="772"/>
      <c r="K161" s="773"/>
      <c r="L161" s="773"/>
      <c r="M161" s="773"/>
      <c r="N161" s="773"/>
      <c r="O161" s="773"/>
      <c r="P161" s="773"/>
      <c r="Q161" s="773"/>
    </row>
    <row r="162" spans="1:17" s="774" customFormat="1" ht="14.5">
      <c r="A162" s="770"/>
      <c r="B162" s="858"/>
      <c r="C162" s="858"/>
      <c r="D162" s="858"/>
      <c r="E162" s="858"/>
      <c r="F162" s="858"/>
      <c r="G162" s="858"/>
      <c r="H162" s="858"/>
      <c r="I162" s="771"/>
      <c r="J162" s="772"/>
      <c r="K162" s="773"/>
      <c r="L162" s="773"/>
      <c r="M162" s="773"/>
      <c r="N162" s="773"/>
      <c r="O162" s="773"/>
      <c r="P162" s="773"/>
      <c r="Q162" s="773"/>
    </row>
    <row r="163" spans="1:17" s="774" customFormat="1" ht="6" customHeight="1">
      <c r="A163" s="770"/>
      <c r="B163" s="215"/>
      <c r="C163" s="215"/>
      <c r="D163" s="215"/>
      <c r="E163" s="215"/>
      <c r="F163" s="215"/>
      <c r="G163" s="215"/>
      <c r="H163" s="215"/>
      <c r="I163" s="771"/>
      <c r="J163" s="772"/>
      <c r="K163" s="773"/>
      <c r="L163" s="773"/>
      <c r="M163" s="773"/>
      <c r="N163" s="773"/>
      <c r="O163" s="773"/>
      <c r="P163" s="773"/>
      <c r="Q163" s="773"/>
    </row>
    <row r="164" spans="1:17" s="774" customFormat="1" ht="14.5">
      <c r="A164" s="770"/>
      <c r="B164" s="777" t="s">
        <v>4054</v>
      </c>
      <c r="C164" s="880" t="s">
        <v>792</v>
      </c>
      <c r="D164" s="880"/>
      <c r="E164" s="880"/>
      <c r="F164" s="880"/>
      <c r="G164" s="880"/>
      <c r="H164" s="880"/>
      <c r="I164" s="778"/>
      <c r="J164" s="772"/>
      <c r="K164" s="773"/>
      <c r="L164" s="773"/>
      <c r="M164" s="773"/>
      <c r="N164" s="773"/>
      <c r="O164" s="773"/>
      <c r="P164" s="773"/>
      <c r="Q164" s="773"/>
    </row>
    <row r="165" spans="1:17" s="774" customFormat="1" ht="5.15" customHeight="1">
      <c r="A165" s="770"/>
      <c r="B165" s="215"/>
      <c r="C165" s="768"/>
      <c r="D165" s="768"/>
      <c r="E165" s="768"/>
      <c r="F165" s="768"/>
      <c r="G165" s="768"/>
      <c r="H165" s="768"/>
      <c r="I165" s="217"/>
      <c r="J165" s="772"/>
      <c r="K165" s="773"/>
      <c r="L165" s="773"/>
      <c r="M165" s="773"/>
      <c r="N165" s="773"/>
      <c r="O165" s="773"/>
      <c r="P165" s="773"/>
      <c r="Q165" s="773"/>
    </row>
    <row r="166" spans="1:17" s="774" customFormat="1" ht="14.5">
      <c r="A166" s="770"/>
      <c r="B166" s="779" t="s">
        <v>4056</v>
      </c>
      <c r="C166" s="858" t="s">
        <v>793</v>
      </c>
      <c r="D166" s="858"/>
      <c r="E166" s="858"/>
      <c r="F166" s="858"/>
      <c r="G166" s="858"/>
      <c r="H166" s="858"/>
      <c r="I166" s="771"/>
      <c r="J166" s="772"/>
      <c r="K166" s="773"/>
      <c r="L166" s="773"/>
      <c r="M166" s="773"/>
      <c r="N166" s="773"/>
      <c r="O166" s="773"/>
      <c r="P166" s="773"/>
      <c r="Q166" s="773"/>
    </row>
    <row r="167" spans="1:17" s="774" customFormat="1" ht="18.75" customHeight="1">
      <c r="A167" s="770"/>
      <c r="B167" s="215"/>
      <c r="C167" s="858"/>
      <c r="D167" s="858"/>
      <c r="E167" s="858"/>
      <c r="F167" s="858"/>
      <c r="G167" s="858"/>
      <c r="H167" s="858"/>
      <c r="I167" s="771"/>
      <c r="J167" s="772"/>
      <c r="K167" s="773"/>
      <c r="L167" s="773"/>
      <c r="M167" s="773"/>
      <c r="N167" s="773"/>
      <c r="O167" s="773"/>
      <c r="P167" s="773"/>
      <c r="Q167" s="773"/>
    </row>
    <row r="168" spans="1:17" s="774" customFormat="1" ht="6" customHeight="1">
      <c r="A168" s="770"/>
      <c r="B168" s="215"/>
      <c r="C168" s="768"/>
      <c r="D168" s="768"/>
      <c r="E168" s="768"/>
      <c r="F168" s="768"/>
      <c r="G168" s="768"/>
      <c r="H168" s="768"/>
      <c r="I168" s="771"/>
      <c r="J168" s="772"/>
      <c r="K168" s="773"/>
      <c r="L168" s="773"/>
      <c r="M168" s="773"/>
      <c r="N168" s="773"/>
      <c r="O168" s="773"/>
      <c r="P168" s="773"/>
      <c r="Q168" s="773"/>
    </row>
    <row r="169" spans="1:17" s="774" customFormat="1" ht="14.5">
      <c r="A169" s="770"/>
      <c r="B169" s="859" t="s">
        <v>4059</v>
      </c>
      <c r="C169" s="859"/>
      <c r="D169" s="859"/>
      <c r="E169" s="859"/>
      <c r="F169" s="859"/>
      <c r="G169" s="859"/>
      <c r="H169" s="859"/>
      <c r="I169" s="771"/>
      <c r="J169" s="772"/>
      <c r="K169" s="773"/>
      <c r="L169" s="773"/>
      <c r="M169" s="773"/>
      <c r="N169" s="773"/>
      <c r="O169" s="773"/>
      <c r="P169" s="773"/>
      <c r="Q169" s="773"/>
    </row>
    <row r="170" spans="1:17" s="774" customFormat="1" ht="14.5">
      <c r="A170" s="770"/>
      <c r="B170" s="860" t="s">
        <v>4060</v>
      </c>
      <c r="C170" s="860"/>
      <c r="D170" s="860"/>
      <c r="E170" s="860"/>
      <c r="F170" s="860"/>
      <c r="G170" s="860"/>
      <c r="H170" s="860"/>
      <c r="I170" s="771"/>
      <c r="J170" s="772"/>
      <c r="K170" s="773"/>
      <c r="L170" s="773"/>
      <c r="M170" s="773"/>
      <c r="N170" s="773"/>
      <c r="O170" s="773"/>
      <c r="P170" s="773"/>
      <c r="Q170" s="773"/>
    </row>
    <row r="171" spans="1:17" s="774" customFormat="1" ht="14.5">
      <c r="A171" s="770"/>
      <c r="B171" s="860"/>
      <c r="C171" s="860"/>
      <c r="D171" s="860"/>
      <c r="E171" s="860"/>
      <c r="F171" s="860"/>
      <c r="G171" s="860"/>
      <c r="H171" s="860"/>
      <c r="I171" s="771"/>
      <c r="J171" s="772"/>
      <c r="K171" s="773"/>
      <c r="L171" s="773"/>
      <c r="M171" s="773"/>
      <c r="N171" s="773"/>
      <c r="O171" s="773"/>
      <c r="P171" s="773"/>
      <c r="Q171" s="773"/>
    </row>
    <row r="172" spans="1:17" s="774" customFormat="1" ht="14.5">
      <c r="A172" s="770"/>
      <c r="B172" s="777" t="s">
        <v>4054</v>
      </c>
      <c r="C172" s="858" t="s">
        <v>4061</v>
      </c>
      <c r="D172" s="858"/>
      <c r="E172" s="858"/>
      <c r="F172" s="858"/>
      <c r="G172" s="858"/>
      <c r="H172" s="858"/>
      <c r="I172" s="771"/>
      <c r="J172" s="772"/>
      <c r="K172" s="773"/>
      <c r="L172" s="773"/>
      <c r="M172" s="773"/>
      <c r="N172" s="773"/>
      <c r="O172" s="773"/>
      <c r="P172" s="773"/>
      <c r="Q172" s="773"/>
    </row>
    <row r="173" spans="1:17" s="774" customFormat="1" ht="14.5">
      <c r="A173" s="770"/>
      <c r="B173" s="780"/>
      <c r="C173" s="858"/>
      <c r="D173" s="858"/>
      <c r="E173" s="858"/>
      <c r="F173" s="858"/>
      <c r="G173" s="858"/>
      <c r="H173" s="858"/>
      <c r="I173" s="771"/>
      <c r="J173" s="772"/>
      <c r="K173" s="773"/>
      <c r="L173" s="773"/>
      <c r="M173" s="773"/>
      <c r="N173" s="773"/>
      <c r="O173" s="773"/>
      <c r="P173" s="773"/>
      <c r="Q173" s="773"/>
    </row>
    <row r="174" spans="1:17" s="774" customFormat="1" ht="14.5">
      <c r="A174" s="770"/>
      <c r="B174" s="777" t="s">
        <v>4056</v>
      </c>
      <c r="C174" s="858" t="s">
        <v>4062</v>
      </c>
      <c r="D174" s="858"/>
      <c r="E174" s="858"/>
      <c r="F174" s="858"/>
      <c r="G174" s="858"/>
      <c r="H174" s="858"/>
      <c r="I174" s="771"/>
      <c r="J174" s="772"/>
      <c r="K174" s="773"/>
      <c r="L174" s="773"/>
      <c r="M174" s="773"/>
      <c r="N174" s="773"/>
      <c r="O174" s="773"/>
      <c r="P174" s="773"/>
      <c r="Q174" s="773"/>
    </row>
    <row r="175" spans="1:17" s="774" customFormat="1" ht="14.5">
      <c r="A175" s="770"/>
      <c r="B175" s="215"/>
      <c r="C175" s="858"/>
      <c r="D175" s="858"/>
      <c r="E175" s="858"/>
      <c r="F175" s="858"/>
      <c r="G175" s="858"/>
      <c r="H175" s="858"/>
      <c r="I175" s="771"/>
      <c r="J175" s="772"/>
      <c r="K175" s="773"/>
      <c r="L175" s="773"/>
      <c r="M175" s="773"/>
      <c r="N175" s="773"/>
      <c r="O175" s="773"/>
      <c r="P175" s="773"/>
      <c r="Q175" s="773"/>
    </row>
    <row r="176" spans="1:17" s="774" customFormat="1" ht="7.5" customHeight="1">
      <c r="A176" s="770"/>
      <c r="B176" s="215"/>
      <c r="C176" s="768"/>
      <c r="D176" s="768"/>
      <c r="E176" s="768"/>
      <c r="F176" s="768"/>
      <c r="G176" s="768"/>
      <c r="H176" s="768"/>
      <c r="I176" s="771"/>
      <c r="J176" s="772"/>
      <c r="K176" s="773"/>
      <c r="L176" s="773"/>
      <c r="M176" s="773"/>
      <c r="N176" s="773"/>
      <c r="O176" s="773"/>
      <c r="P176" s="773"/>
      <c r="Q176" s="773"/>
    </row>
    <row r="177" spans="1:17" s="774" customFormat="1" ht="14.5">
      <c r="A177" s="770"/>
      <c r="B177" s="859" t="s">
        <v>4063</v>
      </c>
      <c r="C177" s="859"/>
      <c r="D177" s="859"/>
      <c r="E177" s="859"/>
      <c r="F177" s="859"/>
      <c r="G177" s="859"/>
      <c r="H177" s="859"/>
      <c r="I177" s="771"/>
      <c r="J177" s="772"/>
      <c r="K177" s="773"/>
      <c r="L177" s="773"/>
      <c r="M177" s="773"/>
      <c r="N177" s="773"/>
      <c r="O177" s="773"/>
      <c r="P177" s="773"/>
      <c r="Q177" s="773"/>
    </row>
    <row r="178" spans="1:17" s="774" customFormat="1" ht="14.5">
      <c r="A178" s="770"/>
      <c r="B178" s="860" t="s">
        <v>4064</v>
      </c>
      <c r="C178" s="860"/>
      <c r="D178" s="860"/>
      <c r="E178" s="860"/>
      <c r="F178" s="860"/>
      <c r="G178" s="860"/>
      <c r="H178" s="860"/>
      <c r="I178" s="771"/>
      <c r="J178" s="772"/>
      <c r="K178" s="773"/>
      <c r="L178" s="773"/>
      <c r="M178" s="773"/>
      <c r="N178" s="773"/>
      <c r="O178" s="773"/>
      <c r="P178" s="773"/>
      <c r="Q178" s="773"/>
    </row>
    <row r="179" spans="1:17" s="774" customFormat="1" ht="14.5">
      <c r="A179" s="770"/>
      <c r="B179" s="860"/>
      <c r="C179" s="860"/>
      <c r="D179" s="860"/>
      <c r="E179" s="860"/>
      <c r="F179" s="860"/>
      <c r="G179" s="860"/>
      <c r="H179" s="860"/>
      <c r="I179" s="771"/>
      <c r="J179" s="772"/>
      <c r="K179" s="773"/>
      <c r="L179" s="773"/>
      <c r="M179" s="773"/>
      <c r="N179" s="773"/>
      <c r="O179" s="773"/>
      <c r="P179" s="773"/>
      <c r="Q179" s="773"/>
    </row>
    <row r="180" spans="1:17" s="774" customFormat="1" ht="14.5">
      <c r="A180" s="770"/>
      <c r="B180" s="216"/>
      <c r="C180" s="216"/>
      <c r="D180" s="216"/>
      <c r="E180" s="216"/>
      <c r="F180" s="216"/>
      <c r="G180" s="216"/>
      <c r="H180" s="216"/>
      <c r="I180" s="771"/>
      <c r="J180" s="772"/>
      <c r="K180" s="773"/>
      <c r="L180" s="773"/>
      <c r="M180" s="773"/>
      <c r="N180" s="773"/>
      <c r="O180" s="773"/>
      <c r="P180" s="773"/>
      <c r="Q180" s="773"/>
    </row>
    <row r="181" spans="1:17" s="774" customFormat="1" ht="14.5">
      <c r="A181" s="770"/>
      <c r="B181" s="860" t="s">
        <v>4065</v>
      </c>
      <c r="C181" s="860"/>
      <c r="D181" s="860"/>
      <c r="E181" s="860"/>
      <c r="F181" s="860"/>
      <c r="G181" s="860"/>
      <c r="H181" s="860"/>
      <c r="I181" s="771"/>
      <c r="J181" s="772"/>
      <c r="K181" s="773"/>
      <c r="L181" s="773"/>
      <c r="M181" s="773"/>
      <c r="N181" s="773"/>
      <c r="O181" s="773"/>
      <c r="P181" s="773"/>
      <c r="Q181" s="773"/>
    </row>
    <row r="182" spans="1:17" s="774" customFormat="1" ht="14.5">
      <c r="A182" s="770"/>
      <c r="B182" s="860"/>
      <c r="C182" s="860"/>
      <c r="D182" s="860"/>
      <c r="E182" s="860"/>
      <c r="F182" s="860"/>
      <c r="G182" s="860"/>
      <c r="H182" s="860"/>
      <c r="I182" s="771"/>
      <c r="J182" s="772"/>
      <c r="K182" s="773"/>
      <c r="L182" s="773"/>
      <c r="M182" s="773"/>
      <c r="N182" s="773"/>
      <c r="O182" s="773"/>
      <c r="P182" s="773"/>
      <c r="Q182" s="773"/>
    </row>
    <row r="183" spans="1:17" s="774" customFormat="1" ht="14.5">
      <c r="A183" s="770"/>
      <c r="B183" s="860"/>
      <c r="C183" s="860"/>
      <c r="D183" s="860"/>
      <c r="E183" s="860"/>
      <c r="F183" s="860"/>
      <c r="G183" s="860"/>
      <c r="H183" s="860"/>
      <c r="I183" s="771"/>
      <c r="J183" s="772"/>
      <c r="K183" s="773"/>
      <c r="L183" s="773"/>
      <c r="M183" s="773"/>
      <c r="N183" s="773"/>
      <c r="O183" s="773"/>
      <c r="P183" s="773"/>
      <c r="Q183" s="773"/>
    </row>
    <row r="184" spans="1:17" s="774" customFormat="1" ht="15" hidden="1" customHeight="1">
      <c r="A184" s="770"/>
      <c r="B184" s="860" t="s">
        <v>4066</v>
      </c>
      <c r="C184" s="860"/>
      <c r="D184" s="860"/>
      <c r="E184" s="860"/>
      <c r="F184" s="860"/>
      <c r="G184" s="860"/>
      <c r="H184" s="860"/>
      <c r="I184" s="771"/>
      <c r="J184" s="772"/>
      <c r="K184" s="773"/>
      <c r="L184" s="773"/>
      <c r="M184" s="773"/>
      <c r="N184" s="773"/>
      <c r="O184" s="773"/>
      <c r="P184" s="773"/>
      <c r="Q184" s="773"/>
    </row>
    <row r="185" spans="1:17" s="774" customFormat="1" ht="14.5" hidden="1">
      <c r="A185" s="770"/>
      <c r="B185" s="860"/>
      <c r="C185" s="860"/>
      <c r="D185" s="860"/>
      <c r="E185" s="860"/>
      <c r="F185" s="860"/>
      <c r="G185" s="860"/>
      <c r="H185" s="860"/>
      <c r="I185" s="771"/>
      <c r="J185" s="772"/>
      <c r="K185" s="773"/>
      <c r="L185" s="773"/>
      <c r="M185" s="773"/>
      <c r="N185" s="773"/>
      <c r="O185" s="773"/>
      <c r="P185" s="773"/>
      <c r="Q185" s="773"/>
    </row>
    <row r="186" spans="1:17" s="774" customFormat="1" ht="14.5" hidden="1">
      <c r="A186" s="770"/>
      <c r="B186" s="860"/>
      <c r="C186" s="860"/>
      <c r="D186" s="860"/>
      <c r="E186" s="860"/>
      <c r="F186" s="860"/>
      <c r="G186" s="860"/>
      <c r="H186" s="860"/>
      <c r="I186" s="771"/>
      <c r="J186" s="772"/>
      <c r="K186" s="773"/>
      <c r="L186" s="773"/>
      <c r="M186" s="773"/>
      <c r="N186" s="773"/>
      <c r="O186" s="773"/>
      <c r="P186" s="773"/>
      <c r="Q186" s="773"/>
    </row>
    <row r="187" spans="1:17" s="774" customFormat="1" ht="14.5" hidden="1">
      <c r="A187" s="770"/>
      <c r="B187" s="860"/>
      <c r="C187" s="860"/>
      <c r="D187" s="860"/>
      <c r="E187" s="860"/>
      <c r="F187" s="860"/>
      <c r="G187" s="860"/>
      <c r="H187" s="860"/>
      <c r="I187" s="771"/>
      <c r="J187" s="772"/>
      <c r="K187" s="773"/>
      <c r="L187" s="773"/>
      <c r="M187" s="773"/>
      <c r="N187" s="773"/>
      <c r="O187" s="773"/>
      <c r="P187" s="773"/>
      <c r="Q187" s="773"/>
    </row>
    <row r="188" spans="1:17" s="774" customFormat="1" ht="4.5" customHeight="1">
      <c r="A188" s="770"/>
      <c r="B188" s="215"/>
      <c r="C188" s="781"/>
      <c r="D188" s="781"/>
      <c r="E188" s="781"/>
      <c r="F188" s="781"/>
      <c r="G188" s="781"/>
      <c r="H188" s="781"/>
      <c r="I188" s="771"/>
      <c r="J188" s="772"/>
      <c r="K188" s="773"/>
      <c r="L188" s="773"/>
      <c r="M188" s="773"/>
      <c r="N188" s="773"/>
      <c r="O188" s="773"/>
      <c r="P188" s="773"/>
      <c r="Q188" s="773"/>
    </row>
    <row r="189" spans="1:17" s="774" customFormat="1" ht="13.5" customHeight="1">
      <c r="A189" s="770"/>
      <c r="B189" s="857" t="s">
        <v>794</v>
      </c>
      <c r="C189" s="857"/>
      <c r="D189" s="857"/>
      <c r="E189" s="857"/>
      <c r="F189" s="857"/>
      <c r="G189" s="857"/>
      <c r="H189" s="857"/>
      <c r="I189" s="771"/>
      <c r="J189" s="772"/>
      <c r="K189" s="773"/>
      <c r="L189" s="773"/>
      <c r="M189" s="773"/>
      <c r="N189" s="773"/>
      <c r="O189" s="773"/>
      <c r="P189" s="773"/>
      <c r="Q189" s="773"/>
    </row>
    <row r="190" spans="1:17" s="774" customFormat="1" ht="3.75" customHeight="1">
      <c r="A190" s="770"/>
      <c r="B190" s="775"/>
      <c r="C190" s="775"/>
      <c r="D190" s="775"/>
      <c r="E190" s="775"/>
      <c r="F190" s="775"/>
      <c r="G190" s="775"/>
      <c r="H190" s="775"/>
      <c r="I190" s="771"/>
      <c r="J190" s="772"/>
      <c r="K190" s="773"/>
      <c r="L190" s="773"/>
      <c r="M190" s="773"/>
      <c r="N190" s="773"/>
      <c r="O190" s="773"/>
      <c r="P190" s="773"/>
      <c r="Q190" s="773"/>
    </row>
    <row r="191" spans="1:17" s="774" customFormat="1" ht="14.5">
      <c r="A191" s="770"/>
      <c r="B191" s="857" t="s">
        <v>795</v>
      </c>
      <c r="C191" s="857"/>
      <c r="D191" s="857"/>
      <c r="E191" s="857"/>
      <c r="F191" s="857"/>
      <c r="G191" s="857"/>
      <c r="H191" s="857"/>
      <c r="I191" s="771"/>
      <c r="J191" s="772"/>
      <c r="K191" s="773"/>
      <c r="L191" s="773"/>
      <c r="M191" s="773"/>
      <c r="N191" s="773"/>
      <c r="O191" s="773"/>
      <c r="P191" s="773"/>
      <c r="Q191" s="773"/>
    </row>
    <row r="192" spans="1:17" s="774" customFormat="1" ht="3" customHeight="1">
      <c r="A192" s="770"/>
      <c r="B192" s="775"/>
      <c r="C192" s="775"/>
      <c r="D192" s="775"/>
      <c r="E192" s="775"/>
      <c r="F192" s="775"/>
      <c r="G192" s="775"/>
      <c r="H192" s="775"/>
      <c r="I192" s="771"/>
      <c r="J192" s="772"/>
      <c r="K192" s="773"/>
      <c r="L192" s="773"/>
      <c r="M192" s="773"/>
      <c r="N192" s="773"/>
      <c r="O192" s="773"/>
      <c r="P192" s="773"/>
      <c r="Q192" s="773"/>
    </row>
    <row r="193" spans="1:17" s="774" customFormat="1" ht="15" customHeight="1">
      <c r="A193" s="770"/>
      <c r="B193" s="858" t="s">
        <v>4067</v>
      </c>
      <c r="C193" s="858"/>
      <c r="D193" s="858"/>
      <c r="E193" s="858"/>
      <c r="F193" s="858"/>
      <c r="G193" s="858"/>
      <c r="H193" s="858"/>
      <c r="I193" s="771"/>
      <c r="J193" s="772"/>
      <c r="K193" s="773"/>
      <c r="L193" s="773"/>
      <c r="M193" s="773"/>
      <c r="N193" s="773"/>
      <c r="O193" s="773"/>
      <c r="P193" s="773"/>
      <c r="Q193" s="773"/>
    </row>
    <row r="194" spans="1:17" s="774" customFormat="1" ht="14.5">
      <c r="A194" s="770"/>
      <c r="B194" s="858"/>
      <c r="C194" s="858"/>
      <c r="D194" s="858"/>
      <c r="E194" s="858"/>
      <c r="F194" s="858"/>
      <c r="G194" s="858"/>
      <c r="H194" s="858"/>
      <c r="I194" s="771"/>
      <c r="J194" s="772"/>
      <c r="K194" s="773"/>
      <c r="L194" s="773"/>
      <c r="M194" s="773"/>
      <c r="N194" s="773"/>
      <c r="O194" s="773"/>
      <c r="P194" s="773"/>
      <c r="Q194" s="773"/>
    </row>
    <row r="195" spans="1:17" s="774" customFormat="1" ht="14.5">
      <c r="A195" s="770"/>
      <c r="B195" s="858"/>
      <c r="C195" s="858"/>
      <c r="D195" s="858"/>
      <c r="E195" s="858"/>
      <c r="F195" s="858"/>
      <c r="G195" s="858"/>
      <c r="H195" s="858"/>
      <c r="I195" s="771"/>
      <c r="J195" s="772"/>
      <c r="K195" s="773"/>
      <c r="L195" s="773"/>
      <c r="M195" s="773"/>
      <c r="N195" s="773"/>
      <c r="O195" s="773"/>
      <c r="P195" s="773"/>
      <c r="Q195" s="773"/>
    </row>
    <row r="196" spans="1:17" s="774" customFormat="1" ht="14.5">
      <c r="A196" s="770"/>
      <c r="B196" s="857" t="s">
        <v>4068</v>
      </c>
      <c r="C196" s="857"/>
      <c r="D196" s="857"/>
      <c r="E196" s="857"/>
      <c r="F196" s="857"/>
      <c r="G196" s="857"/>
      <c r="H196" s="857"/>
      <c r="I196" s="771"/>
      <c r="J196" s="772"/>
      <c r="K196" s="773"/>
      <c r="L196" s="773"/>
      <c r="M196" s="773"/>
      <c r="N196" s="773"/>
      <c r="O196" s="773"/>
      <c r="P196" s="773"/>
      <c r="Q196" s="773"/>
    </row>
    <row r="197" spans="1:17" s="774" customFormat="1" ht="3.75" customHeight="1">
      <c r="A197" s="770"/>
      <c r="B197" s="775"/>
      <c r="C197" s="775"/>
      <c r="D197" s="775"/>
      <c r="E197" s="775"/>
      <c r="F197" s="775"/>
      <c r="G197" s="775"/>
      <c r="H197" s="775"/>
      <c r="I197" s="771"/>
      <c r="J197" s="772"/>
      <c r="K197" s="773"/>
      <c r="L197" s="773"/>
      <c r="M197" s="773"/>
      <c r="N197" s="773"/>
      <c r="O197" s="773"/>
      <c r="P197" s="773"/>
      <c r="Q197" s="773"/>
    </row>
    <row r="198" spans="1:17" s="774" customFormat="1" ht="15" customHeight="1">
      <c r="A198" s="770"/>
      <c r="B198" s="881" t="s">
        <v>4069</v>
      </c>
      <c r="C198" s="881"/>
      <c r="D198" s="881"/>
      <c r="E198" s="881"/>
      <c r="F198" s="881"/>
      <c r="G198" s="881"/>
      <c r="H198" s="881"/>
      <c r="I198" s="771"/>
      <c r="J198" s="772"/>
      <c r="K198" s="773"/>
      <c r="L198" s="773"/>
      <c r="M198" s="773"/>
      <c r="N198" s="773"/>
      <c r="O198" s="773"/>
      <c r="P198" s="773"/>
      <c r="Q198" s="773"/>
    </row>
    <row r="199" spans="1:17" s="774" customFormat="1" ht="3" customHeight="1">
      <c r="A199" s="770"/>
      <c r="B199" s="782"/>
      <c r="C199" s="782"/>
      <c r="D199" s="782"/>
      <c r="E199" s="782"/>
      <c r="F199" s="782"/>
      <c r="G199" s="782"/>
      <c r="H199" s="782"/>
      <c r="I199" s="771"/>
      <c r="J199" s="772"/>
      <c r="K199" s="773"/>
      <c r="L199" s="773"/>
      <c r="M199" s="773"/>
      <c r="N199" s="773"/>
      <c r="O199" s="773"/>
      <c r="P199" s="773"/>
      <c r="Q199" s="773"/>
    </row>
    <row r="200" spans="1:17" s="774" customFormat="1" ht="14.5">
      <c r="A200" s="770"/>
      <c r="B200" s="858" t="s">
        <v>4070</v>
      </c>
      <c r="C200" s="858"/>
      <c r="D200" s="858"/>
      <c r="E200" s="858"/>
      <c r="F200" s="858"/>
      <c r="G200" s="858"/>
      <c r="H200" s="858"/>
      <c r="I200" s="771"/>
      <c r="J200" s="772"/>
      <c r="K200" s="773"/>
      <c r="L200" s="773"/>
      <c r="M200" s="773"/>
      <c r="N200" s="773"/>
      <c r="O200" s="773"/>
      <c r="P200" s="773"/>
      <c r="Q200" s="773"/>
    </row>
    <row r="201" spans="1:17" s="774" customFormat="1" ht="14.5">
      <c r="A201" s="770"/>
      <c r="B201" s="858"/>
      <c r="C201" s="858"/>
      <c r="D201" s="858"/>
      <c r="E201" s="858"/>
      <c r="F201" s="858"/>
      <c r="G201" s="858"/>
      <c r="H201" s="858"/>
      <c r="I201" s="771"/>
      <c r="J201" s="772"/>
      <c r="K201" s="773"/>
      <c r="L201" s="773"/>
      <c r="M201" s="773"/>
      <c r="N201" s="773"/>
      <c r="O201" s="773"/>
      <c r="P201" s="773"/>
      <c r="Q201" s="773"/>
    </row>
    <row r="202" spans="1:17" s="774" customFormat="1" ht="14.5">
      <c r="A202" s="770"/>
      <c r="B202" s="858"/>
      <c r="C202" s="858"/>
      <c r="D202" s="858"/>
      <c r="E202" s="858"/>
      <c r="F202" s="858"/>
      <c r="G202" s="858"/>
      <c r="H202" s="858"/>
      <c r="I202" s="771"/>
      <c r="J202" s="772"/>
      <c r="K202" s="773"/>
      <c r="L202" s="773"/>
      <c r="M202" s="773"/>
      <c r="N202" s="773"/>
      <c r="O202" s="773"/>
      <c r="P202" s="773"/>
      <c r="Q202" s="773"/>
    </row>
    <row r="203" spans="1:17" s="774" customFormat="1" ht="24" customHeight="1">
      <c r="A203" s="770"/>
      <c r="B203" s="858"/>
      <c r="C203" s="858"/>
      <c r="D203" s="858"/>
      <c r="E203" s="858"/>
      <c r="F203" s="858"/>
      <c r="G203" s="858"/>
      <c r="H203" s="858"/>
      <c r="I203" s="771"/>
      <c r="J203" s="772"/>
      <c r="K203" s="773"/>
      <c r="L203" s="773"/>
      <c r="M203" s="773"/>
      <c r="N203" s="773"/>
      <c r="O203" s="773"/>
      <c r="P203" s="773"/>
      <c r="Q203" s="773"/>
    </row>
    <row r="204" spans="1:17" s="774" customFormat="1" ht="14.5">
      <c r="A204" s="770"/>
      <c r="B204" s="881" t="s">
        <v>4071</v>
      </c>
      <c r="C204" s="881"/>
      <c r="D204" s="881"/>
      <c r="E204" s="881"/>
      <c r="F204" s="881"/>
      <c r="G204" s="881"/>
      <c r="H204" s="881"/>
      <c r="I204" s="771"/>
      <c r="J204" s="772"/>
      <c r="K204" s="773"/>
      <c r="L204" s="773"/>
      <c r="M204" s="773"/>
      <c r="N204" s="773"/>
      <c r="O204" s="773"/>
      <c r="P204" s="773"/>
      <c r="Q204" s="773"/>
    </row>
    <row r="205" spans="1:17" s="774" customFormat="1" ht="3" customHeight="1">
      <c r="A205" s="770"/>
      <c r="B205" s="782"/>
      <c r="C205" s="782"/>
      <c r="D205" s="782"/>
      <c r="E205" s="782"/>
      <c r="F205" s="782"/>
      <c r="G205" s="782"/>
      <c r="H205" s="782"/>
      <c r="I205" s="771"/>
      <c r="J205" s="772"/>
      <c r="K205" s="773"/>
      <c r="L205" s="773"/>
      <c r="M205" s="773"/>
      <c r="N205" s="773"/>
      <c r="O205" s="773"/>
      <c r="P205" s="773"/>
      <c r="Q205" s="773"/>
    </row>
    <row r="206" spans="1:17" s="774" customFormat="1" ht="15" customHeight="1">
      <c r="A206" s="770"/>
      <c r="B206" s="858" t="s">
        <v>4072</v>
      </c>
      <c r="C206" s="858"/>
      <c r="D206" s="858"/>
      <c r="E206" s="858"/>
      <c r="F206" s="858"/>
      <c r="G206" s="858"/>
      <c r="H206" s="858"/>
      <c r="I206" s="771"/>
      <c r="J206" s="772"/>
      <c r="K206" s="773"/>
      <c r="L206" s="773"/>
      <c r="M206" s="773"/>
      <c r="N206" s="773"/>
      <c r="O206" s="773"/>
      <c r="P206" s="773"/>
      <c r="Q206" s="773"/>
    </row>
    <row r="207" spans="1:17" s="774" customFormat="1" ht="14.5">
      <c r="A207" s="770"/>
      <c r="B207" s="858"/>
      <c r="C207" s="858"/>
      <c r="D207" s="858"/>
      <c r="E207" s="858"/>
      <c r="F207" s="858"/>
      <c r="G207" s="858"/>
      <c r="H207" s="858"/>
      <c r="I207" s="771"/>
      <c r="J207" s="772"/>
      <c r="K207" s="773"/>
      <c r="L207" s="773"/>
      <c r="M207" s="773"/>
      <c r="N207" s="773"/>
      <c r="O207" s="773"/>
      <c r="P207" s="773"/>
      <c r="Q207" s="773"/>
    </row>
    <row r="208" spans="1:17" s="774" customFormat="1" ht="14.5">
      <c r="A208" s="770"/>
      <c r="B208" s="858"/>
      <c r="C208" s="858"/>
      <c r="D208" s="858"/>
      <c r="E208" s="858"/>
      <c r="F208" s="858"/>
      <c r="G208" s="858"/>
      <c r="H208" s="858"/>
      <c r="I208" s="771"/>
      <c r="J208" s="772"/>
      <c r="K208" s="773"/>
      <c r="L208" s="773"/>
      <c r="M208" s="773"/>
      <c r="N208" s="773"/>
      <c r="O208" s="773"/>
      <c r="P208" s="773"/>
      <c r="Q208" s="773"/>
    </row>
    <row r="209" spans="1:17" s="774" customFormat="1" ht="3.75" customHeight="1">
      <c r="A209" s="770"/>
      <c r="B209" s="775"/>
      <c r="C209" s="775"/>
      <c r="D209" s="775"/>
      <c r="E209" s="775"/>
      <c r="F209" s="775"/>
      <c r="G209" s="775"/>
      <c r="H209" s="775"/>
      <c r="I209" s="771"/>
      <c r="J209" s="772"/>
      <c r="K209" s="773"/>
      <c r="L209" s="773"/>
      <c r="M209" s="773"/>
      <c r="N209" s="773"/>
      <c r="O209" s="773"/>
      <c r="P209" s="773"/>
      <c r="Q209" s="773"/>
    </row>
    <row r="210" spans="1:17" s="774" customFormat="1" ht="14.5">
      <c r="A210" s="770"/>
      <c r="B210" s="881" t="s">
        <v>4073</v>
      </c>
      <c r="C210" s="881"/>
      <c r="D210" s="881"/>
      <c r="E210" s="881"/>
      <c r="F210" s="881"/>
      <c r="G210" s="881"/>
      <c r="H210" s="881"/>
      <c r="I210" s="771"/>
      <c r="J210" s="772"/>
      <c r="K210" s="773"/>
      <c r="L210" s="773"/>
      <c r="M210" s="773"/>
      <c r="N210" s="773"/>
      <c r="O210" s="773"/>
      <c r="P210" s="773"/>
      <c r="Q210" s="773"/>
    </row>
    <row r="211" spans="1:17" s="774" customFormat="1" ht="3.75" customHeight="1">
      <c r="A211" s="770"/>
      <c r="B211" s="782"/>
      <c r="C211" s="782"/>
      <c r="D211" s="782"/>
      <c r="E211" s="782"/>
      <c r="F211" s="782"/>
      <c r="G211" s="782"/>
      <c r="H211" s="782"/>
      <c r="I211" s="771"/>
      <c r="J211" s="772"/>
      <c r="K211" s="773"/>
      <c r="L211" s="773"/>
      <c r="M211" s="773"/>
      <c r="N211" s="773"/>
      <c r="O211" s="773"/>
      <c r="P211" s="773"/>
      <c r="Q211" s="773"/>
    </row>
    <row r="212" spans="1:17" s="774" customFormat="1" ht="15" customHeight="1">
      <c r="A212" s="770"/>
      <c r="B212" s="858" t="s">
        <v>4074</v>
      </c>
      <c r="C212" s="858"/>
      <c r="D212" s="858"/>
      <c r="E212" s="858"/>
      <c r="F212" s="858"/>
      <c r="G212" s="858"/>
      <c r="H212" s="858"/>
      <c r="I212" s="771"/>
      <c r="J212" s="772"/>
      <c r="K212" s="773"/>
      <c r="L212" s="773"/>
      <c r="M212" s="773"/>
      <c r="N212" s="773"/>
      <c r="O212" s="773"/>
      <c r="P212" s="773"/>
      <c r="Q212" s="773"/>
    </row>
    <row r="213" spans="1:17" s="774" customFormat="1" ht="14.5">
      <c r="A213" s="770"/>
      <c r="B213" s="858"/>
      <c r="C213" s="858"/>
      <c r="D213" s="858"/>
      <c r="E213" s="858"/>
      <c r="F213" s="858"/>
      <c r="G213" s="858"/>
      <c r="H213" s="858"/>
      <c r="I213" s="771"/>
      <c r="J213" s="772"/>
      <c r="K213" s="773"/>
      <c r="L213" s="773"/>
      <c r="M213" s="773"/>
      <c r="N213" s="773"/>
      <c r="O213" s="773"/>
      <c r="P213" s="773"/>
      <c r="Q213" s="773"/>
    </row>
    <row r="214" spans="1:17" s="774" customFormat="1" ht="3.75" customHeight="1">
      <c r="A214" s="770"/>
      <c r="B214" s="775"/>
      <c r="C214" s="775"/>
      <c r="D214" s="775"/>
      <c r="E214" s="775"/>
      <c r="F214" s="775"/>
      <c r="G214" s="775"/>
      <c r="H214" s="775"/>
      <c r="I214" s="771"/>
      <c r="J214" s="772"/>
      <c r="K214" s="773"/>
      <c r="L214" s="773"/>
      <c r="M214" s="773"/>
      <c r="N214" s="773"/>
      <c r="O214" s="773"/>
      <c r="P214" s="773"/>
      <c r="Q214" s="773"/>
    </row>
    <row r="215" spans="1:17" s="774" customFormat="1" ht="13.5" customHeight="1">
      <c r="A215" s="770"/>
      <c r="B215" s="857" t="s">
        <v>796</v>
      </c>
      <c r="C215" s="857"/>
      <c r="D215" s="857"/>
      <c r="E215" s="857"/>
      <c r="F215" s="857"/>
      <c r="G215" s="857"/>
      <c r="H215" s="857"/>
      <c r="I215" s="771"/>
      <c r="J215" s="772"/>
      <c r="K215" s="773"/>
      <c r="L215" s="773"/>
      <c r="M215" s="773"/>
      <c r="N215" s="773"/>
      <c r="O215" s="773"/>
      <c r="P215" s="773"/>
      <c r="Q215" s="773"/>
    </row>
    <row r="216" spans="1:17" s="774" customFormat="1" ht="5.15" customHeight="1">
      <c r="A216" s="770"/>
      <c r="B216" s="775"/>
      <c r="C216" s="775"/>
      <c r="D216" s="775"/>
      <c r="E216" s="775"/>
      <c r="F216" s="775"/>
      <c r="G216" s="775"/>
      <c r="H216" s="775"/>
      <c r="I216" s="771"/>
      <c r="J216" s="772"/>
      <c r="K216" s="773"/>
      <c r="L216" s="773"/>
      <c r="M216" s="773"/>
      <c r="N216" s="773"/>
      <c r="O216" s="773"/>
      <c r="P216" s="773"/>
      <c r="Q216" s="773"/>
    </row>
    <row r="217" spans="1:17" s="774" customFormat="1" ht="13.5" customHeight="1">
      <c r="A217" s="770"/>
      <c r="B217" s="858" t="s">
        <v>4075</v>
      </c>
      <c r="C217" s="858"/>
      <c r="D217" s="858"/>
      <c r="E217" s="858"/>
      <c r="F217" s="858"/>
      <c r="G217" s="858"/>
      <c r="H217" s="858"/>
      <c r="I217" s="771"/>
      <c r="J217" s="772"/>
      <c r="K217" s="773"/>
      <c r="L217" s="773"/>
      <c r="M217" s="773"/>
      <c r="N217" s="773"/>
      <c r="O217" s="773"/>
      <c r="P217" s="773"/>
      <c r="Q217" s="773"/>
    </row>
    <row r="218" spans="1:17" s="774" customFormat="1" ht="6.75" customHeight="1">
      <c r="A218" s="770"/>
      <c r="B218" s="781"/>
      <c r="C218" s="781"/>
      <c r="D218" s="781"/>
      <c r="E218" s="781"/>
      <c r="F218" s="781"/>
      <c r="G218" s="781"/>
      <c r="H218" s="781"/>
      <c r="I218" s="771"/>
      <c r="J218" s="772"/>
      <c r="K218" s="773"/>
      <c r="L218" s="773"/>
      <c r="M218" s="773"/>
      <c r="N218" s="773"/>
      <c r="O218" s="773"/>
      <c r="P218" s="773"/>
      <c r="Q218" s="773"/>
    </row>
    <row r="219" spans="1:17" s="774" customFormat="1" ht="15" customHeight="1">
      <c r="A219" s="770"/>
      <c r="B219" s="858" t="s">
        <v>4076</v>
      </c>
      <c r="C219" s="858"/>
      <c r="D219" s="858"/>
      <c r="E219" s="858"/>
      <c r="F219" s="858"/>
      <c r="G219" s="858"/>
      <c r="H219" s="858"/>
      <c r="I219" s="771"/>
      <c r="J219" s="772"/>
      <c r="K219" s="773"/>
      <c r="L219" s="773"/>
      <c r="M219" s="773"/>
      <c r="N219" s="773"/>
      <c r="O219" s="773"/>
      <c r="P219" s="773"/>
      <c r="Q219" s="773"/>
    </row>
    <row r="220" spans="1:17" s="774" customFormat="1" ht="14.5">
      <c r="A220" s="770"/>
      <c r="B220" s="858"/>
      <c r="C220" s="858"/>
      <c r="D220" s="858"/>
      <c r="E220" s="858"/>
      <c r="F220" s="858"/>
      <c r="G220" s="858"/>
      <c r="H220" s="858"/>
      <c r="I220" s="771"/>
      <c r="J220" s="772"/>
      <c r="K220" s="773"/>
      <c r="L220" s="773"/>
      <c r="M220" s="773"/>
      <c r="N220" s="773"/>
      <c r="O220" s="773"/>
      <c r="P220" s="773"/>
      <c r="Q220" s="773"/>
    </row>
    <row r="221" spans="1:17" s="774" customFormat="1" ht="5.25" customHeight="1">
      <c r="A221" s="770"/>
      <c r="B221" s="768"/>
      <c r="C221" s="768"/>
      <c r="D221" s="768"/>
      <c r="E221" s="768"/>
      <c r="F221" s="768"/>
      <c r="G221" s="768"/>
      <c r="H221" s="768"/>
      <c r="I221" s="771"/>
      <c r="J221" s="772"/>
      <c r="K221" s="773"/>
      <c r="L221" s="773"/>
      <c r="M221" s="773"/>
      <c r="N221" s="773"/>
      <c r="O221" s="773"/>
      <c r="P221" s="773"/>
      <c r="Q221" s="773"/>
    </row>
    <row r="222" spans="1:17" s="774" customFormat="1" ht="15" customHeight="1">
      <c r="A222" s="770"/>
      <c r="B222" s="858" t="s">
        <v>4077</v>
      </c>
      <c r="C222" s="858"/>
      <c r="D222" s="858"/>
      <c r="E222" s="858"/>
      <c r="F222" s="858"/>
      <c r="G222" s="858"/>
      <c r="H222" s="858"/>
      <c r="I222" s="771"/>
      <c r="J222" s="772"/>
      <c r="K222" s="773"/>
      <c r="L222" s="773"/>
      <c r="M222" s="773"/>
      <c r="N222" s="773"/>
      <c r="O222" s="773"/>
      <c r="P222" s="773"/>
      <c r="Q222" s="773"/>
    </row>
    <row r="223" spans="1:17" s="774" customFormat="1" ht="14.5">
      <c r="A223" s="770"/>
      <c r="B223" s="858"/>
      <c r="C223" s="858"/>
      <c r="D223" s="858"/>
      <c r="E223" s="858"/>
      <c r="F223" s="858"/>
      <c r="G223" s="858"/>
      <c r="H223" s="858"/>
      <c r="I223" s="771"/>
      <c r="J223" s="772"/>
      <c r="K223" s="773"/>
      <c r="L223" s="773"/>
      <c r="M223" s="773"/>
      <c r="N223" s="773"/>
      <c r="O223" s="773"/>
      <c r="P223" s="773"/>
      <c r="Q223" s="773"/>
    </row>
    <row r="224" spans="1:17" s="774" customFormat="1" ht="15" customHeight="1">
      <c r="A224" s="770"/>
      <c r="B224" s="776" t="s">
        <v>4054</v>
      </c>
      <c r="C224" s="858" t="s">
        <v>4078</v>
      </c>
      <c r="D224" s="858"/>
      <c r="E224" s="858"/>
      <c r="F224" s="858"/>
      <c r="G224" s="858"/>
      <c r="H224" s="858"/>
      <c r="I224" s="771"/>
      <c r="J224" s="772"/>
      <c r="K224" s="773"/>
      <c r="L224" s="773"/>
      <c r="M224" s="773"/>
      <c r="N224" s="773"/>
      <c r="O224" s="773"/>
      <c r="P224" s="773"/>
      <c r="Q224" s="773"/>
    </row>
    <row r="225" spans="1:17" s="774" customFormat="1" ht="14.5">
      <c r="A225" s="770"/>
      <c r="B225" s="768"/>
      <c r="C225" s="858"/>
      <c r="D225" s="858"/>
      <c r="E225" s="858"/>
      <c r="F225" s="858"/>
      <c r="G225" s="858"/>
      <c r="H225" s="858"/>
      <c r="I225" s="771"/>
      <c r="J225" s="772"/>
      <c r="K225" s="773"/>
      <c r="L225" s="773"/>
      <c r="M225" s="773"/>
      <c r="N225" s="773"/>
      <c r="O225" s="773"/>
      <c r="P225" s="773"/>
      <c r="Q225" s="773"/>
    </row>
    <row r="226" spans="1:17" s="774" customFormat="1" ht="14.5">
      <c r="A226" s="770"/>
      <c r="B226" s="776" t="s">
        <v>4056</v>
      </c>
      <c r="C226" s="858" t="s">
        <v>4079</v>
      </c>
      <c r="D226" s="858"/>
      <c r="E226" s="858"/>
      <c r="F226" s="858"/>
      <c r="G226" s="858"/>
      <c r="H226" s="858"/>
      <c r="I226" s="771"/>
      <c r="J226" s="772"/>
      <c r="K226" s="773"/>
      <c r="L226" s="773"/>
      <c r="M226" s="773"/>
      <c r="N226" s="773"/>
      <c r="O226" s="773"/>
      <c r="P226" s="773"/>
      <c r="Q226" s="773"/>
    </row>
    <row r="227" spans="1:17" s="774" customFormat="1" ht="2.25" customHeight="1">
      <c r="A227" s="770"/>
      <c r="B227" s="776"/>
      <c r="C227" s="768"/>
      <c r="D227" s="768"/>
      <c r="E227" s="768"/>
      <c r="F227" s="768"/>
      <c r="G227" s="768"/>
      <c r="H227" s="768"/>
      <c r="I227" s="771"/>
      <c r="J227" s="772"/>
      <c r="K227" s="773"/>
      <c r="L227" s="773"/>
      <c r="M227" s="773"/>
      <c r="N227" s="773"/>
      <c r="O227" s="773"/>
      <c r="P227" s="773"/>
      <c r="Q227" s="773"/>
    </row>
    <row r="228" spans="1:17" s="774" customFormat="1" ht="14.5">
      <c r="A228" s="770"/>
      <c r="B228" s="858" t="s">
        <v>4080</v>
      </c>
      <c r="C228" s="858"/>
      <c r="D228" s="858"/>
      <c r="E228" s="858"/>
      <c r="F228" s="858"/>
      <c r="G228" s="858"/>
      <c r="H228" s="858"/>
      <c r="I228" s="771"/>
      <c r="J228" s="772"/>
      <c r="K228" s="773"/>
      <c r="L228" s="773"/>
      <c r="M228" s="773"/>
      <c r="N228" s="773"/>
      <c r="O228" s="773"/>
      <c r="P228" s="773"/>
      <c r="Q228" s="773"/>
    </row>
    <row r="229" spans="1:17" s="774" customFormat="1" ht="14.5">
      <c r="A229" s="770"/>
      <c r="B229" s="858"/>
      <c r="C229" s="858"/>
      <c r="D229" s="858"/>
      <c r="E229" s="858"/>
      <c r="F229" s="858"/>
      <c r="G229" s="858"/>
      <c r="H229" s="858"/>
      <c r="I229" s="771"/>
      <c r="J229" s="772"/>
      <c r="K229" s="773"/>
      <c r="L229" s="773"/>
      <c r="M229" s="773"/>
      <c r="N229" s="773"/>
      <c r="O229" s="773"/>
      <c r="P229" s="773"/>
      <c r="Q229" s="773"/>
    </row>
    <row r="230" spans="1:17" s="774" customFormat="1" ht="14.5">
      <c r="A230" s="770"/>
      <c r="B230" s="858" t="s">
        <v>4081</v>
      </c>
      <c r="C230" s="858"/>
      <c r="D230" s="858"/>
      <c r="E230" s="858"/>
      <c r="F230" s="858"/>
      <c r="G230" s="858"/>
      <c r="H230" s="858"/>
      <c r="I230" s="771"/>
      <c r="J230" s="772"/>
      <c r="K230" s="773"/>
      <c r="L230" s="773"/>
      <c r="M230" s="773"/>
      <c r="N230" s="773"/>
      <c r="O230" s="773"/>
      <c r="P230" s="773"/>
      <c r="Q230" s="773"/>
    </row>
    <row r="231" spans="1:17" s="774" customFormat="1" ht="14.5">
      <c r="A231" s="770"/>
      <c r="B231" s="858"/>
      <c r="C231" s="858"/>
      <c r="D231" s="858"/>
      <c r="E231" s="858"/>
      <c r="F231" s="858"/>
      <c r="G231" s="858"/>
      <c r="H231" s="858"/>
      <c r="I231" s="771"/>
      <c r="J231" s="772"/>
      <c r="K231" s="773"/>
      <c r="L231" s="773"/>
      <c r="M231" s="773"/>
      <c r="N231" s="773"/>
      <c r="O231" s="773"/>
      <c r="P231" s="773"/>
      <c r="Q231" s="773"/>
    </row>
    <row r="232" spans="1:17" s="774" customFormat="1" ht="6" customHeight="1">
      <c r="A232" s="770"/>
      <c r="B232" s="768"/>
      <c r="C232" s="768"/>
      <c r="D232" s="768"/>
      <c r="E232" s="768"/>
      <c r="F232" s="768"/>
      <c r="G232" s="768"/>
      <c r="H232" s="768"/>
      <c r="I232" s="771"/>
      <c r="J232" s="772"/>
      <c r="K232" s="773"/>
      <c r="L232" s="773"/>
      <c r="M232" s="773"/>
      <c r="N232" s="773"/>
      <c r="O232" s="773"/>
      <c r="P232" s="773"/>
      <c r="Q232" s="773"/>
    </row>
    <row r="233" spans="1:17" s="774" customFormat="1" ht="13.5" customHeight="1">
      <c r="A233" s="770"/>
      <c r="B233" s="859" t="s">
        <v>799</v>
      </c>
      <c r="C233" s="859"/>
      <c r="D233" s="859"/>
      <c r="E233" s="859"/>
      <c r="F233" s="859"/>
      <c r="G233" s="859"/>
      <c r="H233" s="859"/>
      <c r="I233" s="771"/>
      <c r="J233" s="772"/>
      <c r="K233" s="773"/>
      <c r="L233" s="773"/>
      <c r="M233" s="773"/>
      <c r="N233" s="773"/>
      <c r="O233" s="773"/>
      <c r="P233" s="773"/>
      <c r="Q233" s="773"/>
    </row>
    <row r="234" spans="1:17" s="774" customFormat="1" ht="6" customHeight="1">
      <c r="A234" s="770"/>
      <c r="B234" s="768"/>
      <c r="C234" s="768"/>
      <c r="D234" s="768"/>
      <c r="E234" s="768"/>
      <c r="F234" s="768"/>
      <c r="G234" s="768"/>
      <c r="H234" s="768"/>
      <c r="I234" s="771"/>
      <c r="J234" s="772"/>
      <c r="K234" s="773"/>
      <c r="L234" s="773"/>
      <c r="M234" s="773"/>
      <c r="N234" s="773"/>
      <c r="O234" s="773"/>
      <c r="P234" s="773"/>
      <c r="Q234" s="773"/>
    </row>
    <row r="235" spans="1:17" s="774" customFormat="1" ht="14.5">
      <c r="A235" s="770"/>
      <c r="B235" s="857" t="s">
        <v>789</v>
      </c>
      <c r="C235" s="857"/>
      <c r="D235" s="857"/>
      <c r="E235" s="857"/>
      <c r="F235" s="857"/>
      <c r="G235" s="857"/>
      <c r="H235" s="857"/>
      <c r="I235" s="771"/>
      <c r="J235" s="772"/>
      <c r="K235" s="773"/>
      <c r="L235" s="773"/>
      <c r="M235" s="773"/>
      <c r="N235" s="773"/>
      <c r="O235" s="773"/>
      <c r="P235" s="773"/>
      <c r="Q235" s="773"/>
    </row>
    <row r="236" spans="1:17" s="774" customFormat="1" ht="5.15" customHeight="1">
      <c r="A236" s="770"/>
      <c r="B236" s="768"/>
      <c r="C236" s="768"/>
      <c r="D236" s="768"/>
      <c r="E236" s="768"/>
      <c r="F236" s="768"/>
      <c r="G236" s="768"/>
      <c r="H236" s="768"/>
      <c r="I236" s="771"/>
      <c r="J236" s="772"/>
      <c r="K236" s="773"/>
      <c r="L236" s="773"/>
      <c r="M236" s="773"/>
      <c r="N236" s="773"/>
      <c r="O236" s="773"/>
      <c r="P236" s="773"/>
      <c r="Q236" s="773"/>
    </row>
    <row r="237" spans="1:17" s="774" customFormat="1" ht="13.5" customHeight="1">
      <c r="A237" s="770"/>
      <c r="B237" s="858" t="s">
        <v>800</v>
      </c>
      <c r="C237" s="858"/>
      <c r="D237" s="858"/>
      <c r="E237" s="858"/>
      <c r="F237" s="858"/>
      <c r="G237" s="858"/>
      <c r="H237" s="858"/>
      <c r="I237" s="771"/>
      <c r="J237" s="772"/>
      <c r="K237" s="773"/>
      <c r="L237" s="773"/>
      <c r="M237" s="773"/>
      <c r="N237" s="773"/>
      <c r="O237" s="773"/>
      <c r="P237" s="773"/>
      <c r="Q237" s="773"/>
    </row>
    <row r="238" spans="1:17" s="774" customFormat="1" ht="13.5" customHeight="1">
      <c r="A238" s="770"/>
      <c r="B238" s="858"/>
      <c r="C238" s="858"/>
      <c r="D238" s="858"/>
      <c r="E238" s="858"/>
      <c r="F238" s="858"/>
      <c r="G238" s="858"/>
      <c r="H238" s="858"/>
      <c r="I238" s="771"/>
      <c r="J238" s="772"/>
      <c r="K238" s="773"/>
      <c r="L238" s="773"/>
      <c r="M238" s="773"/>
      <c r="N238" s="773"/>
      <c r="O238" s="773"/>
      <c r="P238" s="773"/>
      <c r="Q238" s="773"/>
    </row>
    <row r="239" spans="1:17" s="774" customFormat="1" ht="13.5" customHeight="1">
      <c r="A239" s="770"/>
      <c r="B239" s="858"/>
      <c r="C239" s="858"/>
      <c r="D239" s="858"/>
      <c r="E239" s="858"/>
      <c r="F239" s="858"/>
      <c r="G239" s="858"/>
      <c r="H239" s="858"/>
      <c r="I239" s="771"/>
      <c r="J239" s="772"/>
      <c r="K239" s="773"/>
      <c r="L239" s="773"/>
      <c r="M239" s="773"/>
      <c r="N239" s="773"/>
      <c r="O239" s="773"/>
      <c r="P239" s="773"/>
      <c r="Q239" s="773"/>
    </row>
    <row r="240" spans="1:17" s="774" customFormat="1" ht="13.5" customHeight="1">
      <c r="A240" s="770"/>
      <c r="B240" s="858"/>
      <c r="C240" s="858"/>
      <c r="D240" s="858"/>
      <c r="E240" s="858"/>
      <c r="F240" s="858"/>
      <c r="G240" s="858"/>
      <c r="H240" s="858"/>
      <c r="I240" s="771"/>
      <c r="J240" s="772"/>
      <c r="K240" s="773"/>
      <c r="L240" s="773"/>
      <c r="M240" s="773"/>
      <c r="N240" s="773"/>
      <c r="O240" s="773"/>
      <c r="P240" s="773"/>
      <c r="Q240" s="773"/>
    </row>
    <row r="241" spans="1:17" s="774" customFormat="1" ht="20.149999999999999" customHeight="1">
      <c r="A241" s="770"/>
      <c r="B241" s="858"/>
      <c r="C241" s="858"/>
      <c r="D241" s="858"/>
      <c r="E241" s="858"/>
      <c r="F241" s="858"/>
      <c r="G241" s="858"/>
      <c r="H241" s="858"/>
      <c r="I241" s="771"/>
      <c r="J241" s="772"/>
      <c r="K241" s="773"/>
      <c r="L241" s="773"/>
      <c r="M241" s="773"/>
      <c r="N241" s="773"/>
      <c r="O241" s="773"/>
      <c r="P241" s="773"/>
      <c r="Q241" s="773"/>
    </row>
    <row r="242" spans="1:17" s="774" customFormat="1" ht="11.5" customHeight="1">
      <c r="A242" s="770"/>
      <c r="B242" s="215"/>
      <c r="C242" s="215"/>
      <c r="D242" s="215"/>
      <c r="E242" s="215"/>
      <c r="F242" s="215"/>
      <c r="G242" s="215"/>
      <c r="H242" s="215"/>
      <c r="I242" s="771"/>
      <c r="J242" s="772"/>
      <c r="K242" s="773"/>
      <c r="L242" s="773"/>
      <c r="M242" s="773"/>
      <c r="N242" s="773"/>
      <c r="O242" s="773"/>
      <c r="P242" s="773"/>
      <c r="Q242" s="773"/>
    </row>
    <row r="243" spans="1:17" s="774" customFormat="1" ht="14.5">
      <c r="A243" s="770"/>
      <c r="B243" s="858" t="s">
        <v>4082</v>
      </c>
      <c r="C243" s="858"/>
      <c r="D243" s="858"/>
      <c r="E243" s="858"/>
      <c r="F243" s="858"/>
      <c r="G243" s="858"/>
      <c r="H243" s="858"/>
      <c r="I243" s="771"/>
      <c r="J243" s="772"/>
      <c r="K243" s="773"/>
      <c r="L243" s="773"/>
      <c r="M243" s="773"/>
      <c r="N243" s="773"/>
      <c r="O243" s="773"/>
      <c r="P243" s="773"/>
      <c r="Q243" s="773"/>
    </row>
    <row r="244" spans="1:17" s="774" customFormat="1" ht="14.5">
      <c r="A244" s="770"/>
      <c r="B244" s="858"/>
      <c r="C244" s="858"/>
      <c r="D244" s="858"/>
      <c r="E244" s="858"/>
      <c r="F244" s="858"/>
      <c r="G244" s="858"/>
      <c r="H244" s="858"/>
      <c r="I244" s="771"/>
      <c r="J244" s="772"/>
      <c r="K244" s="773"/>
      <c r="L244" s="773"/>
      <c r="M244" s="773"/>
      <c r="N244" s="773"/>
      <c r="O244" s="773"/>
      <c r="P244" s="773"/>
      <c r="Q244" s="773"/>
    </row>
    <row r="245" spans="1:17" s="774" customFormat="1" ht="14.5">
      <c r="A245" s="770"/>
      <c r="B245" s="858"/>
      <c r="C245" s="858"/>
      <c r="D245" s="858"/>
      <c r="E245" s="858"/>
      <c r="F245" s="858"/>
      <c r="G245" s="858"/>
      <c r="H245" s="858"/>
      <c r="I245" s="771"/>
      <c r="J245" s="772"/>
      <c r="K245" s="773"/>
      <c r="L245" s="773"/>
      <c r="M245" s="773"/>
      <c r="N245" s="773"/>
      <c r="O245" s="773"/>
      <c r="P245" s="773"/>
      <c r="Q245" s="773"/>
    </row>
    <row r="246" spans="1:17" s="774" customFormat="1" ht="6.75" customHeight="1">
      <c r="A246" s="770"/>
      <c r="B246" s="768"/>
      <c r="C246" s="768"/>
      <c r="D246" s="768"/>
      <c r="E246" s="768"/>
      <c r="F246" s="768"/>
      <c r="G246" s="768"/>
      <c r="H246" s="768"/>
      <c r="I246" s="771"/>
      <c r="J246" s="772"/>
      <c r="K246" s="773"/>
      <c r="L246" s="773"/>
      <c r="M246" s="773"/>
      <c r="N246" s="773"/>
      <c r="O246" s="773"/>
      <c r="P246" s="773"/>
      <c r="Q246" s="773"/>
    </row>
    <row r="247" spans="1:17" s="774" customFormat="1" ht="14.5">
      <c r="A247" s="770"/>
      <c r="B247" s="857" t="s">
        <v>801</v>
      </c>
      <c r="C247" s="857"/>
      <c r="D247" s="857"/>
      <c r="E247" s="857"/>
      <c r="F247" s="857"/>
      <c r="G247" s="857"/>
      <c r="H247" s="857"/>
      <c r="I247" s="771"/>
      <c r="J247" s="772"/>
      <c r="K247" s="773"/>
      <c r="L247" s="773"/>
      <c r="M247" s="773"/>
      <c r="N247" s="773"/>
      <c r="O247" s="773"/>
      <c r="P247" s="773"/>
      <c r="Q247" s="773"/>
    </row>
    <row r="248" spans="1:17" s="774" customFormat="1" ht="3.75" customHeight="1">
      <c r="A248" s="770"/>
      <c r="B248" s="768"/>
      <c r="C248" s="768"/>
      <c r="D248" s="768"/>
      <c r="E248" s="768"/>
      <c r="F248" s="768"/>
      <c r="G248" s="768"/>
      <c r="H248" s="768"/>
      <c r="I248" s="771"/>
      <c r="J248" s="772"/>
      <c r="K248" s="773"/>
      <c r="L248" s="773"/>
      <c r="M248" s="773"/>
      <c r="N248" s="773"/>
      <c r="O248" s="773"/>
      <c r="P248" s="773"/>
      <c r="Q248" s="773"/>
    </row>
    <row r="249" spans="1:17" s="774" customFormat="1" ht="14.5">
      <c r="A249" s="770"/>
      <c r="B249" s="858" t="s">
        <v>4083</v>
      </c>
      <c r="C249" s="858"/>
      <c r="D249" s="858"/>
      <c r="E249" s="858"/>
      <c r="F249" s="858"/>
      <c r="G249" s="858"/>
      <c r="H249" s="858"/>
      <c r="I249" s="771"/>
      <c r="J249" s="772"/>
      <c r="K249" s="773"/>
      <c r="L249" s="773"/>
      <c r="M249" s="773"/>
      <c r="N249" s="773"/>
      <c r="O249" s="773"/>
      <c r="P249" s="773"/>
      <c r="Q249" s="773"/>
    </row>
    <row r="250" spans="1:17" s="774" customFormat="1" ht="14.5">
      <c r="A250" s="770"/>
      <c r="B250" s="858"/>
      <c r="C250" s="858"/>
      <c r="D250" s="858"/>
      <c r="E250" s="858"/>
      <c r="F250" s="858"/>
      <c r="G250" s="858"/>
      <c r="H250" s="858"/>
      <c r="I250" s="771"/>
      <c r="J250" s="772"/>
      <c r="K250" s="773"/>
      <c r="L250" s="773"/>
      <c r="M250" s="773"/>
      <c r="N250" s="773"/>
      <c r="O250" s="773"/>
      <c r="P250" s="773"/>
      <c r="Q250" s="773"/>
    </row>
    <row r="251" spans="1:17" s="774" customFormat="1" ht="14.5">
      <c r="A251" s="770"/>
      <c r="B251" s="858"/>
      <c r="C251" s="858"/>
      <c r="D251" s="858"/>
      <c r="E251" s="858"/>
      <c r="F251" s="858"/>
      <c r="G251" s="858"/>
      <c r="H251" s="858"/>
      <c r="I251" s="771"/>
      <c r="J251" s="772"/>
      <c r="K251" s="773"/>
      <c r="L251" s="773"/>
      <c r="M251" s="773"/>
      <c r="N251" s="773"/>
      <c r="O251" s="773"/>
      <c r="P251" s="773"/>
      <c r="Q251" s="773"/>
    </row>
    <row r="252" spans="1:17" s="774" customFormat="1" ht="14.5">
      <c r="A252" s="770"/>
      <c r="B252" s="858"/>
      <c r="C252" s="858"/>
      <c r="D252" s="858"/>
      <c r="E252" s="858"/>
      <c r="F252" s="858"/>
      <c r="G252" s="858"/>
      <c r="H252" s="858"/>
      <c r="I252" s="771"/>
      <c r="J252" s="772"/>
      <c r="K252" s="773"/>
      <c r="L252" s="773"/>
      <c r="M252" s="773"/>
      <c r="N252" s="773"/>
      <c r="O252" s="773"/>
      <c r="P252" s="773"/>
      <c r="Q252" s="773"/>
    </row>
    <row r="253" spans="1:17" s="774" customFormat="1" ht="3.75" customHeight="1">
      <c r="A253" s="770"/>
      <c r="B253" s="768"/>
      <c r="C253" s="768"/>
      <c r="D253" s="768"/>
      <c r="E253" s="768"/>
      <c r="F253" s="768"/>
      <c r="G253" s="768"/>
      <c r="H253" s="768"/>
      <c r="I253" s="771"/>
      <c r="J253" s="772"/>
      <c r="K253" s="773"/>
      <c r="L253" s="773"/>
      <c r="M253" s="773"/>
      <c r="N253" s="773"/>
      <c r="O253" s="773"/>
      <c r="P253" s="773"/>
      <c r="Q253" s="773"/>
    </row>
    <row r="254" spans="1:17" s="774" customFormat="1" ht="13.5" customHeight="1">
      <c r="A254" s="770"/>
      <c r="B254" s="858" t="s">
        <v>802</v>
      </c>
      <c r="C254" s="858"/>
      <c r="D254" s="858"/>
      <c r="E254" s="858"/>
      <c r="F254" s="858"/>
      <c r="G254" s="858"/>
      <c r="H254" s="858"/>
      <c r="I254" s="771"/>
      <c r="J254" s="772"/>
      <c r="K254" s="773"/>
      <c r="L254" s="773"/>
      <c r="M254" s="773"/>
      <c r="N254" s="773"/>
      <c r="O254" s="773"/>
      <c r="P254" s="773"/>
      <c r="Q254" s="773"/>
    </row>
    <row r="255" spans="1:17" s="774" customFormat="1" ht="14.5">
      <c r="A255" s="770"/>
      <c r="B255" s="858"/>
      <c r="C255" s="858"/>
      <c r="D255" s="858"/>
      <c r="E255" s="858"/>
      <c r="F255" s="858"/>
      <c r="G255" s="858"/>
      <c r="H255" s="858"/>
      <c r="I255" s="771"/>
      <c r="J255" s="772"/>
      <c r="K255" s="773"/>
      <c r="L255" s="773"/>
      <c r="M255" s="773"/>
      <c r="N255" s="773"/>
      <c r="O255" s="773"/>
      <c r="P255" s="773"/>
      <c r="Q255" s="773"/>
    </row>
    <row r="256" spans="1:17" s="774" customFormat="1" ht="14.5">
      <c r="A256" s="770"/>
      <c r="B256" s="858"/>
      <c r="C256" s="858"/>
      <c r="D256" s="858"/>
      <c r="E256" s="858"/>
      <c r="F256" s="858"/>
      <c r="G256" s="858"/>
      <c r="H256" s="858"/>
      <c r="I256" s="771"/>
      <c r="J256" s="772"/>
      <c r="K256" s="773"/>
      <c r="L256" s="773"/>
      <c r="M256" s="773"/>
      <c r="N256" s="773"/>
      <c r="O256" s="773"/>
      <c r="P256" s="773"/>
      <c r="Q256" s="773"/>
    </row>
    <row r="257" spans="1:17" s="106" customFormat="1" ht="7.5" customHeight="1">
      <c r="A257" s="142"/>
      <c r="B257" s="217"/>
      <c r="C257" s="217"/>
      <c r="D257" s="217"/>
      <c r="E257" s="217"/>
      <c r="F257" s="217"/>
      <c r="G257" s="217"/>
      <c r="H257" s="217"/>
      <c r="I257" s="148"/>
      <c r="J257" s="157"/>
      <c r="K257" s="209"/>
      <c r="L257" s="209"/>
      <c r="M257" s="209"/>
      <c r="N257" s="209"/>
      <c r="O257" s="209"/>
      <c r="P257" s="209"/>
      <c r="Q257" s="209"/>
    </row>
    <row r="258" spans="1:17" ht="14.5">
      <c r="A258" s="158">
        <f>A17+0.6</f>
        <v>3.6</v>
      </c>
      <c r="B258" s="863" t="s">
        <v>804</v>
      </c>
      <c r="C258" s="863"/>
      <c r="D258" s="863"/>
      <c r="E258" s="863"/>
      <c r="F258" s="863"/>
    </row>
    <row r="259" spans="1:17" ht="4.5" customHeight="1">
      <c r="B259" s="152"/>
      <c r="C259" s="152"/>
      <c r="D259" s="152"/>
      <c r="E259" s="152"/>
      <c r="F259" s="152"/>
      <c r="G259" s="152"/>
      <c r="H259" s="152"/>
    </row>
    <row r="260" spans="1:17" ht="15" customHeight="1">
      <c r="B260" s="854" t="s">
        <v>4125</v>
      </c>
      <c r="C260" s="854"/>
      <c r="D260" s="854"/>
      <c r="E260" s="854"/>
      <c r="F260" s="854"/>
      <c r="G260" s="854"/>
      <c r="H260" s="854"/>
      <c r="I260" s="769"/>
    </row>
    <row r="261" spans="1:17" ht="15" customHeight="1">
      <c r="B261" s="854"/>
      <c r="C261" s="854"/>
      <c r="D261" s="854"/>
      <c r="E261" s="854"/>
      <c r="F261" s="854"/>
      <c r="G261" s="854"/>
      <c r="H261" s="854"/>
      <c r="I261" s="769"/>
    </row>
    <row r="262" spans="1:17" ht="15" customHeight="1">
      <c r="B262" s="854"/>
      <c r="C262" s="854"/>
      <c r="D262" s="854"/>
      <c r="E262" s="854"/>
      <c r="F262" s="854"/>
      <c r="G262" s="854"/>
      <c r="H262" s="854"/>
      <c r="I262" s="769"/>
    </row>
    <row r="263" spans="1:17" ht="15" customHeight="1">
      <c r="B263" s="854"/>
      <c r="C263" s="854"/>
      <c r="D263" s="854"/>
      <c r="E263" s="854"/>
      <c r="F263" s="854"/>
      <c r="G263" s="854"/>
      <c r="H263" s="854"/>
      <c r="I263" s="769"/>
    </row>
    <row r="264" spans="1:17" ht="15" customHeight="1">
      <c r="B264" s="854"/>
      <c r="C264" s="854"/>
      <c r="D264" s="854"/>
      <c r="E264" s="854"/>
      <c r="F264" s="854"/>
      <c r="G264" s="854"/>
      <c r="H264" s="854"/>
      <c r="I264" s="769"/>
    </row>
    <row r="265" spans="1:17" ht="15" customHeight="1">
      <c r="B265" s="854"/>
      <c r="C265" s="854"/>
      <c r="D265" s="854"/>
      <c r="E265" s="854"/>
      <c r="F265" s="854"/>
      <c r="G265" s="854"/>
      <c r="H265" s="854"/>
      <c r="I265" s="769"/>
    </row>
    <row r="266" spans="1:17" ht="14.5">
      <c r="B266" s="854"/>
      <c r="C266" s="854"/>
      <c r="D266" s="854"/>
      <c r="E266" s="854"/>
      <c r="F266" s="854"/>
      <c r="G266" s="854"/>
      <c r="H266" s="854"/>
      <c r="I266" s="769"/>
    </row>
    <row r="267" spans="1:17" ht="7.5" customHeight="1">
      <c r="B267" s="211"/>
      <c r="C267" s="211"/>
      <c r="D267" s="211"/>
      <c r="E267" s="211"/>
      <c r="F267" s="211"/>
      <c r="G267" s="211"/>
      <c r="H267" s="211"/>
    </row>
    <row r="268" spans="1:17" s="106" customFormat="1" ht="15" customHeight="1">
      <c r="A268" s="142">
        <f>A17+0.7</f>
        <v>3.7</v>
      </c>
      <c r="B268" s="147" t="s">
        <v>111</v>
      </c>
      <c r="C268" s="159"/>
      <c r="D268" s="160"/>
      <c r="E268" s="160"/>
      <c r="F268" s="148"/>
      <c r="G268" s="148"/>
      <c r="H268" s="148"/>
      <c r="I268" s="149"/>
      <c r="J268" s="149"/>
      <c r="K268" s="149"/>
      <c r="M268" s="149"/>
    </row>
    <row r="269" spans="1:17" s="106" customFormat="1" ht="4.5" customHeight="1">
      <c r="A269" s="142"/>
      <c r="B269" s="147"/>
      <c r="C269" s="159"/>
      <c r="D269" s="160"/>
      <c r="E269" s="160"/>
      <c r="F269" s="148"/>
      <c r="G269" s="148"/>
      <c r="H269" s="148"/>
      <c r="I269" s="149"/>
      <c r="J269" s="149"/>
      <c r="K269" s="149"/>
      <c r="M269" s="149"/>
    </row>
    <row r="270" spans="1:17" s="106" customFormat="1" ht="15" customHeight="1">
      <c r="A270" s="142"/>
      <c r="B270" s="856" t="s">
        <v>880</v>
      </c>
      <c r="C270" s="856"/>
      <c r="D270" s="856"/>
      <c r="E270" s="856"/>
      <c r="F270" s="856"/>
      <c r="G270" s="856"/>
      <c r="H270" s="856"/>
      <c r="I270" s="148"/>
      <c r="J270" s="853"/>
      <c r="K270" s="853"/>
      <c r="L270" s="853"/>
      <c r="M270" s="853"/>
      <c r="N270" s="853"/>
      <c r="O270" s="853"/>
      <c r="P270" s="853"/>
    </row>
    <row r="271" spans="1:17" s="106" customFormat="1" ht="14.5">
      <c r="A271" s="142"/>
      <c r="B271" s="856"/>
      <c r="C271" s="856"/>
      <c r="D271" s="856"/>
      <c r="E271" s="856"/>
      <c r="F271" s="856"/>
      <c r="G271" s="856"/>
      <c r="H271" s="856"/>
      <c r="I271" s="148"/>
      <c r="J271" s="149"/>
      <c r="K271" s="149"/>
      <c r="M271" s="149"/>
    </row>
    <row r="272" spans="1:17" s="106" customFormat="1" ht="14.5">
      <c r="A272" s="142"/>
      <c r="B272" s="856"/>
      <c r="C272" s="856"/>
      <c r="D272" s="856"/>
      <c r="E272" s="856"/>
      <c r="F272" s="856"/>
      <c r="G272" s="856"/>
      <c r="H272" s="856"/>
      <c r="I272" s="148"/>
      <c r="J272" s="149"/>
      <c r="K272" s="149"/>
      <c r="M272" s="149"/>
    </row>
    <row r="273" spans="1:13" s="106" customFormat="1" ht="14.5">
      <c r="A273" s="142"/>
      <c r="B273" s="856"/>
      <c r="C273" s="856"/>
      <c r="D273" s="856"/>
      <c r="E273" s="856"/>
      <c r="F273" s="856"/>
      <c r="G273" s="856"/>
      <c r="H273" s="856"/>
      <c r="I273" s="148"/>
      <c r="J273" s="149"/>
      <c r="K273" s="149"/>
      <c r="M273" s="149"/>
    </row>
    <row r="274" spans="1:13" s="106" customFormat="1" ht="14.5">
      <c r="A274" s="142"/>
      <c r="B274" s="856"/>
      <c r="C274" s="856"/>
      <c r="D274" s="856"/>
      <c r="E274" s="856"/>
      <c r="F274" s="856"/>
      <c r="G274" s="856"/>
      <c r="H274" s="856"/>
      <c r="I274" s="148"/>
      <c r="J274" s="149"/>
      <c r="K274" s="149"/>
      <c r="M274" s="149"/>
    </row>
    <row r="275" spans="1:13" s="106" customFormat="1" ht="7" customHeight="1">
      <c r="A275" s="142"/>
      <c r="B275" s="856"/>
      <c r="C275" s="856"/>
      <c r="D275" s="856"/>
      <c r="E275" s="856"/>
      <c r="F275" s="856"/>
      <c r="G275" s="856"/>
      <c r="H275" s="856"/>
      <c r="I275" s="148"/>
      <c r="J275" s="149"/>
      <c r="K275" s="149"/>
      <c r="M275" s="149"/>
    </row>
    <row r="276" spans="1:13" s="106" customFormat="1" ht="9.75" customHeight="1">
      <c r="A276" s="142"/>
      <c r="B276" s="161"/>
      <c r="C276" s="161"/>
      <c r="D276" s="161"/>
      <c r="E276" s="161"/>
      <c r="F276" s="161"/>
      <c r="G276" s="161"/>
      <c r="H276" s="161"/>
      <c r="I276" s="148"/>
      <c r="J276" s="149"/>
      <c r="K276" s="149"/>
      <c r="M276" s="149"/>
    </row>
    <row r="277" spans="1:13" ht="15" customHeight="1">
      <c r="A277" s="162">
        <f>A268+0.1</f>
        <v>3.8000000000000003</v>
      </c>
      <c r="B277" s="136" t="s">
        <v>710</v>
      </c>
      <c r="C277" s="136"/>
      <c r="D277" s="136"/>
      <c r="E277" s="136"/>
      <c r="F277" s="136"/>
    </row>
    <row r="278" spans="1:13" ht="3" customHeight="1"/>
    <row r="279" spans="1:13" ht="14.5">
      <c r="B279" s="853" t="s">
        <v>720</v>
      </c>
      <c r="C279" s="853"/>
      <c r="D279" s="853"/>
      <c r="E279" s="853"/>
      <c r="F279" s="853"/>
      <c r="G279" s="853"/>
      <c r="H279" s="853"/>
    </row>
    <row r="280" spans="1:13" ht="14.5">
      <c r="B280" s="853"/>
      <c r="C280" s="853"/>
      <c r="D280" s="853"/>
      <c r="E280" s="853"/>
      <c r="F280" s="853"/>
      <c r="G280" s="853"/>
      <c r="H280" s="853"/>
    </row>
    <row r="281" spans="1:13" ht="14.5">
      <c r="B281" s="853"/>
      <c r="C281" s="853"/>
      <c r="D281" s="853"/>
      <c r="E281" s="853"/>
      <c r="F281" s="853"/>
      <c r="G281" s="853"/>
      <c r="H281" s="853"/>
    </row>
    <row r="282" spans="1:13" ht="14.5">
      <c r="B282" s="853"/>
      <c r="C282" s="853"/>
      <c r="D282" s="853"/>
      <c r="E282" s="853"/>
      <c r="F282" s="853"/>
      <c r="G282" s="853"/>
      <c r="H282" s="853"/>
    </row>
    <row r="283" spans="1:13" ht="14.5">
      <c r="B283" s="853"/>
      <c r="C283" s="853"/>
      <c r="D283" s="853"/>
      <c r="E283" s="853"/>
      <c r="F283" s="853"/>
      <c r="G283" s="853"/>
      <c r="H283" s="853"/>
    </row>
    <row r="284" spans="1:13" ht="18.75" customHeight="1">
      <c r="B284" s="853"/>
      <c r="C284" s="853"/>
      <c r="D284" s="853"/>
      <c r="E284" s="853"/>
      <c r="F284" s="853"/>
      <c r="G284" s="853"/>
      <c r="H284" s="853"/>
    </row>
    <row r="285" spans="1:13" s="106" customFormat="1" ht="14.25" customHeight="1">
      <c r="A285" s="162">
        <f>A277+0.1</f>
        <v>3.9000000000000004</v>
      </c>
      <c r="B285" s="870" t="s">
        <v>21</v>
      </c>
      <c r="C285" s="870"/>
      <c r="D285" s="870"/>
      <c r="E285" s="870"/>
      <c r="F285" s="163"/>
      <c r="G285" s="163"/>
      <c r="H285" s="163"/>
      <c r="I285" s="148"/>
      <c r="J285" s="149"/>
      <c r="K285" s="149"/>
      <c r="M285" s="149"/>
    </row>
    <row r="286" spans="1:13" s="106" customFormat="1" ht="5.25" customHeight="1">
      <c r="A286" s="213"/>
      <c r="B286" s="164"/>
      <c r="C286" s="164"/>
      <c r="D286" s="164"/>
      <c r="E286" s="164"/>
      <c r="F286" s="164"/>
      <c r="G286" s="164"/>
      <c r="H286" s="164"/>
      <c r="I286" s="148"/>
      <c r="J286" s="149"/>
      <c r="K286" s="149"/>
      <c r="M286" s="149"/>
    </row>
    <row r="287" spans="1:13" s="106" customFormat="1" ht="14.25" customHeight="1">
      <c r="A287" s="213"/>
      <c r="B287" s="856" t="s">
        <v>976</v>
      </c>
      <c r="C287" s="856"/>
      <c r="D287" s="856"/>
      <c r="E287" s="856"/>
      <c r="F287" s="856"/>
      <c r="G287" s="856"/>
      <c r="H287" s="856"/>
      <c r="I287" s="148"/>
      <c r="J287" s="149"/>
      <c r="K287" s="149"/>
      <c r="L287" s="165"/>
      <c r="M287" s="149"/>
    </row>
    <row r="288" spans="1:13" s="106" customFormat="1" ht="16.5" customHeight="1">
      <c r="A288" s="213"/>
      <c r="B288" s="856"/>
      <c r="C288" s="856"/>
      <c r="D288" s="856"/>
      <c r="E288" s="856"/>
      <c r="F288" s="856"/>
      <c r="G288" s="856"/>
      <c r="H288" s="856"/>
      <c r="I288" s="148"/>
      <c r="J288" s="149"/>
      <c r="K288" s="149"/>
      <c r="L288" s="165"/>
      <c r="M288" s="149"/>
    </row>
    <row r="289" spans="1:17" s="106" customFormat="1" ht="17.25" customHeight="1">
      <c r="A289" s="213"/>
      <c r="B289" s="166" t="s">
        <v>224</v>
      </c>
      <c r="C289" s="218"/>
      <c r="D289" s="163" t="s">
        <v>646</v>
      </c>
      <c r="F289" s="163"/>
      <c r="G289" s="163"/>
      <c r="I289" s="148"/>
      <c r="J289" s="149"/>
      <c r="K289" s="149"/>
      <c r="L289" s="167"/>
      <c r="M289" s="149"/>
    </row>
    <row r="290" spans="1:17" s="106" customFormat="1" ht="7.5" customHeight="1">
      <c r="A290" s="213"/>
      <c r="B290" s="166"/>
      <c r="C290" s="218"/>
      <c r="D290" s="218"/>
      <c r="E290" s="163"/>
      <c r="F290" s="163"/>
      <c r="G290" s="163"/>
      <c r="I290" s="148"/>
      <c r="J290" s="149"/>
      <c r="K290" s="149"/>
      <c r="M290" s="149"/>
    </row>
    <row r="291" spans="1:17" s="106" customFormat="1" ht="28.5" customHeight="1">
      <c r="A291" s="213"/>
      <c r="B291" s="871" t="s">
        <v>225</v>
      </c>
      <c r="C291" s="871"/>
      <c r="D291" s="872" t="s">
        <v>848</v>
      </c>
      <c r="E291" s="872"/>
      <c r="F291" s="872"/>
      <c r="G291" s="872"/>
      <c r="H291" s="872"/>
      <c r="I291" s="148"/>
      <c r="J291" s="149"/>
      <c r="K291" s="149"/>
      <c r="M291" s="149"/>
    </row>
    <row r="292" spans="1:17" s="106" customFormat="1" ht="4.5" customHeight="1">
      <c r="A292" s="213"/>
      <c r="B292" s="166"/>
      <c r="C292" s="218"/>
      <c r="D292" s="218"/>
      <c r="E292" s="163"/>
      <c r="F292" s="163"/>
      <c r="G292" s="163"/>
      <c r="I292" s="148"/>
      <c r="J292" s="149"/>
      <c r="K292" s="149"/>
      <c r="M292" s="149"/>
    </row>
    <row r="293" spans="1:17" s="106" customFormat="1" ht="27" customHeight="1">
      <c r="A293" s="213"/>
      <c r="B293" s="874" t="s">
        <v>226</v>
      </c>
      <c r="C293" s="874"/>
      <c r="D293" s="856" t="s">
        <v>849</v>
      </c>
      <c r="E293" s="856"/>
      <c r="F293" s="856"/>
      <c r="G293" s="856"/>
      <c r="H293" s="856"/>
      <c r="I293" s="148"/>
      <c r="J293" s="149"/>
      <c r="K293" s="149"/>
      <c r="M293" s="149"/>
      <c r="N293" s="875"/>
      <c r="O293" s="875"/>
      <c r="P293" s="875"/>
      <c r="Q293" s="875"/>
    </row>
    <row r="294" spans="1:17" s="106" customFormat="1" ht="6.75" customHeight="1">
      <c r="A294" s="213"/>
      <c r="B294" s="220"/>
      <c r="C294" s="220"/>
      <c r="D294" s="872"/>
      <c r="E294" s="872"/>
      <c r="F294" s="872"/>
      <c r="G294" s="211"/>
      <c r="H294" s="211"/>
      <c r="I294" s="148"/>
      <c r="J294" s="149"/>
      <c r="K294" s="149"/>
      <c r="M294" s="149"/>
      <c r="N294" s="221"/>
      <c r="O294" s="221"/>
      <c r="P294" s="221"/>
      <c r="Q294" s="221"/>
    </row>
    <row r="295" spans="1:17" s="106" customFormat="1" ht="15" customHeight="1">
      <c r="A295" s="213"/>
      <c r="B295" s="166" t="s">
        <v>671</v>
      </c>
      <c r="C295" s="218"/>
      <c r="D295" s="163" t="s">
        <v>672</v>
      </c>
      <c r="F295" s="164"/>
      <c r="G295" s="164"/>
      <c r="H295" s="164"/>
      <c r="I295" s="136"/>
      <c r="J295" s="134"/>
      <c r="K295" s="134"/>
      <c r="L295" s="136"/>
      <c r="M295" s="136"/>
      <c r="N295" s="136"/>
      <c r="O295" s="136"/>
      <c r="P295" s="136"/>
    </row>
    <row r="296" spans="1:17" s="106" customFormat="1" ht="9" customHeight="1">
      <c r="A296" s="213"/>
      <c r="B296" s="134"/>
      <c r="C296" s="134"/>
      <c r="D296" s="134"/>
      <c r="E296" s="134"/>
      <c r="F296" s="134"/>
      <c r="G296" s="168"/>
      <c r="H296" s="168"/>
      <c r="I296" s="148"/>
      <c r="J296" s="134"/>
      <c r="K296" s="134"/>
      <c r="L296" s="136"/>
      <c r="M296" s="136"/>
      <c r="N296" s="136"/>
      <c r="O296" s="136"/>
      <c r="P296" s="136"/>
    </row>
    <row r="297" spans="1:17" s="106" customFormat="1" ht="9" customHeight="1">
      <c r="A297" s="213"/>
      <c r="B297" s="134"/>
      <c r="C297" s="134"/>
      <c r="D297" s="134"/>
      <c r="E297" s="134"/>
      <c r="F297" s="134"/>
      <c r="G297" s="168"/>
      <c r="H297" s="168"/>
      <c r="I297" s="148"/>
      <c r="J297" s="134"/>
      <c r="K297" s="134"/>
      <c r="L297" s="136"/>
      <c r="M297" s="136"/>
      <c r="N297" s="136"/>
      <c r="O297" s="136"/>
      <c r="P297" s="136"/>
    </row>
    <row r="298" spans="1:17" s="106" customFormat="1" ht="14.5">
      <c r="A298" s="169">
        <f>A17+0.1</f>
        <v>3.1</v>
      </c>
      <c r="B298" s="876" t="s">
        <v>713</v>
      </c>
      <c r="C298" s="876"/>
      <c r="D298" s="876"/>
      <c r="E298" s="876"/>
      <c r="F298" s="876"/>
      <c r="G298" s="876"/>
      <c r="H298" s="876"/>
      <c r="I298" s="161"/>
      <c r="J298" s="149"/>
      <c r="K298" s="149"/>
      <c r="M298" s="149"/>
    </row>
    <row r="299" spans="1:17" ht="3" customHeight="1">
      <c r="A299" s="142"/>
      <c r="B299" s="136"/>
      <c r="C299" s="209"/>
      <c r="D299" s="209"/>
      <c r="E299" s="209"/>
      <c r="F299" s="209"/>
      <c r="G299" s="209"/>
      <c r="H299" s="209"/>
    </row>
    <row r="300" spans="1:17" s="106" customFormat="1" ht="39.75" customHeight="1">
      <c r="A300" s="142"/>
      <c r="B300" s="873" t="s">
        <v>717</v>
      </c>
      <c r="C300" s="873"/>
      <c r="D300" s="873"/>
      <c r="E300" s="873"/>
      <c r="F300" s="873"/>
      <c r="G300" s="873"/>
      <c r="H300" s="873"/>
      <c r="I300" s="149"/>
      <c r="J300" s="149"/>
      <c r="K300" s="149"/>
      <c r="M300" s="149"/>
    </row>
    <row r="301" spans="1:17" s="106" customFormat="1" ht="5.25" customHeight="1">
      <c r="A301" s="142"/>
      <c r="B301" s="219"/>
      <c r="C301" s="219"/>
      <c r="D301" s="219"/>
      <c r="E301" s="219"/>
      <c r="F301" s="219"/>
      <c r="G301" s="219"/>
      <c r="H301" s="219"/>
      <c r="I301" s="149"/>
      <c r="J301" s="149"/>
      <c r="K301" s="149"/>
      <c r="M301" s="149"/>
    </row>
    <row r="302" spans="1:17" ht="15" customHeight="1">
      <c r="A302" s="170">
        <f>A298+0.01</f>
        <v>3.11</v>
      </c>
      <c r="B302" s="136" t="s">
        <v>289</v>
      </c>
      <c r="C302" s="209"/>
      <c r="D302" s="209"/>
      <c r="E302" s="209"/>
      <c r="F302" s="209"/>
      <c r="G302" s="209"/>
      <c r="H302" s="209"/>
    </row>
    <row r="303" spans="1:17" ht="3" customHeight="1">
      <c r="A303" s="171"/>
      <c r="B303" s="136"/>
      <c r="C303" s="209"/>
      <c r="D303" s="209"/>
      <c r="E303" s="209"/>
      <c r="F303" s="209"/>
      <c r="G303" s="209"/>
      <c r="H303" s="209"/>
    </row>
    <row r="304" spans="1:17" ht="16.5" customHeight="1">
      <c r="A304" s="142"/>
      <c r="B304" s="873" t="s">
        <v>879</v>
      </c>
      <c r="C304" s="873"/>
      <c r="D304" s="873"/>
      <c r="E304" s="873"/>
      <c r="F304" s="873"/>
      <c r="G304" s="873"/>
      <c r="H304" s="873"/>
    </row>
    <row r="305" spans="1:8" ht="14.5">
      <c r="A305" s="142"/>
      <c r="B305" s="873"/>
      <c r="C305" s="873"/>
      <c r="D305" s="873"/>
      <c r="E305" s="873"/>
      <c r="F305" s="873"/>
      <c r="G305" s="873"/>
      <c r="H305" s="873"/>
    </row>
    <row r="306" spans="1:8" ht="14.5">
      <c r="A306" s="142"/>
      <c r="B306" s="873"/>
      <c r="C306" s="873"/>
      <c r="D306" s="873"/>
      <c r="E306" s="873"/>
      <c r="F306" s="873"/>
      <c r="G306" s="873"/>
      <c r="H306" s="873"/>
    </row>
    <row r="307" spans="1:8" ht="14.5">
      <c r="A307" s="142"/>
      <c r="B307" s="873"/>
      <c r="C307" s="873"/>
      <c r="D307" s="873"/>
      <c r="E307" s="873"/>
      <c r="F307" s="873"/>
      <c r="G307" s="873"/>
      <c r="H307" s="873"/>
    </row>
    <row r="308" spans="1:8" ht="10.5" customHeight="1">
      <c r="A308" s="142"/>
      <c r="B308" s="873"/>
      <c r="C308" s="873"/>
      <c r="D308" s="873"/>
      <c r="E308" s="873"/>
      <c r="F308" s="873"/>
      <c r="G308" s="873"/>
      <c r="H308" s="873"/>
    </row>
    <row r="309" spans="1:8" ht="9" customHeight="1">
      <c r="A309" s="142"/>
      <c r="B309" s="219"/>
      <c r="C309" s="219"/>
      <c r="D309" s="219"/>
      <c r="E309" s="219"/>
      <c r="F309" s="219"/>
      <c r="G309" s="219"/>
      <c r="H309" s="219"/>
    </row>
    <row r="310" spans="1:8" ht="14.5">
      <c r="A310" s="172">
        <f>A302+0.01</f>
        <v>3.1199999999999997</v>
      </c>
      <c r="B310" s="863" t="s">
        <v>314</v>
      </c>
      <c r="C310" s="863"/>
      <c r="D310" s="863"/>
      <c r="E310" s="863"/>
    </row>
    <row r="311" spans="1:8" ht="4.5" customHeight="1">
      <c r="A311" s="212"/>
      <c r="B311" s="214"/>
      <c r="C311" s="214"/>
      <c r="D311" s="214"/>
      <c r="E311" s="214"/>
    </row>
    <row r="312" spans="1:8" ht="15" customHeight="1">
      <c r="B312" s="853" t="s">
        <v>4006</v>
      </c>
      <c r="C312" s="853"/>
      <c r="D312" s="853"/>
      <c r="E312" s="853"/>
      <c r="F312" s="853"/>
      <c r="G312" s="853"/>
      <c r="H312" s="853"/>
    </row>
    <row r="313" spans="1:8" ht="14.5">
      <c r="B313" s="853"/>
      <c r="C313" s="853"/>
      <c r="D313" s="853"/>
      <c r="E313" s="853"/>
      <c r="F313" s="853"/>
      <c r="G313" s="853"/>
      <c r="H313" s="853"/>
    </row>
    <row r="314" spans="1:8" ht="14.5">
      <c r="B314" s="853"/>
      <c r="C314" s="853"/>
      <c r="D314" s="853"/>
      <c r="E314" s="853"/>
      <c r="F314" s="853"/>
      <c r="G314" s="853"/>
      <c r="H314" s="853"/>
    </row>
    <row r="315" spans="1:8" ht="14.5">
      <c r="B315" s="853"/>
      <c r="C315" s="853"/>
      <c r="D315" s="853"/>
      <c r="E315" s="853"/>
      <c r="F315" s="853"/>
      <c r="G315" s="853"/>
      <c r="H315" s="853"/>
    </row>
    <row r="316" spans="1:8" ht="14.25" customHeight="1">
      <c r="B316" s="853"/>
      <c r="C316" s="853"/>
      <c r="D316" s="853"/>
      <c r="E316" s="853"/>
      <c r="F316" s="853"/>
      <c r="G316" s="853"/>
      <c r="H316" s="853"/>
    </row>
    <row r="317" spans="1:8" ht="4.5" customHeight="1">
      <c r="B317" s="136"/>
    </row>
    <row r="318" spans="1:8" ht="14.5">
      <c r="A318" s="172">
        <f>A310+0.01</f>
        <v>3.1299999999999994</v>
      </c>
      <c r="B318" s="863" t="s">
        <v>282</v>
      </c>
      <c r="C318" s="863"/>
      <c r="D318" s="863"/>
      <c r="E318" s="863"/>
    </row>
    <row r="319" spans="1:8" ht="4.5" customHeight="1">
      <c r="A319" s="173"/>
      <c r="B319" s="174"/>
      <c r="C319" s="174"/>
      <c r="D319" s="174"/>
      <c r="E319" s="174"/>
    </row>
    <row r="320" spans="1:8" ht="15" customHeight="1">
      <c r="B320" s="853" t="s">
        <v>4084</v>
      </c>
      <c r="C320" s="853"/>
      <c r="D320" s="853"/>
      <c r="E320" s="853"/>
      <c r="F320" s="853"/>
      <c r="G320" s="853"/>
      <c r="H320" s="853"/>
    </row>
    <row r="321" spans="1:14" ht="14.5">
      <c r="B321" s="853"/>
      <c r="C321" s="853"/>
      <c r="D321" s="853"/>
      <c r="E321" s="853"/>
      <c r="F321" s="853"/>
      <c r="G321" s="853"/>
      <c r="H321" s="853"/>
    </row>
    <row r="322" spans="1:14" ht="14.5">
      <c r="B322" s="853"/>
      <c r="C322" s="853"/>
      <c r="D322" s="853"/>
      <c r="E322" s="853"/>
      <c r="F322" s="853"/>
      <c r="G322" s="853"/>
      <c r="H322" s="853"/>
    </row>
    <row r="323" spans="1:14" ht="14.5">
      <c r="B323" s="853"/>
      <c r="C323" s="853"/>
      <c r="D323" s="853"/>
      <c r="E323" s="853"/>
      <c r="F323" s="853"/>
      <c r="G323" s="853"/>
      <c r="H323" s="853"/>
    </row>
    <row r="324" spans="1:14" ht="14.5">
      <c r="B324" s="853"/>
      <c r="C324" s="853"/>
      <c r="D324" s="853"/>
      <c r="E324" s="853"/>
      <c r="F324" s="853"/>
      <c r="G324" s="853"/>
      <c r="H324" s="853"/>
    </row>
    <row r="325" spans="1:14" ht="6.75" customHeight="1">
      <c r="B325" s="853"/>
      <c r="C325" s="853"/>
      <c r="D325" s="853"/>
      <c r="E325" s="853"/>
      <c r="F325" s="853"/>
      <c r="G325" s="853"/>
      <c r="H325" s="853"/>
    </row>
    <row r="326" spans="1:14" ht="8.25" customHeight="1">
      <c r="B326" s="209"/>
      <c r="C326" s="209"/>
      <c r="D326" s="209"/>
      <c r="E326" s="209"/>
      <c r="F326" s="209"/>
      <c r="G326" s="209"/>
      <c r="H326" s="209"/>
    </row>
    <row r="327" spans="1:14" s="106" customFormat="1" ht="14.5">
      <c r="A327" s="172">
        <f>A318+0.01</f>
        <v>3.1399999999999992</v>
      </c>
      <c r="B327" s="147" t="s">
        <v>977</v>
      </c>
      <c r="C327" s="219"/>
      <c r="D327" s="219"/>
      <c r="E327" s="219"/>
      <c r="F327" s="219"/>
      <c r="G327" s="219"/>
      <c r="H327" s="219"/>
      <c r="I327" s="219"/>
      <c r="J327" s="149"/>
      <c r="K327" s="149"/>
      <c r="L327" s="149"/>
      <c r="N327" s="149"/>
    </row>
    <row r="328" spans="1:14" s="106" customFormat="1" ht="6" customHeight="1">
      <c r="A328" s="142"/>
      <c r="B328" s="219"/>
      <c r="C328" s="219"/>
      <c r="D328" s="219"/>
      <c r="E328" s="219"/>
      <c r="F328" s="219"/>
      <c r="G328" s="219"/>
      <c r="H328" s="219"/>
      <c r="I328" s="219"/>
      <c r="J328" s="149"/>
      <c r="K328" s="149"/>
      <c r="L328" s="149"/>
      <c r="N328" s="149"/>
    </row>
    <row r="329" spans="1:14" s="106" customFormat="1" ht="18.75" customHeight="1">
      <c r="A329" s="142"/>
      <c r="B329" s="853" t="s">
        <v>958</v>
      </c>
      <c r="C329" s="853"/>
      <c r="D329" s="853"/>
      <c r="E329" s="853"/>
      <c r="F329" s="853"/>
      <c r="G329" s="853"/>
      <c r="H329" s="853"/>
      <c r="I329" s="853"/>
      <c r="J329" s="853"/>
      <c r="K329" s="149"/>
      <c r="L329" s="149"/>
      <c r="N329" s="149"/>
    </row>
    <row r="330" spans="1:14" s="106" customFormat="1" ht="37.5" customHeight="1">
      <c r="A330" s="142"/>
      <c r="B330" s="853"/>
      <c r="C330" s="853"/>
      <c r="D330" s="853"/>
      <c r="E330" s="853"/>
      <c r="F330" s="853"/>
      <c r="G330" s="853"/>
      <c r="H330" s="853"/>
      <c r="I330" s="853"/>
      <c r="J330" s="853"/>
      <c r="K330" s="149"/>
      <c r="L330" s="149"/>
      <c r="N330" s="149"/>
    </row>
    <row r="331" spans="1:14" s="106" customFormat="1" ht="12.75" hidden="1" customHeight="1">
      <c r="A331" s="142"/>
      <c r="B331" s="853" t="s">
        <v>1465</v>
      </c>
      <c r="C331" s="853"/>
      <c r="D331" s="853"/>
      <c r="E331" s="853"/>
      <c r="F331" s="853"/>
      <c r="G331" s="853"/>
      <c r="H331" s="853"/>
      <c r="I331" s="853"/>
      <c r="J331" s="853"/>
      <c r="K331" s="149"/>
      <c r="L331" s="149"/>
      <c r="N331" s="149"/>
    </row>
    <row r="332" spans="1:14" s="106" customFormat="1" ht="62.25" customHeight="1">
      <c r="A332" s="142"/>
      <c r="B332" s="873" t="s">
        <v>1466</v>
      </c>
      <c r="C332" s="873"/>
      <c r="D332" s="873"/>
      <c r="E332" s="873"/>
      <c r="F332" s="873"/>
      <c r="G332" s="873"/>
      <c r="H332" s="873"/>
      <c r="I332" s="219"/>
      <c r="J332" s="149"/>
      <c r="K332" s="149"/>
      <c r="L332" s="149"/>
      <c r="N332" s="149"/>
    </row>
    <row r="333" spans="1:14" s="106" customFormat="1" ht="14.5">
      <c r="A333" s="142"/>
      <c r="B333" s="161"/>
      <c r="C333" s="161"/>
      <c r="D333" s="161"/>
      <c r="E333" s="161"/>
      <c r="F333" s="161"/>
      <c r="G333" s="161"/>
      <c r="H333" s="161"/>
      <c r="I333" s="219"/>
      <c r="J333" s="149"/>
      <c r="K333" s="149"/>
      <c r="L333" s="149"/>
      <c r="N333" s="149"/>
    </row>
    <row r="334" spans="1:14" ht="15" customHeight="1">
      <c r="A334" s="175">
        <f>A327+0.01</f>
        <v>3.149999999999999</v>
      </c>
      <c r="B334" s="877" t="s">
        <v>723</v>
      </c>
      <c r="C334" s="877"/>
      <c r="D334" s="877"/>
      <c r="E334" s="877"/>
      <c r="F334" s="877"/>
      <c r="G334" s="877"/>
      <c r="H334" s="877"/>
    </row>
    <row r="335" spans="1:14" ht="6" customHeight="1">
      <c r="A335" s="175"/>
      <c r="B335" s="222"/>
      <c r="C335" s="222"/>
      <c r="D335" s="222"/>
      <c r="E335" s="222"/>
      <c r="F335" s="222"/>
      <c r="G335" s="222"/>
      <c r="H335" s="222"/>
    </row>
    <row r="336" spans="1:14" ht="31.5" customHeight="1">
      <c r="B336" s="853" t="s">
        <v>3847</v>
      </c>
      <c r="C336" s="853"/>
      <c r="D336" s="853"/>
      <c r="E336" s="853"/>
      <c r="F336" s="853"/>
      <c r="G336" s="853"/>
      <c r="H336" s="853"/>
    </row>
    <row r="337" spans="1:8" ht="14.5">
      <c r="B337" s="209"/>
      <c r="C337" s="209"/>
      <c r="D337" s="209"/>
      <c r="E337" s="209"/>
      <c r="F337" s="209"/>
      <c r="G337" s="209"/>
      <c r="H337" s="209"/>
    </row>
    <row r="338" spans="1:8" ht="17.149999999999999" customHeight="1">
      <c r="A338" s="175">
        <f>A334+0.01</f>
        <v>3.1599999999999988</v>
      </c>
      <c r="B338" s="877" t="s">
        <v>978</v>
      </c>
      <c r="C338" s="877"/>
      <c r="D338" s="877"/>
      <c r="E338" s="209"/>
      <c r="F338" s="209"/>
      <c r="G338" s="209"/>
      <c r="H338" s="209"/>
    </row>
    <row r="339" spans="1:8" ht="3.75" customHeight="1">
      <c r="A339" s="175"/>
      <c r="B339" s="222"/>
      <c r="C339" s="222"/>
      <c r="D339" s="222"/>
      <c r="E339" s="209"/>
      <c r="F339" s="209"/>
      <c r="G339" s="209"/>
      <c r="H339" s="209"/>
    </row>
    <row r="340" spans="1:8" ht="14.5">
      <c r="B340" s="853" t="s">
        <v>724</v>
      </c>
      <c r="C340" s="853"/>
      <c r="D340" s="853"/>
      <c r="E340" s="853"/>
      <c r="F340" s="853"/>
      <c r="G340" s="853"/>
      <c r="H340" s="853"/>
    </row>
    <row r="341" spans="1:8" ht="14.5">
      <c r="B341" s="209"/>
      <c r="C341" s="209"/>
      <c r="D341" s="209"/>
      <c r="E341" s="209"/>
      <c r="F341" s="209"/>
      <c r="G341" s="209"/>
      <c r="H341" s="209"/>
    </row>
    <row r="342" spans="1:8" ht="14.5">
      <c r="A342" s="175">
        <f>A338+0.01</f>
        <v>3.1699999999999986</v>
      </c>
      <c r="B342" s="877" t="s">
        <v>805</v>
      </c>
      <c r="C342" s="877"/>
      <c r="D342" s="877"/>
      <c r="E342" s="877"/>
      <c r="F342" s="877"/>
      <c r="G342" s="209"/>
      <c r="H342" s="209"/>
    </row>
    <row r="343" spans="1:8" ht="5.25" customHeight="1">
      <c r="B343" s="209"/>
      <c r="C343" s="209"/>
      <c r="D343" s="209"/>
      <c r="E343" s="209"/>
      <c r="F343" s="209"/>
      <c r="G343" s="209"/>
      <c r="H343" s="209"/>
    </row>
    <row r="344" spans="1:8" ht="13.5" customHeight="1">
      <c r="B344" s="853" t="s">
        <v>806</v>
      </c>
      <c r="C344" s="853"/>
      <c r="D344" s="853"/>
      <c r="E344" s="853"/>
      <c r="F344" s="853"/>
      <c r="G344" s="853"/>
      <c r="H344" s="853"/>
    </row>
    <row r="345" spans="1:8" ht="18" customHeight="1">
      <c r="B345" s="853"/>
      <c r="C345" s="853"/>
      <c r="D345" s="853"/>
      <c r="E345" s="853"/>
      <c r="F345" s="853"/>
      <c r="G345" s="853"/>
      <c r="H345" s="853"/>
    </row>
    <row r="346" spans="1:8" ht="14.5">
      <c r="B346" s="209"/>
      <c r="C346" s="209"/>
      <c r="D346" s="209"/>
      <c r="E346" s="209"/>
      <c r="F346" s="209"/>
      <c r="G346" s="209"/>
      <c r="H346" s="209"/>
    </row>
    <row r="347" spans="1:8" ht="14.5">
      <c r="A347" s="175">
        <f>A342+0.01</f>
        <v>3.1799999999999984</v>
      </c>
      <c r="B347" s="136" t="s">
        <v>1467</v>
      </c>
      <c r="C347" s="209"/>
      <c r="D347" s="209"/>
      <c r="E347" s="209"/>
      <c r="F347" s="209"/>
      <c r="G347" s="209"/>
      <c r="H347" s="209"/>
    </row>
    <row r="348" spans="1:8" ht="6.65" customHeight="1">
      <c r="B348" s="209"/>
      <c r="C348" s="209"/>
      <c r="D348" s="209"/>
      <c r="E348" s="209"/>
      <c r="F348" s="209"/>
      <c r="G348" s="209"/>
      <c r="H348" s="209"/>
    </row>
    <row r="349" spans="1:8" ht="14.9" customHeight="1">
      <c r="B349" s="878" t="s">
        <v>4085</v>
      </c>
      <c r="C349" s="878"/>
      <c r="D349" s="878"/>
      <c r="E349" s="878"/>
      <c r="F349" s="878"/>
      <c r="G349" s="878"/>
      <c r="H349" s="878"/>
    </row>
    <row r="350" spans="1:8" ht="14.9" customHeight="1">
      <c r="B350" s="878"/>
      <c r="C350" s="878"/>
      <c r="D350" s="878"/>
      <c r="E350" s="878"/>
      <c r="F350" s="878"/>
      <c r="G350" s="878"/>
      <c r="H350" s="878"/>
    </row>
    <row r="351" spans="1:8" ht="14.5">
      <c r="B351" s="209"/>
      <c r="C351" s="209"/>
      <c r="D351" s="209"/>
      <c r="E351" s="209"/>
      <c r="F351" s="209"/>
      <c r="G351" s="209"/>
      <c r="H351" s="209"/>
    </row>
    <row r="352" spans="1:8" ht="13.5" customHeight="1">
      <c r="A352" s="175">
        <f>A347+0.01</f>
        <v>3.1899999999999982</v>
      </c>
      <c r="B352" s="877" t="s">
        <v>4133</v>
      </c>
      <c r="C352" s="877"/>
      <c r="D352" s="877"/>
      <c r="E352" s="877"/>
      <c r="F352" s="877"/>
      <c r="G352" s="222"/>
      <c r="H352" s="222"/>
    </row>
    <row r="353" spans="1:8" ht="6" customHeight="1">
      <c r="A353" s="175"/>
      <c r="B353" s="222"/>
      <c r="C353" s="222"/>
      <c r="D353" s="222"/>
      <c r="E353" s="222"/>
      <c r="F353" s="222"/>
      <c r="G353" s="222"/>
      <c r="H353" s="222"/>
    </row>
    <row r="354" spans="1:8" ht="5.15" customHeight="1">
      <c r="B354" s="853"/>
      <c r="C354" s="853"/>
      <c r="D354" s="853"/>
      <c r="E354" s="853"/>
      <c r="F354" s="853"/>
      <c r="G354" s="853"/>
      <c r="H354" s="853"/>
    </row>
    <row r="355" spans="1:8" s="783" customFormat="1" ht="14.5">
      <c r="A355" s="213"/>
      <c r="B355" s="853" t="s">
        <v>4134</v>
      </c>
      <c r="C355" s="853"/>
      <c r="D355" s="853"/>
      <c r="E355" s="853"/>
      <c r="F355" s="853"/>
      <c r="G355" s="853"/>
      <c r="H355" s="853"/>
    </row>
    <row r="356" spans="1:8" s="783" customFormat="1" ht="14.5">
      <c r="A356" s="213"/>
      <c r="B356" s="853"/>
      <c r="C356" s="853"/>
      <c r="D356" s="853"/>
      <c r="E356" s="853"/>
      <c r="F356" s="853"/>
      <c r="G356" s="853"/>
      <c r="H356" s="853"/>
    </row>
    <row r="357" spans="1:8" s="783" customFormat="1" ht="14.5">
      <c r="A357" s="213"/>
      <c r="B357" s="853"/>
      <c r="C357" s="853"/>
      <c r="D357" s="853"/>
      <c r="E357" s="853"/>
      <c r="F357" s="853"/>
      <c r="G357" s="853"/>
      <c r="H357" s="853"/>
    </row>
    <row r="358" spans="1:8" s="783" customFormat="1" ht="14.5" hidden="1">
      <c r="A358" s="213"/>
      <c r="B358" s="784"/>
      <c r="C358" s="784"/>
      <c r="D358" s="784"/>
      <c r="E358" s="784"/>
      <c r="F358" s="784"/>
      <c r="G358" s="784"/>
      <c r="H358" s="784"/>
    </row>
    <row r="359" spans="1:8" s="783" customFormat="1" ht="14.5">
      <c r="A359" s="213"/>
      <c r="B359" s="785" t="s">
        <v>614</v>
      </c>
      <c r="C359" s="879" t="s">
        <v>4135</v>
      </c>
      <c r="D359" s="879"/>
      <c r="E359" s="879"/>
      <c r="F359" s="879"/>
      <c r="G359" s="879"/>
      <c r="H359" s="879"/>
    </row>
    <row r="360" spans="1:8" s="783" customFormat="1" ht="14.5">
      <c r="A360" s="213"/>
      <c r="B360" s="785" t="s">
        <v>614</v>
      </c>
      <c r="C360" s="853" t="s">
        <v>4136</v>
      </c>
      <c r="D360" s="853"/>
      <c r="E360" s="853"/>
      <c r="F360" s="853"/>
      <c r="G360" s="853"/>
      <c r="H360" s="853"/>
    </row>
    <row r="361" spans="1:8" s="783" customFormat="1" ht="14.5">
      <c r="A361" s="213"/>
      <c r="B361" s="209"/>
      <c r="C361" s="853"/>
      <c r="D361" s="853"/>
      <c r="E361" s="853"/>
      <c r="F361" s="853"/>
      <c r="G361" s="853"/>
      <c r="H361" s="853"/>
    </row>
    <row r="362" spans="1:8" s="783" customFormat="1" ht="14.5">
      <c r="A362" s="213"/>
      <c r="B362" s="785" t="s">
        <v>614</v>
      </c>
      <c r="C362" s="879" t="s">
        <v>4137</v>
      </c>
      <c r="D362" s="879"/>
      <c r="E362" s="879"/>
      <c r="F362" s="879"/>
      <c r="G362" s="879"/>
      <c r="H362" s="879"/>
    </row>
    <row r="363" spans="1:8" s="783" customFormat="1" ht="4.5" customHeight="1">
      <c r="A363" s="213"/>
      <c r="B363" s="785"/>
      <c r="C363" s="784"/>
      <c r="D363" s="784"/>
      <c r="E363" s="784"/>
      <c r="F363" s="784"/>
      <c r="G363" s="784"/>
      <c r="H363" s="784"/>
    </row>
    <row r="364" spans="1:8" s="783" customFormat="1" ht="14.5">
      <c r="A364" s="213"/>
      <c r="B364" s="853" t="s">
        <v>4138</v>
      </c>
      <c r="C364" s="853"/>
      <c r="D364" s="853"/>
      <c r="E364" s="853"/>
      <c r="F364" s="853"/>
      <c r="G364" s="853"/>
      <c r="H364" s="853"/>
    </row>
    <row r="365" spans="1:8" s="783" customFormat="1" ht="14.5">
      <c r="A365" s="213"/>
      <c r="B365" s="853"/>
      <c r="C365" s="853"/>
      <c r="D365" s="853"/>
      <c r="E365" s="853"/>
      <c r="F365" s="853"/>
      <c r="G365" s="853"/>
      <c r="H365" s="853"/>
    </row>
    <row r="366" spans="1:8" s="783" customFormat="1" ht="14.5">
      <c r="A366" s="213"/>
      <c r="B366" s="853"/>
      <c r="C366" s="853"/>
      <c r="D366" s="853"/>
      <c r="E366" s="853"/>
      <c r="F366" s="853"/>
      <c r="G366" s="853"/>
      <c r="H366" s="853"/>
    </row>
    <row r="367" spans="1:8" s="783" customFormat="1" ht="14.5">
      <c r="A367" s="213"/>
      <c r="B367" s="853"/>
      <c r="C367" s="853"/>
      <c r="D367" s="853"/>
      <c r="E367" s="853"/>
      <c r="F367" s="853"/>
      <c r="G367" s="853"/>
      <c r="H367" s="853"/>
    </row>
    <row r="368" spans="1:8" s="783" customFormat="1" ht="5.25" hidden="1" customHeight="1">
      <c r="A368" s="213"/>
      <c r="B368" s="209"/>
      <c r="C368" s="209"/>
      <c r="D368" s="209"/>
      <c r="E368" s="209"/>
      <c r="F368" s="209"/>
      <c r="G368" s="209"/>
      <c r="H368" s="209"/>
    </row>
    <row r="369" spans="1:8" s="783" customFormat="1" ht="5.25" customHeight="1">
      <c r="A369" s="213"/>
      <c r="B369" s="209"/>
      <c r="C369" s="209"/>
      <c r="D369" s="209"/>
      <c r="E369" s="209"/>
      <c r="F369" s="209"/>
      <c r="G369" s="209"/>
      <c r="H369" s="209"/>
    </row>
    <row r="370" spans="1:8" s="783" customFormat="1" ht="14.5">
      <c r="A370" s="213"/>
      <c r="B370" s="853" t="s">
        <v>4139</v>
      </c>
      <c r="C370" s="853"/>
      <c r="D370" s="853"/>
      <c r="E370" s="853"/>
      <c r="F370" s="853"/>
      <c r="G370" s="853"/>
      <c r="H370" s="853"/>
    </row>
    <row r="371" spans="1:8" s="783" customFormat="1" ht="14.5">
      <c r="A371" s="213"/>
      <c r="B371" s="853"/>
      <c r="C371" s="853"/>
      <c r="D371" s="853"/>
      <c r="E371" s="853"/>
      <c r="F371" s="853"/>
      <c r="G371" s="853"/>
      <c r="H371" s="853"/>
    </row>
    <row r="372" spans="1:8" s="783" customFormat="1" ht="14.5">
      <c r="A372" s="213"/>
      <c r="B372" s="853"/>
      <c r="C372" s="853"/>
      <c r="D372" s="853"/>
      <c r="E372" s="853"/>
      <c r="F372" s="853"/>
      <c r="G372" s="853"/>
      <c r="H372" s="853"/>
    </row>
    <row r="373" spans="1:8" s="783" customFormat="1" ht="14.5">
      <c r="A373" s="213"/>
      <c r="B373" s="853"/>
      <c r="C373" s="853"/>
      <c r="D373" s="853"/>
      <c r="E373" s="853"/>
      <c r="F373" s="853"/>
      <c r="G373" s="853"/>
      <c r="H373" s="853"/>
    </row>
    <row r="374" spans="1:8" s="783" customFormat="1" ht="14.5">
      <c r="A374" s="213"/>
      <c r="B374" s="853"/>
      <c r="C374" s="853"/>
      <c r="D374" s="853"/>
      <c r="E374" s="853"/>
      <c r="F374" s="853"/>
      <c r="G374" s="853"/>
      <c r="H374" s="853"/>
    </row>
    <row r="375" spans="1:8" s="783" customFormat="1" ht="14.5">
      <c r="A375" s="213"/>
      <c r="B375" s="209"/>
      <c r="C375" s="209"/>
      <c r="D375" s="209"/>
      <c r="E375" s="209"/>
      <c r="F375" s="209"/>
      <c r="G375" s="209"/>
      <c r="H375" s="209"/>
    </row>
    <row r="376" spans="1:8" s="783" customFormat="1" ht="14.5">
      <c r="A376" s="213"/>
      <c r="B376" s="853" t="s">
        <v>4140</v>
      </c>
      <c r="C376" s="853"/>
      <c r="D376" s="853"/>
      <c r="E376" s="853"/>
      <c r="F376" s="853"/>
      <c r="G376" s="853"/>
      <c r="H376" s="853"/>
    </row>
    <row r="377" spans="1:8" s="783" customFormat="1" ht="14.5">
      <c r="A377" s="213"/>
      <c r="B377" s="853"/>
      <c r="C377" s="853"/>
      <c r="D377" s="853"/>
      <c r="E377" s="853"/>
      <c r="F377" s="853"/>
      <c r="G377" s="853"/>
      <c r="H377" s="853"/>
    </row>
    <row r="378" spans="1:8" s="783" customFormat="1" ht="14.5">
      <c r="A378" s="213"/>
      <c r="B378" s="853"/>
      <c r="C378" s="853"/>
      <c r="D378" s="853"/>
      <c r="E378" s="853"/>
      <c r="F378" s="853"/>
      <c r="G378" s="853"/>
      <c r="H378" s="853"/>
    </row>
    <row r="379" spans="1:8" s="783" customFormat="1" ht="14.5">
      <c r="A379" s="213"/>
      <c r="B379" s="853"/>
      <c r="C379" s="853"/>
      <c r="D379" s="853"/>
      <c r="E379" s="853"/>
      <c r="F379" s="853"/>
      <c r="G379" s="853"/>
      <c r="H379" s="853"/>
    </row>
    <row r="380" spans="1:8" s="783" customFormat="1" ht="6" customHeight="1">
      <c r="A380" s="213"/>
      <c r="B380" s="209"/>
      <c r="C380" s="209"/>
      <c r="D380" s="209"/>
      <c r="E380" s="209"/>
      <c r="F380" s="209"/>
      <c r="G380" s="209"/>
      <c r="H380" s="209"/>
    </row>
    <row r="381" spans="1:8" s="783" customFormat="1" ht="14.5">
      <c r="A381" s="213"/>
      <c r="B381" s="853" t="s">
        <v>4141</v>
      </c>
      <c r="C381" s="853"/>
      <c r="D381" s="853"/>
      <c r="E381" s="853"/>
      <c r="F381" s="853"/>
      <c r="G381" s="853"/>
      <c r="H381" s="853"/>
    </row>
    <row r="382" spans="1:8" s="783" customFormat="1" ht="14.5">
      <c r="A382" s="213"/>
      <c r="B382" s="853"/>
      <c r="C382" s="853"/>
      <c r="D382" s="853"/>
      <c r="E382" s="853"/>
      <c r="F382" s="853"/>
      <c r="G382" s="853"/>
      <c r="H382" s="853"/>
    </row>
    <row r="383" spans="1:8" s="783" customFormat="1" ht="14.5">
      <c r="A383" s="213"/>
      <c r="B383" s="853"/>
      <c r="C383" s="853"/>
      <c r="D383" s="853"/>
      <c r="E383" s="853"/>
      <c r="F383" s="853"/>
      <c r="G383" s="853"/>
      <c r="H383" s="853"/>
    </row>
    <row r="384" spans="1:8" s="783" customFormat="1" ht="4.5" customHeight="1">
      <c r="A384" s="213"/>
      <c r="B384" s="209"/>
      <c r="C384" s="209"/>
      <c r="D384" s="209"/>
      <c r="E384" s="209"/>
      <c r="F384" s="209"/>
      <c r="G384" s="209"/>
      <c r="H384" s="209"/>
    </row>
    <row r="385" spans="1:8" s="783" customFormat="1" ht="14.5">
      <c r="A385" s="213"/>
      <c r="B385" s="853" t="s">
        <v>4142</v>
      </c>
      <c r="C385" s="853"/>
      <c r="D385" s="853"/>
      <c r="E385" s="853"/>
      <c r="F385" s="853"/>
      <c r="G385" s="853"/>
      <c r="H385" s="853"/>
    </row>
    <row r="386" spans="1:8" s="783" customFormat="1" ht="14.5">
      <c r="A386" s="213"/>
      <c r="B386" s="853"/>
      <c r="C386" s="853"/>
      <c r="D386" s="853"/>
      <c r="E386" s="853"/>
      <c r="F386" s="853"/>
      <c r="G386" s="853"/>
      <c r="H386" s="853"/>
    </row>
    <row r="387" spans="1:8" s="783" customFormat="1" ht="14.5">
      <c r="A387" s="213"/>
      <c r="B387" s="853"/>
      <c r="C387" s="853"/>
      <c r="D387" s="853"/>
      <c r="E387" s="853"/>
      <c r="F387" s="853"/>
      <c r="G387" s="853"/>
      <c r="H387" s="853"/>
    </row>
    <row r="388" spans="1:8" s="783" customFormat="1" ht="14.5">
      <c r="A388" s="213"/>
      <c r="B388" s="853"/>
      <c r="C388" s="853"/>
      <c r="D388" s="853"/>
      <c r="E388" s="853"/>
      <c r="F388" s="853"/>
      <c r="G388" s="853"/>
      <c r="H388" s="853"/>
    </row>
    <row r="389" spans="1:8" s="783" customFormat="1" ht="4.5" customHeight="1">
      <c r="A389" s="213"/>
      <c r="B389" s="209"/>
      <c r="C389" s="209"/>
      <c r="D389" s="209"/>
      <c r="E389" s="209"/>
      <c r="F389" s="209"/>
      <c r="G389" s="209"/>
      <c r="H389" s="209"/>
    </row>
    <row r="390" spans="1:8" s="783" customFormat="1" ht="14.5">
      <c r="A390" s="213"/>
      <c r="B390" s="853" t="s">
        <v>4143</v>
      </c>
      <c r="C390" s="853"/>
      <c r="D390" s="853"/>
      <c r="E390" s="853"/>
      <c r="F390" s="853"/>
      <c r="G390" s="853"/>
      <c r="H390" s="853"/>
    </row>
    <row r="391" spans="1:8" s="783" customFormat="1" ht="14.5">
      <c r="A391" s="213"/>
      <c r="B391" s="853"/>
      <c r="C391" s="853"/>
      <c r="D391" s="853"/>
      <c r="E391" s="853"/>
      <c r="F391" s="853"/>
      <c r="G391" s="853"/>
      <c r="H391" s="853"/>
    </row>
    <row r="392" spans="1:8" s="783" customFormat="1" ht="14.5">
      <c r="A392" s="213"/>
      <c r="B392" s="853"/>
      <c r="C392" s="853"/>
      <c r="D392" s="853"/>
      <c r="E392" s="853"/>
      <c r="F392" s="853"/>
      <c r="G392" s="853"/>
      <c r="H392" s="853"/>
    </row>
    <row r="393" spans="1:8" s="783" customFormat="1" ht="4.5" customHeight="1">
      <c r="A393" s="213"/>
      <c r="B393" s="209"/>
      <c r="C393" s="209"/>
      <c r="D393" s="209"/>
      <c r="E393" s="209"/>
      <c r="F393" s="209"/>
      <c r="G393" s="209"/>
      <c r="H393" s="209"/>
    </row>
    <row r="394" spans="1:8" s="783" customFormat="1" ht="14.5">
      <c r="A394" s="213"/>
      <c r="B394" s="852" t="s">
        <v>4144</v>
      </c>
      <c r="C394" s="852"/>
      <c r="D394" s="852"/>
      <c r="E394" s="852"/>
      <c r="F394" s="852"/>
      <c r="G394" s="852"/>
      <c r="H394" s="852"/>
    </row>
    <row r="395" spans="1:8" s="783" customFormat="1" ht="14.5">
      <c r="A395" s="213"/>
      <c r="B395" s="853" t="s">
        <v>4145</v>
      </c>
      <c r="C395" s="853"/>
      <c r="D395" s="853"/>
      <c r="E395" s="853"/>
      <c r="F395" s="853"/>
      <c r="G395" s="853"/>
      <c r="H395" s="853"/>
    </row>
    <row r="396" spans="1:8" s="783" customFormat="1" ht="14.5">
      <c r="A396" s="213"/>
      <c r="B396" s="853"/>
      <c r="C396" s="853"/>
      <c r="D396" s="853"/>
      <c r="E396" s="853"/>
      <c r="F396" s="853"/>
      <c r="G396" s="853"/>
      <c r="H396" s="853"/>
    </row>
    <row r="397" spans="1:8" s="783" customFormat="1" ht="14.5">
      <c r="A397" s="213"/>
      <c r="B397" s="853"/>
      <c r="C397" s="853"/>
      <c r="D397" s="853"/>
      <c r="E397" s="853"/>
      <c r="F397" s="853"/>
      <c r="G397" s="853"/>
      <c r="H397" s="853"/>
    </row>
    <row r="398" spans="1:8" ht="15" customHeight="1"/>
    <row r="399" spans="1:8" ht="15" customHeight="1"/>
    <row r="400" spans="1:8" ht="15" customHeight="1">
      <c r="F400" s="134" t="s">
        <v>14</v>
      </c>
    </row>
  </sheetData>
  <mergeCells count="128">
    <mergeCell ref="B385:H388"/>
    <mergeCell ref="B390:H392"/>
    <mergeCell ref="B161:H162"/>
    <mergeCell ref="C164:H164"/>
    <mergeCell ref="C166:H167"/>
    <mergeCell ref="B169:H169"/>
    <mergeCell ref="B170:H171"/>
    <mergeCell ref="C172:H173"/>
    <mergeCell ref="C174:H175"/>
    <mergeCell ref="B177:H177"/>
    <mergeCell ref="B178:H179"/>
    <mergeCell ref="B181:H183"/>
    <mergeCell ref="B184:H187"/>
    <mergeCell ref="B189:H189"/>
    <mergeCell ref="B191:H191"/>
    <mergeCell ref="B193:H195"/>
    <mergeCell ref="B196:H196"/>
    <mergeCell ref="B198:H198"/>
    <mergeCell ref="B200:H203"/>
    <mergeCell ref="B204:H204"/>
    <mergeCell ref="B206:H208"/>
    <mergeCell ref="B210:H210"/>
    <mergeCell ref="B212:H213"/>
    <mergeCell ref="B215:H215"/>
    <mergeCell ref="B354:H354"/>
    <mergeCell ref="B355:H357"/>
    <mergeCell ref="C359:H359"/>
    <mergeCell ref="C360:H361"/>
    <mergeCell ref="C362:H362"/>
    <mergeCell ref="B364:H367"/>
    <mergeCell ref="B370:H374"/>
    <mergeCell ref="B376:H379"/>
    <mergeCell ref="B381:H383"/>
    <mergeCell ref="B338:D338"/>
    <mergeCell ref="B340:H340"/>
    <mergeCell ref="B342:F342"/>
    <mergeCell ref="B344:H345"/>
    <mergeCell ref="B349:H350"/>
    <mergeCell ref="B352:F352"/>
    <mergeCell ref="I329:J330"/>
    <mergeCell ref="B331:H331"/>
    <mergeCell ref="I331:J331"/>
    <mergeCell ref="B332:H332"/>
    <mergeCell ref="B334:H334"/>
    <mergeCell ref="B336:H336"/>
    <mergeCell ref="B318:E318"/>
    <mergeCell ref="B320:H325"/>
    <mergeCell ref="B329:H330"/>
    <mergeCell ref="B293:C293"/>
    <mergeCell ref="D293:H293"/>
    <mergeCell ref="N293:Q293"/>
    <mergeCell ref="D294:F294"/>
    <mergeCell ref="B298:H298"/>
    <mergeCell ref="B300:H300"/>
    <mergeCell ref="B285:E285"/>
    <mergeCell ref="B287:H288"/>
    <mergeCell ref="B291:C291"/>
    <mergeCell ref="D291:H291"/>
    <mergeCell ref="B258:F258"/>
    <mergeCell ref="B270:H275"/>
    <mergeCell ref="B304:H308"/>
    <mergeCell ref="B310:E310"/>
    <mergeCell ref="B312:H316"/>
    <mergeCell ref="B126:H126"/>
    <mergeCell ref="B128:H130"/>
    <mergeCell ref="B132:H132"/>
    <mergeCell ref="B134:H134"/>
    <mergeCell ref="B136:H138"/>
    <mergeCell ref="B139:H143"/>
    <mergeCell ref="B145:H145"/>
    <mergeCell ref="J270:P270"/>
    <mergeCell ref="B279:H284"/>
    <mergeCell ref="B217:H217"/>
    <mergeCell ref="B219:H220"/>
    <mergeCell ref="B222:H223"/>
    <mergeCell ref="C224:H225"/>
    <mergeCell ref="C226:H226"/>
    <mergeCell ref="B228:H229"/>
    <mergeCell ref="B230:H231"/>
    <mergeCell ref="B233:H233"/>
    <mergeCell ref="B235:H235"/>
    <mergeCell ref="B237:H241"/>
    <mergeCell ref="B243:H245"/>
    <mergeCell ref="B247:H247"/>
    <mergeCell ref="B249:H252"/>
    <mergeCell ref="B254:H256"/>
    <mergeCell ref="K93:Q93"/>
    <mergeCell ref="B97:H97"/>
    <mergeCell ref="K97:Q97"/>
    <mergeCell ref="B49:H50"/>
    <mergeCell ref="B52:H54"/>
    <mergeCell ref="C56:H56"/>
    <mergeCell ref="C58:H60"/>
    <mergeCell ref="C62:H63"/>
    <mergeCell ref="B65:H66"/>
    <mergeCell ref="B1:H1"/>
    <mergeCell ref="B2:H2"/>
    <mergeCell ref="B3:H3"/>
    <mergeCell ref="B5:D5"/>
    <mergeCell ref="B7:H11"/>
    <mergeCell ref="B13:E13"/>
    <mergeCell ref="B72:H72"/>
    <mergeCell ref="B75:H76"/>
    <mergeCell ref="B80:H85"/>
    <mergeCell ref="B394:H394"/>
    <mergeCell ref="B395:H397"/>
    <mergeCell ref="B260:H266"/>
    <mergeCell ref="B15:H15"/>
    <mergeCell ref="C16:D16"/>
    <mergeCell ref="B22:H27"/>
    <mergeCell ref="B32:H37"/>
    <mergeCell ref="B39:H40"/>
    <mergeCell ref="B44:H45"/>
    <mergeCell ref="B147:F147"/>
    <mergeCell ref="B149:H150"/>
    <mergeCell ref="B151:C151"/>
    <mergeCell ref="C152:H152"/>
    <mergeCell ref="C153:H153"/>
    <mergeCell ref="B155:H157"/>
    <mergeCell ref="B160:H160"/>
    <mergeCell ref="B99:H101"/>
    <mergeCell ref="B103:H103"/>
    <mergeCell ref="B105:H108"/>
    <mergeCell ref="B110:H110"/>
    <mergeCell ref="B112:H115"/>
    <mergeCell ref="B117:H117"/>
    <mergeCell ref="B119:H119"/>
    <mergeCell ref="B121:H124"/>
  </mergeCells>
  <pageMargins left="1" right="0.65" top="1" bottom="0.65" header="0.3" footer="0.3"/>
  <pageSetup paperSize="9" scale="81" firstPageNumber="8" fitToHeight="0" orientation="portrait" useFirstPageNumber="1" r:id="rId1"/>
  <headerFooter>
    <oddFooter>&amp;C&amp;"Open Sans,Regular"&amp;P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33CC33"/>
    <pageSetUpPr fitToPage="1"/>
  </sheetPr>
  <dimension ref="A1:T94"/>
  <sheetViews>
    <sheetView showGridLines="0" view="pageBreakPreview" topLeftCell="A3" zoomScale="85" zoomScaleNormal="100" zoomScaleSheetLayoutView="85" workbookViewId="0">
      <selection activeCell="J14" sqref="J14:O14"/>
    </sheetView>
  </sheetViews>
  <sheetFormatPr defaultColWidth="8.54296875" defaultRowHeight="13"/>
  <cols>
    <col min="1" max="1" width="5.453125" style="267" customWidth="1"/>
    <col min="2" max="4" width="8.54296875" style="267"/>
    <col min="5" max="5" width="6.54296875" style="267" customWidth="1"/>
    <col min="6" max="6" width="11.81640625" style="267" customWidth="1"/>
    <col min="7" max="7" width="14.453125" style="267" customWidth="1"/>
    <col min="8" max="8" width="13.453125" style="267" customWidth="1"/>
    <col min="9" max="9" width="15.1796875" style="267" customWidth="1"/>
    <col min="10" max="10" width="13.453125" style="267" customWidth="1"/>
    <col min="11" max="12" width="13.54296875" style="267" customWidth="1"/>
    <col min="13" max="13" width="12.453125" style="267" customWidth="1"/>
    <col min="14" max="14" width="11.54296875" style="267" customWidth="1"/>
    <col min="15" max="16" width="16.81640625" style="267" customWidth="1"/>
    <col min="17" max="17" width="14.1796875" style="267" bestFit="1" customWidth="1"/>
    <col min="18" max="18" width="15.54296875" style="267" customWidth="1"/>
    <col min="19" max="19" width="13.81640625" style="267" customWidth="1"/>
    <col min="20" max="16384" width="8.54296875" style="267"/>
  </cols>
  <sheetData>
    <row r="1" spans="1:20" ht="5.15" customHeight="1"/>
    <row r="2" spans="1:20">
      <c r="A2" s="381">
        <v>4</v>
      </c>
      <c r="B2" s="382" t="s">
        <v>714</v>
      </c>
      <c r="F2" s="383"/>
      <c r="G2" s="383"/>
      <c r="H2" s="383" t="s">
        <v>1277</v>
      </c>
      <c r="I2" s="383" t="s">
        <v>1279</v>
      </c>
      <c r="J2" s="383" t="s">
        <v>1250</v>
      </c>
      <c r="K2" s="383" t="s">
        <v>1260</v>
      </c>
      <c r="L2" s="383" t="s">
        <v>1252</v>
      </c>
      <c r="M2" s="383" t="s">
        <v>1254</v>
      </c>
      <c r="N2" s="383" t="s">
        <v>1256</v>
      </c>
      <c r="O2" s="383" t="s">
        <v>1258</v>
      </c>
    </row>
    <row r="3" spans="1:20" ht="3" customHeight="1">
      <c r="B3" s="384"/>
      <c r="F3" s="383" t="s">
        <v>1247</v>
      </c>
      <c r="G3" s="383"/>
      <c r="H3" s="383" t="s">
        <v>1248</v>
      </c>
      <c r="I3" s="383"/>
      <c r="J3" s="383" t="s">
        <v>1249</v>
      </c>
      <c r="K3" s="383" t="s">
        <v>1259</v>
      </c>
      <c r="L3" s="383" t="s">
        <v>1251</v>
      </c>
      <c r="M3" s="383" t="s">
        <v>1253</v>
      </c>
      <c r="N3" s="383" t="s">
        <v>1255</v>
      </c>
      <c r="O3" s="383" t="s">
        <v>1257</v>
      </c>
    </row>
    <row r="4" spans="1:20" ht="26.5" thickBot="1">
      <c r="B4" s="886" t="s">
        <v>1434</v>
      </c>
      <c r="C4" s="886"/>
      <c r="D4" s="886"/>
      <c r="E4" s="385"/>
      <c r="F4" s="386" t="s">
        <v>953</v>
      </c>
      <c r="G4" s="387" t="s">
        <v>954</v>
      </c>
      <c r="H4" s="387" t="s">
        <v>283</v>
      </c>
      <c r="I4" s="387" t="s">
        <v>955</v>
      </c>
      <c r="J4" s="387" t="s">
        <v>22</v>
      </c>
      <c r="K4" s="387" t="s">
        <v>648</v>
      </c>
      <c r="L4" s="387" t="s">
        <v>309</v>
      </c>
      <c r="M4" s="387" t="s">
        <v>305</v>
      </c>
      <c r="N4" s="388" t="s">
        <v>306</v>
      </c>
      <c r="O4" s="388" t="s">
        <v>39</v>
      </c>
      <c r="P4" s="387" t="s">
        <v>11</v>
      </c>
    </row>
    <row r="5" spans="1:20" ht="4" customHeight="1">
      <c r="B5" s="389"/>
      <c r="C5" s="390"/>
      <c r="D5" s="391"/>
      <c r="E5" s="392"/>
      <c r="F5" s="392"/>
      <c r="G5" s="392"/>
      <c r="H5" s="201" t="s">
        <v>1277</v>
      </c>
      <c r="I5" s="202" t="s">
        <v>1279</v>
      </c>
      <c r="J5" s="202" t="s">
        <v>1650</v>
      </c>
      <c r="K5" s="202" t="s">
        <v>1656</v>
      </c>
      <c r="L5" s="202" t="s">
        <v>1651</v>
      </c>
      <c r="M5" s="202" t="s">
        <v>1652</v>
      </c>
      <c r="N5" s="202" t="s">
        <v>1653</v>
      </c>
      <c r="O5" s="393"/>
      <c r="P5" s="392"/>
    </row>
    <row r="6" spans="1:20">
      <c r="B6" s="394" t="s">
        <v>38</v>
      </c>
      <c r="J6" s="395"/>
      <c r="K6" s="396"/>
      <c r="L6" s="397"/>
      <c r="M6" s="397"/>
      <c r="N6" s="397"/>
      <c r="O6" s="397"/>
      <c r="P6" s="398"/>
    </row>
    <row r="7" spans="1:20" ht="4" customHeight="1">
      <c r="B7" s="394"/>
      <c r="J7" s="395"/>
      <c r="K7" s="395"/>
      <c r="L7" s="395"/>
      <c r="M7" s="395"/>
      <c r="N7" s="395"/>
      <c r="O7" s="395"/>
      <c r="P7" s="395"/>
    </row>
    <row r="8" spans="1:20" ht="13.4" customHeight="1">
      <c r="B8" s="399" t="s">
        <v>3748</v>
      </c>
      <c r="F8" s="400">
        <v>408318.95999999996</v>
      </c>
      <c r="G8" s="400">
        <v>7080213.5</v>
      </c>
      <c r="H8" s="400">
        <v>8809590.4299999997</v>
      </c>
      <c r="I8" s="799">
        <v>2888524.84</v>
      </c>
      <c r="J8" s="400">
        <v>8906357.5599999987</v>
      </c>
      <c r="K8" s="400">
        <v>11124246.75</v>
      </c>
      <c r="L8" s="400">
        <v>1838844.03</v>
      </c>
      <c r="M8" s="400">
        <v>740671.41</v>
      </c>
      <c r="N8" s="400">
        <v>524453.65</v>
      </c>
      <c r="O8" s="400">
        <v>206498.01</v>
      </c>
      <c r="P8" s="395">
        <v>42527719.139999993</v>
      </c>
      <c r="Q8" s="297">
        <f>I8-'Notes 6-29'!L228</f>
        <v>801440.13999999966</v>
      </c>
    </row>
    <row r="9" spans="1:20" ht="13.4" customHeight="1">
      <c r="B9" s="399" t="s">
        <v>807</v>
      </c>
      <c r="F9" s="401">
        <v>0</v>
      </c>
      <c r="G9" s="401"/>
      <c r="H9" s="402">
        <v>414437.64</v>
      </c>
      <c r="I9" s="402">
        <v>1206.19</v>
      </c>
      <c r="J9" s="402">
        <v>164740.04999999888</v>
      </c>
      <c r="K9" s="402">
        <v>129545.92</v>
      </c>
      <c r="L9" s="402">
        <v>299159.33</v>
      </c>
      <c r="M9" s="402">
        <v>71013.279999999999</v>
      </c>
      <c r="N9" s="402">
        <v>29577.86</v>
      </c>
      <c r="O9" s="402">
        <v>21855.79</v>
      </c>
      <c r="P9" s="800">
        <v>1131536.0599999991</v>
      </c>
    </row>
    <row r="10" spans="1:20" ht="13.4" customHeight="1">
      <c r="B10" s="399" t="s">
        <v>808</v>
      </c>
      <c r="F10" s="401"/>
      <c r="G10" s="401"/>
      <c r="H10" s="401">
        <v>0</v>
      </c>
      <c r="I10" s="401"/>
      <c r="J10" s="397">
        <v>-50800.44000000001</v>
      </c>
      <c r="K10" s="397">
        <v>0</v>
      </c>
      <c r="L10" s="397">
        <v>-44691.83</v>
      </c>
      <c r="M10" s="397">
        <v>0</v>
      </c>
      <c r="N10" s="397">
        <v>0</v>
      </c>
      <c r="O10" s="397">
        <v>0</v>
      </c>
      <c r="P10" s="395">
        <v>-95492.270000000019</v>
      </c>
    </row>
    <row r="11" spans="1:20" ht="13.5" thickBot="1">
      <c r="B11" s="403" t="s">
        <v>1418</v>
      </c>
      <c r="C11" s="404"/>
      <c r="D11" s="404"/>
      <c r="E11" s="404"/>
      <c r="F11" s="405">
        <v>408318.95999999996</v>
      </c>
      <c r="G11" s="405">
        <v>7080213.5</v>
      </c>
      <c r="H11" s="405">
        <v>9224028.0700000003</v>
      </c>
      <c r="I11" s="405">
        <v>2889731.03</v>
      </c>
      <c r="J11" s="405">
        <v>9020297.1699999981</v>
      </c>
      <c r="K11" s="405">
        <v>11253792.67</v>
      </c>
      <c r="L11" s="405">
        <v>2093311.5299999998</v>
      </c>
      <c r="M11" s="405">
        <v>811684.69000000006</v>
      </c>
      <c r="N11" s="405">
        <v>554031.51</v>
      </c>
      <c r="O11" s="405">
        <v>228353.80000000002</v>
      </c>
      <c r="P11" s="405">
        <v>43563762.929999992</v>
      </c>
    </row>
    <row r="12" spans="1:20">
      <c r="B12" s="399"/>
      <c r="F12" s="406"/>
      <c r="G12" s="406"/>
      <c r="H12" s="406"/>
      <c r="I12" s="406"/>
      <c r="J12" s="406"/>
      <c r="K12" s="407"/>
      <c r="L12" s="407"/>
      <c r="M12" s="407"/>
      <c r="N12" s="407"/>
      <c r="O12" s="407"/>
      <c r="P12" s="395"/>
    </row>
    <row r="13" spans="1:20">
      <c r="B13" s="399" t="s">
        <v>807</v>
      </c>
      <c r="F13" s="408">
        <v>0</v>
      </c>
      <c r="G13" s="406"/>
      <c r="H13" s="407">
        <v>183498.48000000045</v>
      </c>
      <c r="I13" s="406">
        <v>0</v>
      </c>
      <c r="J13" s="409">
        <v>784094.91000000015</v>
      </c>
      <c r="K13" s="407">
        <v>340084.1400000006</v>
      </c>
      <c r="L13" s="407">
        <v>56543.570000000065</v>
      </c>
      <c r="M13" s="407">
        <v>23072.350000000093</v>
      </c>
      <c r="N13" s="407">
        <v>63709.390000000014</v>
      </c>
      <c r="O13" s="407">
        <v>0</v>
      </c>
      <c r="P13" s="721">
        <f t="shared" ref="P13:P14" si="0">SUM(F13:O13)</f>
        <v>1451002.8400000012</v>
      </c>
      <c r="Q13" s="410"/>
      <c r="R13" s="410"/>
      <c r="T13" s="297"/>
    </row>
    <row r="14" spans="1:20">
      <c r="B14" s="399" t="s">
        <v>808</v>
      </c>
      <c r="F14" s="408"/>
      <c r="G14" s="408"/>
      <c r="H14" s="407">
        <v>0</v>
      </c>
      <c r="I14" s="408"/>
      <c r="J14" s="409">
        <v>-965596.92000000062</v>
      </c>
      <c r="K14" s="407">
        <v>-84488.35</v>
      </c>
      <c r="L14" s="407">
        <v>-6611.49</v>
      </c>
      <c r="M14" s="407">
        <v>-36546.04</v>
      </c>
      <c r="N14" s="407">
        <v>-26662.540000000005</v>
      </c>
      <c r="O14" s="407">
        <v>-64884.619999999995</v>
      </c>
      <c r="P14" s="395">
        <f t="shared" si="0"/>
        <v>-1184789.9600000009</v>
      </c>
      <c r="Q14" s="411"/>
      <c r="T14" s="297"/>
    </row>
    <row r="15" spans="1:20" ht="13.5" thickBot="1">
      <c r="B15" s="412" t="s">
        <v>3749</v>
      </c>
      <c r="C15" s="413"/>
      <c r="D15" s="413"/>
      <c r="E15" s="413"/>
      <c r="F15" s="414">
        <f>SUM(F11:F14)</f>
        <v>408318.95999999996</v>
      </c>
      <c r="G15" s="414">
        <f>SUM(G11:G14)</f>
        <v>7080213.5</v>
      </c>
      <c r="H15" s="414">
        <f>SUM(H11:H14)</f>
        <v>9407526.5500000007</v>
      </c>
      <c r="I15" s="414">
        <f>SUM(I11:I14)</f>
        <v>2889731.03</v>
      </c>
      <c r="J15" s="414">
        <f t="shared" ref="J15:N15" si="1">SUM(J11:J14)</f>
        <v>8838795.1599999983</v>
      </c>
      <c r="K15" s="414">
        <f t="shared" si="1"/>
        <v>11509388.460000001</v>
      </c>
      <c r="L15" s="414">
        <f t="shared" si="1"/>
        <v>2143243.6099999994</v>
      </c>
      <c r="M15" s="414">
        <f t="shared" si="1"/>
        <v>798211.00000000012</v>
      </c>
      <c r="N15" s="414">
        <f t="shared" si="1"/>
        <v>591078.36</v>
      </c>
      <c r="O15" s="414">
        <f>SUM(O11:O14)</f>
        <v>163469.18000000002</v>
      </c>
      <c r="P15" s="414">
        <f>SUM(P11:P14)</f>
        <v>43829975.809999995</v>
      </c>
      <c r="Q15" s="415"/>
      <c r="S15" s="416"/>
      <c r="T15" s="411"/>
    </row>
    <row r="16" spans="1:20">
      <c r="B16" s="394"/>
      <c r="C16" s="417"/>
      <c r="D16" s="417"/>
      <c r="E16" s="417"/>
      <c r="F16" s="417"/>
      <c r="G16" s="417"/>
      <c r="H16" s="411"/>
      <c r="I16" s="417"/>
      <c r="J16" s="418"/>
      <c r="K16" s="418"/>
      <c r="L16" s="418"/>
      <c r="M16" s="418"/>
      <c r="N16" s="418"/>
      <c r="O16" s="418"/>
      <c r="P16" s="418"/>
      <c r="Q16" s="419"/>
      <c r="S16" s="420"/>
      <c r="T16" s="411"/>
    </row>
    <row r="17" spans="2:20">
      <c r="B17" s="394" t="s">
        <v>809</v>
      </c>
      <c r="F17" s="297"/>
      <c r="G17" s="297"/>
      <c r="H17" s="297"/>
      <c r="I17" s="297"/>
      <c r="J17" s="297"/>
      <c r="K17" s="297"/>
      <c r="L17" s="297"/>
      <c r="M17" s="297"/>
      <c r="N17" s="297"/>
      <c r="O17" s="297"/>
      <c r="P17" s="398"/>
      <c r="T17" s="411"/>
    </row>
    <row r="18" spans="2:20" ht="14.15" customHeight="1">
      <c r="B18" s="394"/>
      <c r="I18" s="297"/>
      <c r="J18" s="398"/>
      <c r="K18" s="398"/>
      <c r="L18" s="398"/>
      <c r="M18" s="398"/>
      <c r="N18" s="398"/>
      <c r="O18" s="398"/>
      <c r="P18" s="398"/>
      <c r="T18" s="411"/>
    </row>
    <row r="19" spans="2:20" ht="14.15" customHeight="1">
      <c r="B19" s="399" t="s">
        <v>3748</v>
      </c>
      <c r="F19" s="407">
        <v>0</v>
      </c>
      <c r="G19" s="407">
        <v>0</v>
      </c>
      <c r="H19" s="407">
        <v>1941024.19</v>
      </c>
      <c r="I19" s="407">
        <v>801440.42</v>
      </c>
      <c r="J19" s="421">
        <v>6234763.96</v>
      </c>
      <c r="K19" s="421">
        <v>6975226.0800000001</v>
      </c>
      <c r="L19" s="421">
        <v>1335306.67</v>
      </c>
      <c r="M19" s="421">
        <v>434896.84</v>
      </c>
      <c r="N19" s="421">
        <v>491959.46</v>
      </c>
      <c r="O19" s="421">
        <v>206498.01</v>
      </c>
      <c r="P19" s="421">
        <v>18421115.630000003</v>
      </c>
      <c r="T19" s="411"/>
    </row>
    <row r="20" spans="2:20" ht="14.15" customHeight="1">
      <c r="B20" s="399" t="s">
        <v>2</v>
      </c>
      <c r="F20" s="407">
        <v>0</v>
      </c>
      <c r="G20" s="407">
        <v>0</v>
      </c>
      <c r="H20" s="407">
        <v>173846.96</v>
      </c>
      <c r="I20" s="407">
        <v>57772.52</v>
      </c>
      <c r="J20" s="407">
        <v>563615.32999999996</v>
      </c>
      <c r="K20" s="407">
        <v>686464.95</v>
      </c>
      <c r="L20" s="407">
        <v>101611.75</v>
      </c>
      <c r="M20" s="407">
        <v>64630.1</v>
      </c>
      <c r="N20" s="407">
        <v>29516.17</v>
      </c>
      <c r="O20" s="407">
        <v>1092.79</v>
      </c>
      <c r="P20" s="421">
        <v>1678550.5699999998</v>
      </c>
      <c r="T20" s="411"/>
    </row>
    <row r="21" spans="2:20" ht="14.15" customHeight="1">
      <c r="B21" s="399" t="s">
        <v>808</v>
      </c>
      <c r="F21" s="407">
        <v>0</v>
      </c>
      <c r="G21" s="407">
        <v>0</v>
      </c>
      <c r="H21" s="407"/>
      <c r="I21" s="407"/>
      <c r="J21" s="421">
        <v>-45549.30999999999</v>
      </c>
      <c r="K21" s="421">
        <v>0</v>
      </c>
      <c r="L21" s="421">
        <v>-44691.83</v>
      </c>
      <c r="M21" s="421">
        <v>0</v>
      </c>
      <c r="N21" s="421">
        <v>0</v>
      </c>
      <c r="O21" s="421">
        <v>0</v>
      </c>
      <c r="P21" s="421">
        <v>-90241.139999999985</v>
      </c>
      <c r="T21" s="411"/>
    </row>
    <row r="22" spans="2:20" ht="15" thickBot="1">
      <c r="B22" s="403" t="s">
        <v>1418</v>
      </c>
      <c r="C22" s="404"/>
      <c r="D22" s="404"/>
      <c r="E22" s="404"/>
      <c r="F22" s="422">
        <v>0</v>
      </c>
      <c r="G22" s="423">
        <v>0</v>
      </c>
      <c r="H22" s="423">
        <v>2114871.15</v>
      </c>
      <c r="I22" s="423">
        <v>859212.94000000006</v>
      </c>
      <c r="J22" s="423">
        <v>6752829.9800000004</v>
      </c>
      <c r="K22" s="423">
        <v>7661691.0300000003</v>
      </c>
      <c r="L22" s="423">
        <v>1392226.5899999999</v>
      </c>
      <c r="M22" s="423">
        <v>499526.94</v>
      </c>
      <c r="N22" s="423">
        <v>521475.63</v>
      </c>
      <c r="O22" s="423">
        <v>207590.80000000002</v>
      </c>
      <c r="P22" s="423">
        <v>20009425.060000002</v>
      </c>
      <c r="S22" s="424"/>
      <c r="T22" s="411"/>
    </row>
    <row r="23" spans="2:20" ht="14.5">
      <c r="B23" s="399"/>
      <c r="C23" s="425"/>
      <c r="D23" s="425"/>
      <c r="F23" s="407"/>
      <c r="G23" s="407"/>
      <c r="H23" s="407"/>
      <c r="I23" s="407"/>
      <c r="J23" s="407"/>
      <c r="K23" s="407"/>
      <c r="L23" s="407"/>
      <c r="M23" s="407"/>
      <c r="N23" s="407"/>
      <c r="O23" s="407"/>
      <c r="P23" s="421"/>
      <c r="S23" s="424"/>
      <c r="T23" s="411"/>
    </row>
    <row r="24" spans="2:20">
      <c r="B24" s="399" t="s">
        <v>2</v>
      </c>
      <c r="C24" s="425"/>
      <c r="D24" s="425"/>
      <c r="F24" s="408">
        <v>0</v>
      </c>
      <c r="G24" s="408">
        <v>0</v>
      </c>
      <c r="H24" s="426">
        <v>181069.57</v>
      </c>
      <c r="I24" s="426">
        <v>57794.64</v>
      </c>
      <c r="J24" s="407">
        <v>453782.14</v>
      </c>
      <c r="K24" s="407">
        <v>465563.54</v>
      </c>
      <c r="L24" s="407">
        <v>111599.05</v>
      </c>
      <c r="M24" s="407">
        <v>61860.75</v>
      </c>
      <c r="N24" s="407">
        <v>25246.55</v>
      </c>
      <c r="O24" s="407">
        <v>4371.16</v>
      </c>
      <c r="P24" s="421">
        <f>SUM(F24:O24)</f>
        <v>1361287.4000000001</v>
      </c>
      <c r="Q24" s="411"/>
      <c r="R24" s="411">
        <f>R26-R28</f>
        <v>398863.80000000016</v>
      </c>
      <c r="S24" s="427"/>
      <c r="T24" s="417"/>
    </row>
    <row r="25" spans="2:20">
      <c r="B25" s="399" t="s">
        <v>808</v>
      </c>
      <c r="C25" s="425"/>
      <c r="D25" s="425"/>
      <c r="F25" s="408">
        <v>0</v>
      </c>
      <c r="G25" s="408">
        <v>0</v>
      </c>
      <c r="H25" s="407"/>
      <c r="I25" s="408"/>
      <c r="J25" s="407">
        <v>-589212.69000000064</v>
      </c>
      <c r="K25" s="407">
        <v>-70051.17</v>
      </c>
      <c r="L25" s="407">
        <v>-6611.49</v>
      </c>
      <c r="M25" s="407">
        <v>-32747.78</v>
      </c>
      <c r="N25" s="407">
        <v>-25924.410000000007</v>
      </c>
      <c r="O25" s="407">
        <v>-64884.619999999995</v>
      </c>
      <c r="P25" s="421">
        <f t="shared" ref="P25" si="2">SUM(F25:O25)</f>
        <v>-789432.16000000073</v>
      </c>
      <c r="Q25" s="411"/>
      <c r="R25" s="411"/>
      <c r="S25" s="411"/>
      <c r="T25" s="417"/>
    </row>
    <row r="26" spans="2:20" ht="13.5" thickBot="1">
      <c r="B26" s="412" t="s">
        <v>1418</v>
      </c>
      <c r="C26" s="413"/>
      <c r="D26" s="413"/>
      <c r="E26" s="413"/>
      <c r="F26" s="414">
        <f>SUM(F22:F25)</f>
        <v>0</v>
      </c>
      <c r="G26" s="414">
        <f>SUM(G22:G25)</f>
        <v>0</v>
      </c>
      <c r="H26" s="414">
        <f>SUM(H22:H25)</f>
        <v>2295940.7199999997</v>
      </c>
      <c r="I26" s="414">
        <f t="shared" ref="I26:N26" si="3">SUM(I22:I25)</f>
        <v>917007.58000000007</v>
      </c>
      <c r="J26" s="414">
        <f t="shared" si="3"/>
        <v>6617399.4299999997</v>
      </c>
      <c r="K26" s="414">
        <f t="shared" si="3"/>
        <v>8057203.4000000004</v>
      </c>
      <c r="L26" s="414">
        <f t="shared" si="3"/>
        <v>1497214.15</v>
      </c>
      <c r="M26" s="414">
        <f t="shared" si="3"/>
        <v>528639.90999999992</v>
      </c>
      <c r="N26" s="414">
        <f t="shared" si="3"/>
        <v>520797.77</v>
      </c>
      <c r="O26" s="414">
        <f>SUM(O22:O25)</f>
        <v>147077.34000000003</v>
      </c>
      <c r="P26" s="414">
        <f>SUM(P22:P25)</f>
        <v>20581280.300000001</v>
      </c>
      <c r="Q26" s="415"/>
      <c r="R26" s="415">
        <f>PL!F26</f>
        <v>3506</v>
      </c>
      <c r="S26" s="416"/>
      <c r="T26" s="417"/>
    </row>
    <row r="27" spans="2:20" ht="9" customHeight="1">
      <c r="B27" s="394"/>
      <c r="H27" s="297"/>
      <c r="J27" s="398"/>
      <c r="K27" s="398"/>
      <c r="L27" s="398"/>
      <c r="M27" s="398"/>
      <c r="N27" s="398"/>
      <c r="O27" s="398"/>
      <c r="P27" s="398"/>
      <c r="Q27" s="411"/>
      <c r="S27" s="417"/>
      <c r="T27" s="417"/>
    </row>
    <row r="28" spans="2:20">
      <c r="B28" s="394" t="s">
        <v>813</v>
      </c>
      <c r="F28" s="297"/>
      <c r="G28" s="297"/>
      <c r="H28" s="297"/>
      <c r="I28" s="297"/>
      <c r="J28" s="297"/>
      <c r="K28" s="297"/>
      <c r="L28" s="297"/>
      <c r="M28" s="297"/>
      <c r="N28" s="297"/>
      <c r="O28" s="297"/>
      <c r="P28" s="297"/>
      <c r="Q28" s="411"/>
      <c r="R28" s="297">
        <f>P14-P25</f>
        <v>-395357.80000000016</v>
      </c>
      <c r="S28" s="417"/>
      <c r="T28" s="417"/>
    </row>
    <row r="29" spans="2:20" ht="9.75" customHeight="1">
      <c r="B29" s="394"/>
      <c r="J29" s="398"/>
      <c r="K29" s="398"/>
      <c r="L29" s="398"/>
      <c r="M29" s="398"/>
      <c r="N29" s="398"/>
      <c r="O29" s="398"/>
      <c r="P29" s="398"/>
      <c r="Q29" s="411"/>
      <c r="S29" s="417"/>
      <c r="T29" s="417"/>
    </row>
    <row r="30" spans="2:20" ht="13.5" thickBot="1">
      <c r="B30" s="428" t="s">
        <v>1419</v>
      </c>
      <c r="C30" s="429"/>
      <c r="D30" s="429"/>
      <c r="E30" s="429"/>
      <c r="F30" s="430">
        <f>F11-F22</f>
        <v>408318.95999999996</v>
      </c>
      <c r="G30" s="430">
        <f t="shared" ref="G30:P30" si="4">G11-G22</f>
        <v>7080213.5</v>
      </c>
      <c r="H30" s="430">
        <f t="shared" si="4"/>
        <v>7109156.9199999999</v>
      </c>
      <c r="I30" s="430">
        <f t="shared" si="4"/>
        <v>2030518.0899999999</v>
      </c>
      <c r="J30" s="430">
        <f t="shared" si="4"/>
        <v>2267467.1899999976</v>
      </c>
      <c r="K30" s="430">
        <f>K11-K22</f>
        <v>3592101.6399999997</v>
      </c>
      <c r="L30" s="430">
        <f t="shared" si="4"/>
        <v>701084.94</v>
      </c>
      <c r="M30" s="430">
        <f t="shared" si="4"/>
        <v>312157.75000000006</v>
      </c>
      <c r="N30" s="430">
        <f t="shared" si="4"/>
        <v>32555.880000000005</v>
      </c>
      <c r="O30" s="430">
        <f t="shared" si="4"/>
        <v>20763</v>
      </c>
      <c r="P30" s="430">
        <f t="shared" si="4"/>
        <v>23554337.86999999</v>
      </c>
      <c r="Q30" s="406"/>
      <c r="S30" s="417"/>
      <c r="T30" s="417"/>
    </row>
    <row r="31" spans="2:20" ht="13.5" thickBot="1">
      <c r="B31" s="431" t="s">
        <v>3750</v>
      </c>
      <c r="C31" s="429"/>
      <c r="D31" s="429"/>
      <c r="E31" s="429"/>
      <c r="F31" s="432">
        <f>F15-F26</f>
        <v>408318.95999999996</v>
      </c>
      <c r="G31" s="432">
        <f>G15-G26</f>
        <v>7080213.5</v>
      </c>
      <c r="H31" s="432">
        <f>H15-H26</f>
        <v>7111585.830000001</v>
      </c>
      <c r="I31" s="432">
        <f>I15-I26</f>
        <v>1972723.4499999997</v>
      </c>
      <c r="J31" s="432">
        <f t="shared" ref="J31:N31" si="5">J15-J26</f>
        <v>2221395.7299999986</v>
      </c>
      <c r="K31" s="432">
        <f t="shared" si="5"/>
        <v>3452185.0600000005</v>
      </c>
      <c r="L31" s="432">
        <f t="shared" si="5"/>
        <v>646029.4599999995</v>
      </c>
      <c r="M31" s="432">
        <f t="shared" si="5"/>
        <v>269571.0900000002</v>
      </c>
      <c r="N31" s="432">
        <f t="shared" si="5"/>
        <v>70280.589999999967</v>
      </c>
      <c r="O31" s="432">
        <f t="shared" ref="O31" si="6">O15-O26</f>
        <v>16391.839999999997</v>
      </c>
      <c r="P31" s="433">
        <f>P15-P26</f>
        <v>23248695.509999994</v>
      </c>
      <c r="Q31" s="415"/>
      <c r="R31" s="415"/>
      <c r="S31" s="416"/>
      <c r="T31" s="417"/>
    </row>
    <row r="32" spans="2:20">
      <c r="F32" s="407"/>
      <c r="G32" s="407"/>
      <c r="H32" s="407"/>
      <c r="I32" s="407"/>
      <c r="J32" s="434"/>
      <c r="K32" s="434"/>
      <c r="L32" s="421"/>
      <c r="M32" s="421"/>
      <c r="N32" s="434"/>
      <c r="O32" s="434"/>
      <c r="P32" s="435"/>
      <c r="Q32" s="415"/>
      <c r="R32" s="415"/>
      <c r="S32" s="416"/>
      <c r="T32" s="420"/>
    </row>
    <row r="33" spans="1:20" ht="6.75" customHeight="1">
      <c r="J33" s="436"/>
      <c r="K33" s="436"/>
      <c r="L33" s="398"/>
      <c r="M33" s="398"/>
      <c r="N33" s="436"/>
      <c r="O33" s="436"/>
      <c r="P33" s="436"/>
      <c r="Q33" s="415"/>
      <c r="R33" s="415"/>
      <c r="S33" s="416"/>
      <c r="T33" s="420"/>
    </row>
    <row r="34" spans="1:20" hidden="1">
      <c r="A34" s="381">
        <v>5</v>
      </c>
      <c r="B34" s="437" t="s">
        <v>810</v>
      </c>
      <c r="F34" s="407"/>
      <c r="G34" s="407"/>
      <c r="H34" s="407"/>
      <c r="I34" s="407"/>
      <c r="J34" s="407"/>
      <c r="K34" s="407"/>
      <c r="L34" s="407"/>
      <c r="M34" s="407"/>
      <c r="N34" s="407"/>
      <c r="O34" s="407"/>
      <c r="P34" s="435"/>
      <c r="T34" s="417"/>
    </row>
    <row r="35" spans="1:20" ht="6.75" hidden="1" customHeight="1">
      <c r="A35" s="438"/>
      <c r="B35" s="885"/>
      <c r="C35" s="885"/>
      <c r="D35" s="885"/>
      <c r="E35" s="885"/>
      <c r="F35" s="885"/>
      <c r="G35" s="439"/>
      <c r="H35" s="439"/>
      <c r="I35" s="439"/>
      <c r="J35" s="436"/>
      <c r="K35" s="436"/>
      <c r="L35" s="436"/>
      <c r="M35" s="436"/>
      <c r="N35" s="436"/>
      <c r="O35" s="436"/>
      <c r="P35" s="440"/>
      <c r="Q35" s="439"/>
      <c r="R35" s="439"/>
      <c r="S35" s="439"/>
      <c r="T35" s="417"/>
    </row>
    <row r="36" spans="1:20" ht="13.5" hidden="1" thickBot="1">
      <c r="B36" s="886" t="s">
        <v>1434</v>
      </c>
      <c r="C36" s="886"/>
      <c r="D36" s="441"/>
      <c r="E36" s="442"/>
      <c r="F36" s="442"/>
      <c r="G36" s="442"/>
      <c r="H36" s="442"/>
      <c r="I36" s="442"/>
      <c r="J36" s="443"/>
      <c r="K36" s="444"/>
      <c r="L36" s="388"/>
      <c r="M36" s="443"/>
      <c r="N36" s="443"/>
      <c r="O36" s="444" t="s">
        <v>878</v>
      </c>
      <c r="P36" s="442" t="s">
        <v>11</v>
      </c>
    </row>
    <row r="37" spans="1:20" hidden="1"/>
    <row r="38" spans="1:20" hidden="1">
      <c r="B38" s="425" t="s">
        <v>38</v>
      </c>
    </row>
    <row r="39" spans="1:20" ht="9.65" hidden="1" customHeight="1"/>
    <row r="40" spans="1:20" hidden="1">
      <c r="B40" s="417" t="s">
        <v>3751</v>
      </c>
      <c r="L40" s="408"/>
      <c r="M40" s="408"/>
      <c r="N40" s="408"/>
      <c r="O40" s="445">
        <v>290350.7</v>
      </c>
      <c r="P40" s="397">
        <f>SUM(L40:O40)</f>
        <v>290350.7</v>
      </c>
    </row>
    <row r="41" spans="1:20" hidden="1">
      <c r="B41" s="417" t="s">
        <v>811</v>
      </c>
      <c r="O41" s="397"/>
    </row>
    <row r="42" spans="1:20" hidden="1">
      <c r="B42" s="417" t="s">
        <v>816</v>
      </c>
      <c r="I42" s="297"/>
      <c r="L42" s="407"/>
      <c r="M42" s="408"/>
      <c r="N42" s="408"/>
      <c r="O42" s="397"/>
      <c r="P42" s="397">
        <f>SUM(L42:O42)</f>
        <v>0</v>
      </c>
    </row>
    <row r="43" spans="1:20" ht="13.5" hidden="1" thickBot="1">
      <c r="B43" s="412" t="s">
        <v>3750</v>
      </c>
      <c r="C43" s="413"/>
      <c r="D43" s="413"/>
      <c r="E43" s="413"/>
      <c r="F43" s="413"/>
      <c r="G43" s="413"/>
      <c r="H43" s="413"/>
      <c r="I43" s="413"/>
      <c r="J43" s="414"/>
      <c r="K43" s="414"/>
      <c r="L43" s="414"/>
      <c r="M43" s="414"/>
      <c r="N43" s="414"/>
      <c r="O43" s="414">
        <f>SUM(O40:O42)</f>
        <v>290350.7</v>
      </c>
      <c r="P43" s="414">
        <f>SUM(L43:O43)</f>
        <v>290350.7</v>
      </c>
    </row>
    <row r="44" spans="1:20" ht="5.25" hidden="1" customHeight="1"/>
    <row r="45" spans="1:20" ht="14.5" hidden="1">
      <c r="B45" s="394" t="s">
        <v>809</v>
      </c>
      <c r="O45" s="201" t="s">
        <v>1320</v>
      </c>
    </row>
    <row r="46" spans="1:20" ht="8.25" hidden="1" customHeight="1">
      <c r="B46" s="394"/>
    </row>
    <row r="47" spans="1:20" hidden="1">
      <c r="B47" s="417" t="s">
        <v>3751</v>
      </c>
      <c r="L47" s="407"/>
      <c r="M47" s="407"/>
      <c r="N47" s="407"/>
      <c r="O47" s="397">
        <v>36675.879999999997</v>
      </c>
      <c r="P47" s="397">
        <f>SUM(L47:O47)</f>
        <v>36675.879999999997</v>
      </c>
    </row>
    <row r="48" spans="1:20" hidden="1">
      <c r="B48" s="417" t="s">
        <v>812</v>
      </c>
      <c r="O48" s="397"/>
      <c r="P48" s="397"/>
    </row>
    <row r="49" spans="1:16" hidden="1">
      <c r="B49" s="417" t="s">
        <v>817</v>
      </c>
      <c r="L49" s="407"/>
      <c r="M49" s="397"/>
      <c r="N49" s="397"/>
      <c r="O49" s="397">
        <f>SUMIFS('TB 21-22'!L:L,'TB 21-22'!B:B,'Note-4-5'!O45)</f>
        <v>36950.519999999997</v>
      </c>
      <c r="P49" s="397">
        <f>SUM(L49:O49)</f>
        <v>36950.519999999997</v>
      </c>
    </row>
    <row r="50" spans="1:16" ht="13.5" hidden="1" thickBot="1">
      <c r="B50" s="412" t="s">
        <v>3750</v>
      </c>
      <c r="C50" s="413"/>
      <c r="D50" s="413"/>
      <c r="E50" s="413"/>
      <c r="F50" s="413"/>
      <c r="G50" s="413"/>
      <c r="H50" s="413"/>
      <c r="I50" s="413"/>
      <c r="J50" s="414"/>
      <c r="K50" s="414"/>
      <c r="L50" s="414"/>
      <c r="M50" s="414"/>
      <c r="N50" s="414"/>
      <c r="O50" s="414">
        <f>SUM(O47:O49)</f>
        <v>73626.399999999994</v>
      </c>
      <c r="P50" s="414">
        <f>SUM(P47:P49)</f>
        <v>73626.399999999994</v>
      </c>
    </row>
    <row r="51" spans="1:16" ht="8.25" hidden="1" customHeight="1"/>
    <row r="52" spans="1:16" hidden="1">
      <c r="B52" s="394"/>
    </row>
    <row r="53" spans="1:16" ht="13.5" hidden="1" thickBot="1">
      <c r="B53" s="428" t="s">
        <v>1419</v>
      </c>
      <c r="C53" s="429"/>
      <c r="D53" s="429"/>
      <c r="E53" s="429"/>
      <c r="F53" s="430"/>
      <c r="G53" s="430"/>
      <c r="H53" s="430"/>
      <c r="I53" s="430"/>
      <c r="J53" s="430"/>
      <c r="K53" s="430"/>
      <c r="L53" s="430"/>
      <c r="M53" s="430"/>
      <c r="N53" s="430"/>
      <c r="O53" s="446"/>
      <c r="P53" s="447">
        <f>P40-P47</f>
        <v>253674.82</v>
      </c>
    </row>
    <row r="54" spans="1:16" ht="13.5" hidden="1" thickBot="1">
      <c r="B54" s="431" t="s">
        <v>3750</v>
      </c>
      <c r="C54" s="429"/>
      <c r="D54" s="429"/>
      <c r="E54" s="429"/>
      <c r="F54" s="432"/>
      <c r="G54" s="432"/>
      <c r="H54" s="432"/>
      <c r="I54" s="432"/>
      <c r="J54" s="432"/>
      <c r="K54" s="432"/>
      <c r="L54" s="432"/>
      <c r="M54" s="432"/>
      <c r="N54" s="432"/>
      <c r="O54" s="432"/>
      <c r="P54" s="432">
        <f>P43-P50</f>
        <v>216724.30000000002</v>
      </c>
    </row>
    <row r="55" spans="1:16" hidden="1">
      <c r="B55" s="394"/>
      <c r="C55" s="417"/>
      <c r="D55" s="417"/>
      <c r="E55" s="417"/>
      <c r="F55" s="448"/>
      <c r="G55" s="448"/>
      <c r="H55" s="448"/>
      <c r="I55" s="448"/>
      <c r="J55" s="448"/>
      <c r="K55" s="448"/>
      <c r="L55" s="448"/>
      <c r="M55" s="448"/>
      <c r="N55" s="448"/>
      <c r="O55" s="448"/>
      <c r="P55" s="448"/>
    </row>
    <row r="56" spans="1:16">
      <c r="B56" s="394"/>
      <c r="C56" s="417"/>
      <c r="D56" s="417"/>
      <c r="E56" s="417"/>
      <c r="F56" s="448"/>
      <c r="G56" s="448"/>
      <c r="H56" s="448"/>
      <c r="I56" s="448"/>
      <c r="J56" s="448"/>
      <c r="K56" s="448"/>
      <c r="L56" s="448"/>
      <c r="M56" s="448"/>
      <c r="N56" s="448"/>
      <c r="O56" s="882" t="s">
        <v>818</v>
      </c>
      <c r="P56" s="882"/>
    </row>
    <row r="57" spans="1:16">
      <c r="B57" s="394"/>
      <c r="C57" s="417"/>
      <c r="D57" s="417"/>
      <c r="E57" s="417"/>
      <c r="F57" s="448"/>
      <c r="G57" s="448"/>
      <c r="H57" s="448"/>
      <c r="I57" s="448"/>
      <c r="J57" s="448"/>
      <c r="K57" s="448"/>
      <c r="L57" s="448"/>
      <c r="M57" s="448"/>
      <c r="N57" s="448"/>
      <c r="O57" s="449" t="s">
        <v>3752</v>
      </c>
      <c r="P57" s="449" t="s">
        <v>3753</v>
      </c>
    </row>
    <row r="58" spans="1:16">
      <c r="A58" s="450">
        <f>A2+1</f>
        <v>5</v>
      </c>
      <c r="B58" s="437" t="s">
        <v>810</v>
      </c>
      <c r="C58" s="451"/>
      <c r="D58" s="347"/>
      <c r="E58" s="417"/>
      <c r="F58" s="448"/>
      <c r="G58" s="448"/>
      <c r="H58" s="448"/>
      <c r="I58" s="448"/>
      <c r="J58" s="448"/>
      <c r="K58" s="448"/>
      <c r="L58" s="448"/>
      <c r="M58" s="448"/>
      <c r="N58" s="448"/>
      <c r="O58" s="363" t="s">
        <v>20</v>
      </c>
      <c r="P58" s="363" t="s">
        <v>20</v>
      </c>
    </row>
    <row r="59" spans="1:16" ht="11.15" customHeight="1">
      <c r="A59" s="450"/>
      <c r="B59" s="451"/>
      <c r="C59" s="451"/>
      <c r="D59" s="347"/>
      <c r="E59" s="417"/>
      <c r="F59" s="448"/>
      <c r="G59" s="448"/>
      <c r="H59" s="448"/>
      <c r="I59" s="448"/>
      <c r="J59" s="448"/>
      <c r="K59" s="448"/>
      <c r="L59" s="448"/>
      <c r="M59" s="448"/>
      <c r="N59" s="448"/>
      <c r="O59" s="448"/>
      <c r="P59" s="448"/>
    </row>
    <row r="60" spans="1:16">
      <c r="A60" s="452"/>
      <c r="B60" s="247" t="s">
        <v>580</v>
      </c>
      <c r="C60" s="247"/>
      <c r="D60" s="347"/>
      <c r="E60" s="417"/>
      <c r="F60" s="448"/>
      <c r="G60" s="448"/>
      <c r="H60" s="448"/>
      <c r="I60" s="448"/>
      <c r="J60" s="448"/>
      <c r="K60" s="448"/>
      <c r="L60" s="448"/>
      <c r="M60" s="448"/>
      <c r="N60" s="448"/>
      <c r="O60" s="453">
        <f>P62</f>
        <v>290350.7</v>
      </c>
      <c r="P60" s="453">
        <v>290350.7</v>
      </c>
    </row>
    <row r="61" spans="1:16">
      <c r="A61" s="452"/>
      <c r="B61" s="247" t="s">
        <v>4086</v>
      </c>
      <c r="C61" s="247"/>
      <c r="D61" s="247"/>
      <c r="E61" s="417"/>
      <c r="F61" s="448"/>
      <c r="G61" s="448"/>
      <c r="H61" s="448"/>
      <c r="I61" s="448"/>
      <c r="J61" s="448"/>
      <c r="K61" s="448"/>
      <c r="L61" s="448"/>
      <c r="M61" s="448"/>
      <c r="N61" s="448"/>
      <c r="O61" s="453">
        <v>726</v>
      </c>
      <c r="P61" s="453">
        <v>0</v>
      </c>
    </row>
    <row r="62" spans="1:16">
      <c r="A62" s="452"/>
      <c r="B62" s="247"/>
      <c r="C62" s="247"/>
      <c r="D62" s="247"/>
      <c r="E62" s="417"/>
      <c r="F62" s="448"/>
      <c r="G62" s="448"/>
      <c r="H62" s="448"/>
      <c r="I62" s="448"/>
      <c r="J62" s="448"/>
      <c r="K62" s="448"/>
      <c r="L62" s="448"/>
      <c r="M62" s="448"/>
      <c r="N62" s="448"/>
      <c r="O62" s="331">
        <f>SUM(O60:O61)</f>
        <v>291076.7</v>
      </c>
      <c r="P62" s="331">
        <v>290350.7</v>
      </c>
    </row>
    <row r="63" spans="1:16">
      <c r="A63" s="452"/>
      <c r="B63" s="247" t="s">
        <v>4119</v>
      </c>
      <c r="C63" s="247"/>
      <c r="D63" s="247"/>
      <c r="E63" s="417"/>
      <c r="F63" s="448"/>
      <c r="G63" s="448"/>
      <c r="H63" s="448"/>
      <c r="I63" s="448"/>
      <c r="J63" s="448"/>
      <c r="K63" s="448"/>
      <c r="L63" s="448"/>
      <c r="M63" s="448"/>
      <c r="N63" s="448"/>
      <c r="O63" s="454"/>
      <c r="P63" s="454"/>
    </row>
    <row r="64" spans="1:16">
      <c r="A64" s="452"/>
      <c r="B64" s="884" t="s">
        <v>580</v>
      </c>
      <c r="C64" s="884"/>
      <c r="D64" s="884"/>
      <c r="E64" s="417"/>
      <c r="F64" s="448"/>
      <c r="G64" s="448"/>
      <c r="H64" s="448"/>
      <c r="I64" s="448"/>
      <c r="J64" s="448"/>
      <c r="K64" s="448"/>
      <c r="L64" s="448"/>
      <c r="M64" s="448"/>
      <c r="N64" s="448"/>
      <c r="O64" s="453">
        <f>P66</f>
        <v>73351.759999999995</v>
      </c>
      <c r="P64" s="453">
        <v>36675.879999999997</v>
      </c>
    </row>
    <row r="65" spans="1:17" ht="14.5">
      <c r="A65" s="452"/>
      <c r="B65" s="247" t="s">
        <v>4120</v>
      </c>
      <c r="C65" s="247"/>
      <c r="D65" s="247"/>
      <c r="E65" s="417"/>
      <c r="F65" s="448"/>
      <c r="G65" s="448"/>
      <c r="H65" s="448"/>
      <c r="I65" s="448"/>
      <c r="J65" s="448"/>
      <c r="K65" s="448"/>
      <c r="L65" s="448"/>
      <c r="M65" s="448"/>
      <c r="N65" s="201" t="s">
        <v>1320</v>
      </c>
      <c r="O65" s="364">
        <f>SUMIFS('TB 21-22'!L:L,'TB 21-22'!B:B,'Note-4-5'!N65)</f>
        <v>36950.519999999997</v>
      </c>
      <c r="P65" s="364">
        <v>36675.879999999997</v>
      </c>
      <c r="Q65" s="297"/>
    </row>
    <row r="66" spans="1:17">
      <c r="A66" s="452"/>
      <c r="B66" s="247"/>
      <c r="C66" s="247"/>
      <c r="D66" s="247"/>
      <c r="E66" s="417"/>
      <c r="F66" s="448"/>
      <c r="G66" s="448"/>
      <c r="H66" s="448"/>
      <c r="I66" s="448"/>
      <c r="J66" s="448"/>
      <c r="K66" s="448"/>
      <c r="L66" s="448"/>
      <c r="M66" s="448"/>
      <c r="N66" s="448"/>
      <c r="O66" s="455">
        <f>SUM(O64:O65)</f>
        <v>110302.28</v>
      </c>
      <c r="P66" s="455">
        <v>73351.759999999995</v>
      </c>
      <c r="Q66" s="297"/>
    </row>
    <row r="67" spans="1:17" ht="13.5" thickBot="1">
      <c r="A67" s="450"/>
      <c r="B67" s="456" t="s">
        <v>813</v>
      </c>
      <c r="C67" s="457"/>
      <c r="D67" s="458"/>
      <c r="E67" s="417"/>
      <c r="F67" s="448"/>
      <c r="G67" s="448"/>
      <c r="H67" s="448"/>
      <c r="I67" s="448"/>
      <c r="J67" s="448"/>
      <c r="K67" s="448"/>
      <c r="L67" s="448"/>
      <c r="M67" s="448"/>
      <c r="N67" s="448"/>
      <c r="O67" s="459">
        <f>O62-O66</f>
        <v>180774.42</v>
      </c>
      <c r="P67" s="459">
        <v>216998.94</v>
      </c>
      <c r="Q67" s="267">
        <f>(P67-O67)/P67</f>
        <v>0.1669340873277998</v>
      </c>
    </row>
    <row r="68" spans="1:17" ht="13.5" thickTop="1">
      <c r="B68" s="394"/>
      <c r="C68" s="417"/>
      <c r="D68" s="417"/>
      <c r="E68" s="417"/>
      <c r="F68" s="448"/>
      <c r="G68" s="448"/>
      <c r="H68" s="448"/>
      <c r="I68" s="448"/>
      <c r="J68" s="448"/>
      <c r="K68" s="448"/>
      <c r="L68" s="448"/>
      <c r="M68" s="448"/>
      <c r="N68" s="448"/>
      <c r="O68" s="448"/>
      <c r="P68" s="448"/>
    </row>
    <row r="69" spans="1:17">
      <c r="B69" s="267" t="s">
        <v>4087</v>
      </c>
    </row>
    <row r="71" spans="1:17">
      <c r="B71" s="797" t="s">
        <v>4121</v>
      </c>
      <c r="C71" s="798"/>
      <c r="D71" s="798"/>
      <c r="E71" s="798"/>
      <c r="F71" s="798"/>
    </row>
    <row r="72" spans="1:17" ht="7.5" customHeight="1">
      <c r="O72" s="460"/>
    </row>
    <row r="73" spans="1:17">
      <c r="B73" s="461"/>
      <c r="O73" s="462" t="s">
        <v>3752</v>
      </c>
      <c r="P73" s="462" t="s">
        <v>3753</v>
      </c>
    </row>
    <row r="74" spans="1:17">
      <c r="B74" s="461" t="s">
        <v>814</v>
      </c>
      <c r="O74" s="363" t="s">
        <v>20</v>
      </c>
      <c r="P74" s="363" t="s">
        <v>20</v>
      </c>
    </row>
    <row r="75" spans="1:17">
      <c r="B75" s="461"/>
      <c r="O75" s="363"/>
      <c r="P75" s="363"/>
    </row>
    <row r="76" spans="1:17">
      <c r="B76" s="417" t="s">
        <v>1456</v>
      </c>
      <c r="O76" s="397">
        <f>O66</f>
        <v>110302.28</v>
      </c>
      <c r="P76" s="407">
        <v>73351.73</v>
      </c>
    </row>
    <row r="77" spans="1:17">
      <c r="B77" s="417" t="s">
        <v>815</v>
      </c>
      <c r="O77" s="397">
        <f>'Notes 6-29'!J540</f>
        <v>6240.96</v>
      </c>
      <c r="P77" s="407">
        <v>7441.6</v>
      </c>
    </row>
    <row r="80" spans="1:17">
      <c r="A80" s="463">
        <v>5.0999999999999996</v>
      </c>
      <c r="B80" s="317" t="s">
        <v>4118</v>
      </c>
    </row>
    <row r="81" spans="1:20" ht="6" customHeight="1">
      <c r="P81" s="464"/>
    </row>
    <row r="82" spans="1:20">
      <c r="B82" s="267" t="str">
        <f>B2</f>
        <v>Property, plant and equipment</v>
      </c>
      <c r="O82" s="407">
        <f>P24</f>
        <v>1361287.4000000001</v>
      </c>
      <c r="P82" s="465">
        <v>1678550.5699999998</v>
      </c>
    </row>
    <row r="83" spans="1:20">
      <c r="B83" s="267" t="s">
        <v>810</v>
      </c>
      <c r="O83" s="407">
        <f>O65</f>
        <v>36950.519999999997</v>
      </c>
      <c r="P83" s="407">
        <v>36675.85</v>
      </c>
    </row>
    <row r="84" spans="1:20" ht="13.5" thickBot="1">
      <c r="O84" s="376">
        <f>SUM(O82:O83)</f>
        <v>1398237.9200000002</v>
      </c>
      <c r="P84" s="376">
        <v>1715226.42</v>
      </c>
    </row>
    <row r="85" spans="1:20" ht="13.5" customHeight="1" thickTop="1"/>
    <row r="86" spans="1:20">
      <c r="A86" s="463">
        <v>5.1999999999999993</v>
      </c>
      <c r="B86" s="317" t="s">
        <v>1458</v>
      </c>
      <c r="J86" s="436"/>
      <c r="K86" s="436"/>
      <c r="L86" s="398"/>
      <c r="M86" s="398"/>
      <c r="Q86" s="415"/>
      <c r="R86" s="415"/>
      <c r="S86" s="416"/>
      <c r="T86" s="420"/>
    </row>
    <row r="87" spans="1:20" ht="6" customHeight="1">
      <c r="J87" s="436"/>
      <c r="K87" s="436"/>
      <c r="L87" s="398"/>
      <c r="M87" s="398"/>
      <c r="O87" s="464"/>
      <c r="Q87" s="415"/>
      <c r="R87" s="415"/>
      <c r="S87" s="416"/>
      <c r="T87" s="420"/>
    </row>
    <row r="88" spans="1:20">
      <c r="B88" s="883" t="s">
        <v>211</v>
      </c>
      <c r="C88" s="883"/>
      <c r="D88" s="883"/>
      <c r="E88" s="883"/>
      <c r="F88" s="883"/>
      <c r="J88" s="436"/>
      <c r="K88" s="436"/>
      <c r="L88" s="398"/>
      <c r="M88" s="398"/>
      <c r="N88" s="466"/>
      <c r="O88" s="363"/>
      <c r="Q88" s="415"/>
      <c r="R88" s="415"/>
      <c r="S88" s="416"/>
      <c r="T88" s="420"/>
    </row>
    <row r="89" spans="1:20">
      <c r="B89" s="883" t="s">
        <v>956</v>
      </c>
      <c r="C89" s="883"/>
      <c r="D89" s="883"/>
      <c r="E89" s="883"/>
      <c r="F89" s="883"/>
      <c r="J89" s="436"/>
      <c r="K89" s="436"/>
      <c r="L89" s="398"/>
      <c r="M89" s="398"/>
      <c r="N89" s="466">
        <f>'Notes 6-29'!A472</f>
        <v>25.300000000000004</v>
      </c>
      <c r="O89" s="337">
        <f>'Notes 6-29'!J483</f>
        <v>1158209.8899999999</v>
      </c>
      <c r="P89" s="337">
        <v>1481699.7599999998</v>
      </c>
      <c r="Q89" s="415"/>
      <c r="R89" s="415"/>
      <c r="S89" s="416"/>
      <c r="T89" s="420"/>
    </row>
    <row r="90" spans="1:20">
      <c r="J90" s="436"/>
      <c r="K90" s="436"/>
      <c r="L90" s="398"/>
      <c r="M90" s="398"/>
      <c r="N90" s="466">
        <f>'Notes 6-29'!A502</f>
        <v>26</v>
      </c>
      <c r="O90" s="364">
        <f>'Notes 6-29'!J521</f>
        <v>240028.02999999997</v>
      </c>
      <c r="P90" s="364">
        <v>233526.66000000003</v>
      </c>
      <c r="Q90" s="415"/>
      <c r="R90" s="415"/>
      <c r="S90" s="416"/>
      <c r="T90" s="420"/>
    </row>
    <row r="91" spans="1:20" ht="13.5" thickBot="1">
      <c r="J91" s="436"/>
      <c r="K91" s="436"/>
      <c r="L91" s="398"/>
      <c r="M91" s="398"/>
      <c r="O91" s="376">
        <f>SUM(O89:O90)</f>
        <v>1398237.92</v>
      </c>
      <c r="P91" s="376">
        <v>1715226.42</v>
      </c>
      <c r="Q91" s="415"/>
      <c r="R91" s="415"/>
      <c r="S91" s="416"/>
      <c r="T91" s="420"/>
    </row>
    <row r="92" spans="1:20" ht="13.5" thickTop="1"/>
    <row r="94" spans="1:20">
      <c r="O94" s="297">
        <f>O91-O84</f>
        <v>0</v>
      </c>
      <c r="P94" s="297">
        <f>P91-P84</f>
        <v>0</v>
      </c>
    </row>
  </sheetData>
  <mergeCells count="7">
    <mergeCell ref="O56:P56"/>
    <mergeCell ref="B89:F89"/>
    <mergeCell ref="B64:D64"/>
    <mergeCell ref="B35:F35"/>
    <mergeCell ref="B4:D4"/>
    <mergeCell ref="B36:C36"/>
    <mergeCell ref="B88:F88"/>
  </mergeCells>
  <pageMargins left="0.5" right="0.5" top="1" bottom="0.5" header="0.3" footer="0.3"/>
  <pageSetup paperSize="9" scale="70" firstPageNumber="15" fitToHeight="0" orientation="landscape" useFirstPageNumber="1" r:id="rId1"/>
  <headerFooter>
    <oddFooter>&amp;C&amp;"Open Sans,Regular"&amp;P</oddFooter>
  </headerFooter>
  <rowBreaks count="1" manualBreakCount="1">
    <brk id="68" max="16383" man="1"/>
  </rowBreaks>
  <ignoredErrors>
    <ignoredError sqref="F2:P3 H5:P5 N65 O73:P73 O57:P57" numberStoredAsText="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33CC33"/>
    <pageSetUpPr fitToPage="1"/>
  </sheetPr>
  <dimension ref="A1:AB554"/>
  <sheetViews>
    <sheetView showGridLines="0" view="pageBreakPreview" topLeftCell="A400" zoomScaleNormal="100" zoomScaleSheetLayoutView="100" workbookViewId="0">
      <selection activeCell="J405" sqref="J405"/>
    </sheetView>
  </sheetViews>
  <sheetFormatPr defaultRowHeight="13"/>
  <cols>
    <col min="1" max="1" width="6.453125" style="450" customWidth="1"/>
    <col min="2" max="2" width="6.54296875" style="347" customWidth="1"/>
    <col min="3" max="3" width="9.453125" style="347" customWidth="1"/>
    <col min="4" max="4" width="7.54296875" style="347" customWidth="1"/>
    <col min="5" max="5" width="3.54296875" style="347" customWidth="1"/>
    <col min="6" max="6" width="8.453125" style="347" customWidth="1"/>
    <col min="7" max="7" width="6.453125" style="347" customWidth="1"/>
    <col min="8" max="8" width="14.453125" style="347" bestFit="1" customWidth="1"/>
    <col min="9" max="9" width="14" style="468" customWidth="1"/>
    <col min="10" max="10" width="12.453125" style="468" bestFit="1" customWidth="1"/>
    <col min="11" max="11" width="1.26953125" style="347" customWidth="1"/>
    <col min="12" max="12" width="14.7265625" style="468" customWidth="1"/>
    <col min="13" max="13" width="11.453125" style="347" bestFit="1" customWidth="1"/>
    <col min="14" max="14" width="13.1796875" style="347" bestFit="1" customWidth="1"/>
    <col min="15" max="15" width="13.1796875" style="347" customWidth="1"/>
    <col min="16" max="135" width="9.453125" style="347"/>
    <col min="136" max="136" width="6" style="347" bestFit="1" customWidth="1"/>
    <col min="137" max="137" width="0.54296875" style="347" customWidth="1"/>
    <col min="138" max="138" width="10.54296875" style="347" customWidth="1"/>
    <col min="139" max="139" width="11" style="347" customWidth="1"/>
    <col min="140" max="140" width="10.54296875" style="347" customWidth="1"/>
    <col min="141" max="141" width="10" style="347" customWidth="1"/>
    <col min="142" max="142" width="10.453125" style="347" customWidth="1"/>
    <col min="143" max="144" width="12" style="347" customWidth="1"/>
    <col min="145" max="146" width="1" style="347" customWidth="1"/>
    <col min="147" max="147" width="12.453125" style="347" bestFit="1" customWidth="1"/>
    <col min="148" max="148" width="0.54296875" style="347" customWidth="1"/>
    <col min="149" max="149" width="12.453125" style="347" customWidth="1"/>
    <col min="150" max="150" width="13.54296875" style="347" customWidth="1"/>
    <col min="151" max="155" width="0" style="347" hidden="1" customWidth="1"/>
    <col min="156" max="156" width="14.54296875" style="347" customWidth="1"/>
    <col min="157" max="157" width="7.54296875" style="347" customWidth="1"/>
    <col min="158" max="158" width="13.453125" style="347" bestFit="1" customWidth="1"/>
    <col min="159" max="159" width="11.54296875" style="347" customWidth="1"/>
    <col min="160" max="160" width="11.453125" style="347" bestFit="1" customWidth="1"/>
    <col min="161" max="391" width="9.453125" style="347"/>
    <col min="392" max="392" width="6" style="347" bestFit="1" customWidth="1"/>
    <col min="393" max="393" width="0.54296875" style="347" customWidth="1"/>
    <col min="394" max="394" width="10.54296875" style="347" customWidth="1"/>
    <col min="395" max="395" width="11" style="347" customWidth="1"/>
    <col min="396" max="396" width="10.54296875" style="347" customWidth="1"/>
    <col min="397" max="397" width="10" style="347" customWidth="1"/>
    <col min="398" max="398" width="10.453125" style="347" customWidth="1"/>
    <col min="399" max="400" width="12" style="347" customWidth="1"/>
    <col min="401" max="402" width="1" style="347" customWidth="1"/>
    <col min="403" max="403" width="12.453125" style="347" bestFit="1" customWidth="1"/>
    <col min="404" max="404" width="0.54296875" style="347" customWidth="1"/>
    <col min="405" max="405" width="12.453125" style="347" customWidth="1"/>
    <col min="406" max="406" width="13.54296875" style="347" customWidth="1"/>
    <col min="407" max="411" width="0" style="347" hidden="1" customWidth="1"/>
    <col min="412" max="412" width="14.54296875" style="347" customWidth="1"/>
    <col min="413" max="413" width="7.54296875" style="347" customWidth="1"/>
    <col min="414" max="414" width="13.453125" style="347" bestFit="1" customWidth="1"/>
    <col min="415" max="415" width="11.54296875" style="347" customWidth="1"/>
    <col min="416" max="416" width="11.453125" style="347" bestFit="1" customWidth="1"/>
    <col min="417" max="647" width="9.453125" style="347"/>
    <col min="648" max="648" width="6" style="347" bestFit="1" customWidth="1"/>
    <col min="649" max="649" width="0.54296875" style="347" customWidth="1"/>
    <col min="650" max="650" width="10.54296875" style="347" customWidth="1"/>
    <col min="651" max="651" width="11" style="347" customWidth="1"/>
    <col min="652" max="652" width="10.54296875" style="347" customWidth="1"/>
    <col min="653" max="653" width="10" style="347" customWidth="1"/>
    <col min="654" max="654" width="10.453125" style="347" customWidth="1"/>
    <col min="655" max="656" width="12" style="347" customWidth="1"/>
    <col min="657" max="658" width="1" style="347" customWidth="1"/>
    <col min="659" max="659" width="12.453125" style="347" bestFit="1" customWidth="1"/>
    <col min="660" max="660" width="0.54296875" style="347" customWidth="1"/>
    <col min="661" max="661" width="12.453125" style="347" customWidth="1"/>
    <col min="662" max="662" width="13.54296875" style="347" customWidth="1"/>
    <col min="663" max="667" width="0" style="347" hidden="1" customWidth="1"/>
    <col min="668" max="668" width="14.54296875" style="347" customWidth="1"/>
    <col min="669" max="669" width="7.54296875" style="347" customWidth="1"/>
    <col min="670" max="670" width="13.453125" style="347" bestFit="1" customWidth="1"/>
    <col min="671" max="671" width="11.54296875" style="347" customWidth="1"/>
    <col min="672" max="672" width="11.453125" style="347" bestFit="1" customWidth="1"/>
    <col min="673" max="903" width="9.453125" style="347"/>
    <col min="904" max="904" width="6" style="347" bestFit="1" customWidth="1"/>
    <col min="905" max="905" width="0.54296875" style="347" customWidth="1"/>
    <col min="906" max="906" width="10.54296875" style="347" customWidth="1"/>
    <col min="907" max="907" width="11" style="347" customWidth="1"/>
    <col min="908" max="908" width="10.54296875" style="347" customWidth="1"/>
    <col min="909" max="909" width="10" style="347" customWidth="1"/>
    <col min="910" max="910" width="10.453125" style="347" customWidth="1"/>
    <col min="911" max="912" width="12" style="347" customWidth="1"/>
    <col min="913" max="914" width="1" style="347" customWidth="1"/>
    <col min="915" max="915" width="12.453125" style="347" bestFit="1" customWidth="1"/>
    <col min="916" max="916" width="0.54296875" style="347" customWidth="1"/>
    <col min="917" max="917" width="12.453125" style="347" customWidth="1"/>
    <col min="918" max="918" width="13.54296875" style="347" customWidth="1"/>
    <col min="919" max="923" width="0" style="347" hidden="1" customWidth="1"/>
    <col min="924" max="924" width="14.54296875" style="347" customWidth="1"/>
    <col min="925" max="925" width="7.54296875" style="347" customWidth="1"/>
    <col min="926" max="926" width="13.453125" style="347" bestFit="1" customWidth="1"/>
    <col min="927" max="927" width="11.54296875" style="347" customWidth="1"/>
    <col min="928" max="928" width="11.453125" style="347" bestFit="1" customWidth="1"/>
    <col min="929" max="1159" width="9.453125" style="347"/>
    <col min="1160" max="1160" width="6" style="347" bestFit="1" customWidth="1"/>
    <col min="1161" max="1161" width="0.54296875" style="347" customWidth="1"/>
    <col min="1162" max="1162" width="10.54296875" style="347" customWidth="1"/>
    <col min="1163" max="1163" width="11" style="347" customWidth="1"/>
    <col min="1164" max="1164" width="10.54296875" style="347" customWidth="1"/>
    <col min="1165" max="1165" width="10" style="347" customWidth="1"/>
    <col min="1166" max="1166" width="10.453125" style="347" customWidth="1"/>
    <col min="1167" max="1168" width="12" style="347" customWidth="1"/>
    <col min="1169" max="1170" width="1" style="347" customWidth="1"/>
    <col min="1171" max="1171" width="12.453125" style="347" bestFit="1" customWidth="1"/>
    <col min="1172" max="1172" width="0.54296875" style="347" customWidth="1"/>
    <col min="1173" max="1173" width="12.453125" style="347" customWidth="1"/>
    <col min="1174" max="1174" width="13.54296875" style="347" customWidth="1"/>
    <col min="1175" max="1179" width="0" style="347" hidden="1" customWidth="1"/>
    <col min="1180" max="1180" width="14.54296875" style="347" customWidth="1"/>
    <col min="1181" max="1181" width="7.54296875" style="347" customWidth="1"/>
    <col min="1182" max="1182" width="13.453125" style="347" bestFit="1" customWidth="1"/>
    <col min="1183" max="1183" width="11.54296875" style="347" customWidth="1"/>
    <col min="1184" max="1184" width="11.453125" style="347" bestFit="1" customWidth="1"/>
    <col min="1185" max="1415" width="9.453125" style="347"/>
    <col min="1416" max="1416" width="6" style="347" bestFit="1" customWidth="1"/>
    <col min="1417" max="1417" width="0.54296875" style="347" customWidth="1"/>
    <col min="1418" max="1418" width="10.54296875" style="347" customWidth="1"/>
    <col min="1419" max="1419" width="11" style="347" customWidth="1"/>
    <col min="1420" max="1420" width="10.54296875" style="347" customWidth="1"/>
    <col min="1421" max="1421" width="10" style="347" customWidth="1"/>
    <col min="1422" max="1422" width="10.453125" style="347" customWidth="1"/>
    <col min="1423" max="1424" width="12" style="347" customWidth="1"/>
    <col min="1425" max="1426" width="1" style="347" customWidth="1"/>
    <col min="1427" max="1427" width="12.453125" style="347" bestFit="1" customWidth="1"/>
    <col min="1428" max="1428" width="0.54296875" style="347" customWidth="1"/>
    <col min="1429" max="1429" width="12.453125" style="347" customWidth="1"/>
    <col min="1430" max="1430" width="13.54296875" style="347" customWidth="1"/>
    <col min="1431" max="1435" width="0" style="347" hidden="1" customWidth="1"/>
    <col min="1436" max="1436" width="14.54296875" style="347" customWidth="1"/>
    <col min="1437" max="1437" width="7.54296875" style="347" customWidth="1"/>
    <col min="1438" max="1438" width="13.453125" style="347" bestFit="1" customWidth="1"/>
    <col min="1439" max="1439" width="11.54296875" style="347" customWidth="1"/>
    <col min="1440" max="1440" width="11.453125" style="347" bestFit="1" customWidth="1"/>
    <col min="1441" max="1671" width="9.453125" style="347"/>
    <col min="1672" max="1672" width="6" style="347" bestFit="1" customWidth="1"/>
    <col min="1673" max="1673" width="0.54296875" style="347" customWidth="1"/>
    <col min="1674" max="1674" width="10.54296875" style="347" customWidth="1"/>
    <col min="1675" max="1675" width="11" style="347" customWidth="1"/>
    <col min="1676" max="1676" width="10.54296875" style="347" customWidth="1"/>
    <col min="1677" max="1677" width="10" style="347" customWidth="1"/>
    <col min="1678" max="1678" width="10.453125" style="347" customWidth="1"/>
    <col min="1679" max="1680" width="12" style="347" customWidth="1"/>
    <col min="1681" max="1682" width="1" style="347" customWidth="1"/>
    <col min="1683" max="1683" width="12.453125" style="347" bestFit="1" customWidth="1"/>
    <col min="1684" max="1684" width="0.54296875" style="347" customWidth="1"/>
    <col min="1685" max="1685" width="12.453125" style="347" customWidth="1"/>
    <col min="1686" max="1686" width="13.54296875" style="347" customWidth="1"/>
    <col min="1687" max="1691" width="0" style="347" hidden="1" customWidth="1"/>
    <col min="1692" max="1692" width="14.54296875" style="347" customWidth="1"/>
    <col min="1693" max="1693" width="7.54296875" style="347" customWidth="1"/>
    <col min="1694" max="1694" width="13.453125" style="347" bestFit="1" customWidth="1"/>
    <col min="1695" max="1695" width="11.54296875" style="347" customWidth="1"/>
    <col min="1696" max="1696" width="11.453125" style="347" bestFit="1" customWidth="1"/>
    <col min="1697" max="1927" width="9.453125" style="347"/>
    <col min="1928" max="1928" width="6" style="347" bestFit="1" customWidth="1"/>
    <col min="1929" max="1929" width="0.54296875" style="347" customWidth="1"/>
    <col min="1930" max="1930" width="10.54296875" style="347" customWidth="1"/>
    <col min="1931" max="1931" width="11" style="347" customWidth="1"/>
    <col min="1932" max="1932" width="10.54296875" style="347" customWidth="1"/>
    <col min="1933" max="1933" width="10" style="347" customWidth="1"/>
    <col min="1934" max="1934" width="10.453125" style="347" customWidth="1"/>
    <col min="1935" max="1936" width="12" style="347" customWidth="1"/>
    <col min="1937" max="1938" width="1" style="347" customWidth="1"/>
    <col min="1939" max="1939" width="12.453125" style="347" bestFit="1" customWidth="1"/>
    <col min="1940" max="1940" width="0.54296875" style="347" customWidth="1"/>
    <col min="1941" max="1941" width="12.453125" style="347" customWidth="1"/>
    <col min="1942" max="1942" width="13.54296875" style="347" customWidth="1"/>
    <col min="1943" max="1947" width="0" style="347" hidden="1" customWidth="1"/>
    <col min="1948" max="1948" width="14.54296875" style="347" customWidth="1"/>
    <col min="1949" max="1949" width="7.54296875" style="347" customWidth="1"/>
    <col min="1950" max="1950" width="13.453125" style="347" bestFit="1" customWidth="1"/>
    <col min="1951" max="1951" width="11.54296875" style="347" customWidth="1"/>
    <col min="1952" max="1952" width="11.453125" style="347" bestFit="1" customWidth="1"/>
    <col min="1953" max="2183" width="9.453125" style="347"/>
    <col min="2184" max="2184" width="6" style="347" bestFit="1" customWidth="1"/>
    <col min="2185" max="2185" width="0.54296875" style="347" customWidth="1"/>
    <col min="2186" max="2186" width="10.54296875" style="347" customWidth="1"/>
    <col min="2187" max="2187" width="11" style="347" customWidth="1"/>
    <col min="2188" max="2188" width="10.54296875" style="347" customWidth="1"/>
    <col min="2189" max="2189" width="10" style="347" customWidth="1"/>
    <col min="2190" max="2190" width="10.453125" style="347" customWidth="1"/>
    <col min="2191" max="2192" width="12" style="347" customWidth="1"/>
    <col min="2193" max="2194" width="1" style="347" customWidth="1"/>
    <col min="2195" max="2195" width="12.453125" style="347" bestFit="1" customWidth="1"/>
    <col min="2196" max="2196" width="0.54296875" style="347" customWidth="1"/>
    <col min="2197" max="2197" width="12.453125" style="347" customWidth="1"/>
    <col min="2198" max="2198" width="13.54296875" style="347" customWidth="1"/>
    <col min="2199" max="2203" width="0" style="347" hidden="1" customWidth="1"/>
    <col min="2204" max="2204" width="14.54296875" style="347" customWidth="1"/>
    <col min="2205" max="2205" width="7.54296875" style="347" customWidth="1"/>
    <col min="2206" max="2206" width="13.453125" style="347" bestFit="1" customWidth="1"/>
    <col min="2207" max="2207" width="11.54296875" style="347" customWidth="1"/>
    <col min="2208" max="2208" width="11.453125" style="347" bestFit="1" customWidth="1"/>
    <col min="2209" max="2439" width="9.453125" style="347"/>
    <col min="2440" max="2440" width="6" style="347" bestFit="1" customWidth="1"/>
    <col min="2441" max="2441" width="0.54296875" style="347" customWidth="1"/>
    <col min="2442" max="2442" width="10.54296875" style="347" customWidth="1"/>
    <col min="2443" max="2443" width="11" style="347" customWidth="1"/>
    <col min="2444" max="2444" width="10.54296875" style="347" customWidth="1"/>
    <col min="2445" max="2445" width="10" style="347" customWidth="1"/>
    <col min="2446" max="2446" width="10.453125" style="347" customWidth="1"/>
    <col min="2447" max="2448" width="12" style="347" customWidth="1"/>
    <col min="2449" max="2450" width="1" style="347" customWidth="1"/>
    <col min="2451" max="2451" width="12.453125" style="347" bestFit="1" customWidth="1"/>
    <col min="2452" max="2452" width="0.54296875" style="347" customWidth="1"/>
    <col min="2453" max="2453" width="12.453125" style="347" customWidth="1"/>
    <col min="2454" max="2454" width="13.54296875" style="347" customWidth="1"/>
    <col min="2455" max="2459" width="0" style="347" hidden="1" customWidth="1"/>
    <col min="2460" max="2460" width="14.54296875" style="347" customWidth="1"/>
    <col min="2461" max="2461" width="7.54296875" style="347" customWidth="1"/>
    <col min="2462" max="2462" width="13.453125" style="347" bestFit="1" customWidth="1"/>
    <col min="2463" max="2463" width="11.54296875" style="347" customWidth="1"/>
    <col min="2464" max="2464" width="11.453125" style="347" bestFit="1" customWidth="1"/>
    <col min="2465" max="2695" width="9.453125" style="347"/>
    <col min="2696" max="2696" width="6" style="347" bestFit="1" customWidth="1"/>
    <col min="2697" max="2697" width="0.54296875" style="347" customWidth="1"/>
    <col min="2698" max="2698" width="10.54296875" style="347" customWidth="1"/>
    <col min="2699" max="2699" width="11" style="347" customWidth="1"/>
    <col min="2700" max="2700" width="10.54296875" style="347" customWidth="1"/>
    <col min="2701" max="2701" width="10" style="347" customWidth="1"/>
    <col min="2702" max="2702" width="10.453125" style="347" customWidth="1"/>
    <col min="2703" max="2704" width="12" style="347" customWidth="1"/>
    <col min="2705" max="2706" width="1" style="347" customWidth="1"/>
    <col min="2707" max="2707" width="12.453125" style="347" bestFit="1" customWidth="1"/>
    <col min="2708" max="2708" width="0.54296875" style="347" customWidth="1"/>
    <col min="2709" max="2709" width="12.453125" style="347" customWidth="1"/>
    <col min="2710" max="2710" width="13.54296875" style="347" customWidth="1"/>
    <col min="2711" max="2715" width="0" style="347" hidden="1" customWidth="1"/>
    <col min="2716" max="2716" width="14.54296875" style="347" customWidth="1"/>
    <col min="2717" max="2717" width="7.54296875" style="347" customWidth="1"/>
    <col min="2718" max="2718" width="13.453125" style="347" bestFit="1" customWidth="1"/>
    <col min="2719" max="2719" width="11.54296875" style="347" customWidth="1"/>
    <col min="2720" max="2720" width="11.453125" style="347" bestFit="1" customWidth="1"/>
    <col min="2721" max="2951" width="9.453125" style="347"/>
    <col min="2952" max="2952" width="6" style="347" bestFit="1" customWidth="1"/>
    <col min="2953" max="2953" width="0.54296875" style="347" customWidth="1"/>
    <col min="2954" max="2954" width="10.54296875" style="347" customWidth="1"/>
    <col min="2955" max="2955" width="11" style="347" customWidth="1"/>
    <col min="2956" max="2956" width="10.54296875" style="347" customWidth="1"/>
    <col min="2957" max="2957" width="10" style="347" customWidth="1"/>
    <col min="2958" max="2958" width="10.453125" style="347" customWidth="1"/>
    <col min="2959" max="2960" width="12" style="347" customWidth="1"/>
    <col min="2961" max="2962" width="1" style="347" customWidth="1"/>
    <col min="2963" max="2963" width="12.453125" style="347" bestFit="1" customWidth="1"/>
    <col min="2964" max="2964" width="0.54296875" style="347" customWidth="1"/>
    <col min="2965" max="2965" width="12.453125" style="347" customWidth="1"/>
    <col min="2966" max="2966" width="13.54296875" style="347" customWidth="1"/>
    <col min="2967" max="2971" width="0" style="347" hidden="1" customWidth="1"/>
    <col min="2972" max="2972" width="14.54296875" style="347" customWidth="1"/>
    <col min="2973" max="2973" width="7.54296875" style="347" customWidth="1"/>
    <col min="2974" max="2974" width="13.453125" style="347" bestFit="1" customWidth="1"/>
    <col min="2975" max="2975" width="11.54296875" style="347" customWidth="1"/>
    <col min="2976" max="2976" width="11.453125" style="347" bestFit="1" customWidth="1"/>
    <col min="2977" max="3207" width="9.453125" style="347"/>
    <col min="3208" max="3208" width="6" style="347" bestFit="1" customWidth="1"/>
    <col min="3209" max="3209" width="0.54296875" style="347" customWidth="1"/>
    <col min="3210" max="3210" width="10.54296875" style="347" customWidth="1"/>
    <col min="3211" max="3211" width="11" style="347" customWidth="1"/>
    <col min="3212" max="3212" width="10.54296875" style="347" customWidth="1"/>
    <col min="3213" max="3213" width="10" style="347" customWidth="1"/>
    <col min="3214" max="3214" width="10.453125" style="347" customWidth="1"/>
    <col min="3215" max="3216" width="12" style="347" customWidth="1"/>
    <col min="3217" max="3218" width="1" style="347" customWidth="1"/>
    <col min="3219" max="3219" width="12.453125" style="347" bestFit="1" customWidth="1"/>
    <col min="3220" max="3220" width="0.54296875" style="347" customWidth="1"/>
    <col min="3221" max="3221" width="12.453125" style="347" customWidth="1"/>
    <col min="3222" max="3222" width="13.54296875" style="347" customWidth="1"/>
    <col min="3223" max="3227" width="0" style="347" hidden="1" customWidth="1"/>
    <col min="3228" max="3228" width="14.54296875" style="347" customWidth="1"/>
    <col min="3229" max="3229" width="7.54296875" style="347" customWidth="1"/>
    <col min="3230" max="3230" width="13.453125" style="347" bestFit="1" customWidth="1"/>
    <col min="3231" max="3231" width="11.54296875" style="347" customWidth="1"/>
    <col min="3232" max="3232" width="11.453125" style="347" bestFit="1" customWidth="1"/>
    <col min="3233" max="3463" width="9.453125" style="347"/>
    <col min="3464" max="3464" width="6" style="347" bestFit="1" customWidth="1"/>
    <col min="3465" max="3465" width="0.54296875" style="347" customWidth="1"/>
    <col min="3466" max="3466" width="10.54296875" style="347" customWidth="1"/>
    <col min="3467" max="3467" width="11" style="347" customWidth="1"/>
    <col min="3468" max="3468" width="10.54296875" style="347" customWidth="1"/>
    <col min="3469" max="3469" width="10" style="347" customWidth="1"/>
    <col min="3470" max="3470" width="10.453125" style="347" customWidth="1"/>
    <col min="3471" max="3472" width="12" style="347" customWidth="1"/>
    <col min="3473" max="3474" width="1" style="347" customWidth="1"/>
    <col min="3475" max="3475" width="12.453125" style="347" bestFit="1" customWidth="1"/>
    <col min="3476" max="3476" width="0.54296875" style="347" customWidth="1"/>
    <col min="3477" max="3477" width="12.453125" style="347" customWidth="1"/>
    <col min="3478" max="3478" width="13.54296875" style="347" customWidth="1"/>
    <col min="3479" max="3483" width="0" style="347" hidden="1" customWidth="1"/>
    <col min="3484" max="3484" width="14.54296875" style="347" customWidth="1"/>
    <col min="3485" max="3485" width="7.54296875" style="347" customWidth="1"/>
    <col min="3486" max="3486" width="13.453125" style="347" bestFit="1" customWidth="1"/>
    <col min="3487" max="3487" width="11.54296875" style="347" customWidth="1"/>
    <col min="3488" max="3488" width="11.453125" style="347" bestFit="1" customWidth="1"/>
    <col min="3489" max="3719" width="9.453125" style="347"/>
    <col min="3720" max="3720" width="6" style="347" bestFit="1" customWidth="1"/>
    <col min="3721" max="3721" width="0.54296875" style="347" customWidth="1"/>
    <col min="3722" max="3722" width="10.54296875" style="347" customWidth="1"/>
    <col min="3723" max="3723" width="11" style="347" customWidth="1"/>
    <col min="3724" max="3724" width="10.54296875" style="347" customWidth="1"/>
    <col min="3725" max="3725" width="10" style="347" customWidth="1"/>
    <col min="3726" max="3726" width="10.453125" style="347" customWidth="1"/>
    <col min="3727" max="3728" width="12" style="347" customWidth="1"/>
    <col min="3729" max="3730" width="1" style="347" customWidth="1"/>
    <col min="3731" max="3731" width="12.453125" style="347" bestFit="1" customWidth="1"/>
    <col min="3732" max="3732" width="0.54296875" style="347" customWidth="1"/>
    <col min="3733" max="3733" width="12.453125" style="347" customWidth="1"/>
    <col min="3734" max="3734" width="13.54296875" style="347" customWidth="1"/>
    <col min="3735" max="3739" width="0" style="347" hidden="1" customWidth="1"/>
    <col min="3740" max="3740" width="14.54296875" style="347" customWidth="1"/>
    <col min="3741" max="3741" width="7.54296875" style="347" customWidth="1"/>
    <col min="3742" max="3742" width="13.453125" style="347" bestFit="1" customWidth="1"/>
    <col min="3743" max="3743" width="11.54296875" style="347" customWidth="1"/>
    <col min="3744" max="3744" width="11.453125" style="347" bestFit="1" customWidth="1"/>
    <col min="3745" max="3975" width="9.453125" style="347"/>
    <col min="3976" max="3976" width="6" style="347" bestFit="1" customWidth="1"/>
    <col min="3977" max="3977" width="0.54296875" style="347" customWidth="1"/>
    <col min="3978" max="3978" width="10.54296875" style="347" customWidth="1"/>
    <col min="3979" max="3979" width="11" style="347" customWidth="1"/>
    <col min="3980" max="3980" width="10.54296875" style="347" customWidth="1"/>
    <col min="3981" max="3981" width="10" style="347" customWidth="1"/>
    <col min="3982" max="3982" width="10.453125" style="347" customWidth="1"/>
    <col min="3983" max="3984" width="12" style="347" customWidth="1"/>
    <col min="3985" max="3986" width="1" style="347" customWidth="1"/>
    <col min="3987" max="3987" width="12.453125" style="347" bestFit="1" customWidth="1"/>
    <col min="3988" max="3988" width="0.54296875" style="347" customWidth="1"/>
    <col min="3989" max="3989" width="12.453125" style="347" customWidth="1"/>
    <col min="3990" max="3990" width="13.54296875" style="347" customWidth="1"/>
    <col min="3991" max="3995" width="0" style="347" hidden="1" customWidth="1"/>
    <col min="3996" max="3996" width="14.54296875" style="347" customWidth="1"/>
    <col min="3997" max="3997" width="7.54296875" style="347" customWidth="1"/>
    <col min="3998" max="3998" width="13.453125" style="347" bestFit="1" customWidth="1"/>
    <col min="3999" max="3999" width="11.54296875" style="347" customWidth="1"/>
    <col min="4000" max="4000" width="11.453125" style="347" bestFit="1" customWidth="1"/>
    <col min="4001" max="4231" width="9.453125" style="347"/>
    <col min="4232" max="4232" width="6" style="347" bestFit="1" customWidth="1"/>
    <col min="4233" max="4233" width="0.54296875" style="347" customWidth="1"/>
    <col min="4234" max="4234" width="10.54296875" style="347" customWidth="1"/>
    <col min="4235" max="4235" width="11" style="347" customWidth="1"/>
    <col min="4236" max="4236" width="10.54296875" style="347" customWidth="1"/>
    <col min="4237" max="4237" width="10" style="347" customWidth="1"/>
    <col min="4238" max="4238" width="10.453125" style="347" customWidth="1"/>
    <col min="4239" max="4240" width="12" style="347" customWidth="1"/>
    <col min="4241" max="4242" width="1" style="347" customWidth="1"/>
    <col min="4243" max="4243" width="12.453125" style="347" bestFit="1" customWidth="1"/>
    <col min="4244" max="4244" width="0.54296875" style="347" customWidth="1"/>
    <col min="4245" max="4245" width="12.453125" style="347" customWidth="1"/>
    <col min="4246" max="4246" width="13.54296875" style="347" customWidth="1"/>
    <col min="4247" max="4251" width="0" style="347" hidden="1" customWidth="1"/>
    <col min="4252" max="4252" width="14.54296875" style="347" customWidth="1"/>
    <col min="4253" max="4253" width="7.54296875" style="347" customWidth="1"/>
    <col min="4254" max="4254" width="13.453125" style="347" bestFit="1" customWidth="1"/>
    <col min="4255" max="4255" width="11.54296875" style="347" customWidth="1"/>
    <col min="4256" max="4256" width="11.453125" style="347" bestFit="1" customWidth="1"/>
    <col min="4257" max="4487" width="9.453125" style="347"/>
    <col min="4488" max="4488" width="6" style="347" bestFit="1" customWidth="1"/>
    <col min="4489" max="4489" width="0.54296875" style="347" customWidth="1"/>
    <col min="4490" max="4490" width="10.54296875" style="347" customWidth="1"/>
    <col min="4491" max="4491" width="11" style="347" customWidth="1"/>
    <col min="4492" max="4492" width="10.54296875" style="347" customWidth="1"/>
    <col min="4493" max="4493" width="10" style="347" customWidth="1"/>
    <col min="4494" max="4494" width="10.453125" style="347" customWidth="1"/>
    <col min="4495" max="4496" width="12" style="347" customWidth="1"/>
    <col min="4497" max="4498" width="1" style="347" customWidth="1"/>
    <col min="4499" max="4499" width="12.453125" style="347" bestFit="1" customWidth="1"/>
    <col min="4500" max="4500" width="0.54296875" style="347" customWidth="1"/>
    <col min="4501" max="4501" width="12.453125" style="347" customWidth="1"/>
    <col min="4502" max="4502" width="13.54296875" style="347" customWidth="1"/>
    <col min="4503" max="4507" width="0" style="347" hidden="1" customWidth="1"/>
    <col min="4508" max="4508" width="14.54296875" style="347" customWidth="1"/>
    <col min="4509" max="4509" width="7.54296875" style="347" customWidth="1"/>
    <col min="4510" max="4510" width="13.453125" style="347" bestFit="1" customWidth="1"/>
    <col min="4511" max="4511" width="11.54296875" style="347" customWidth="1"/>
    <col min="4512" max="4512" width="11.453125" style="347" bestFit="1" customWidth="1"/>
    <col min="4513" max="4743" width="9.453125" style="347"/>
    <col min="4744" max="4744" width="6" style="347" bestFit="1" customWidth="1"/>
    <col min="4745" max="4745" width="0.54296875" style="347" customWidth="1"/>
    <col min="4746" max="4746" width="10.54296875" style="347" customWidth="1"/>
    <col min="4747" max="4747" width="11" style="347" customWidth="1"/>
    <col min="4748" max="4748" width="10.54296875" style="347" customWidth="1"/>
    <col min="4749" max="4749" width="10" style="347" customWidth="1"/>
    <col min="4750" max="4750" width="10.453125" style="347" customWidth="1"/>
    <col min="4751" max="4752" width="12" style="347" customWidth="1"/>
    <col min="4753" max="4754" width="1" style="347" customWidth="1"/>
    <col min="4755" max="4755" width="12.453125" style="347" bestFit="1" customWidth="1"/>
    <col min="4756" max="4756" width="0.54296875" style="347" customWidth="1"/>
    <col min="4757" max="4757" width="12.453125" style="347" customWidth="1"/>
    <col min="4758" max="4758" width="13.54296875" style="347" customWidth="1"/>
    <col min="4759" max="4763" width="0" style="347" hidden="1" customWidth="1"/>
    <col min="4764" max="4764" width="14.54296875" style="347" customWidth="1"/>
    <col min="4765" max="4765" width="7.54296875" style="347" customWidth="1"/>
    <col min="4766" max="4766" width="13.453125" style="347" bestFit="1" customWidth="1"/>
    <col min="4767" max="4767" width="11.54296875" style="347" customWidth="1"/>
    <col min="4768" max="4768" width="11.453125" style="347" bestFit="1" customWidth="1"/>
    <col min="4769" max="4999" width="9.453125" style="347"/>
    <col min="5000" max="5000" width="6" style="347" bestFit="1" customWidth="1"/>
    <col min="5001" max="5001" width="0.54296875" style="347" customWidth="1"/>
    <col min="5002" max="5002" width="10.54296875" style="347" customWidth="1"/>
    <col min="5003" max="5003" width="11" style="347" customWidth="1"/>
    <col min="5004" max="5004" width="10.54296875" style="347" customWidth="1"/>
    <col min="5005" max="5005" width="10" style="347" customWidth="1"/>
    <col min="5006" max="5006" width="10.453125" style="347" customWidth="1"/>
    <col min="5007" max="5008" width="12" style="347" customWidth="1"/>
    <col min="5009" max="5010" width="1" style="347" customWidth="1"/>
    <col min="5011" max="5011" width="12.453125" style="347" bestFit="1" customWidth="1"/>
    <col min="5012" max="5012" width="0.54296875" style="347" customWidth="1"/>
    <col min="5013" max="5013" width="12.453125" style="347" customWidth="1"/>
    <col min="5014" max="5014" width="13.54296875" style="347" customWidth="1"/>
    <col min="5015" max="5019" width="0" style="347" hidden="1" customWidth="1"/>
    <col min="5020" max="5020" width="14.54296875" style="347" customWidth="1"/>
    <col min="5021" max="5021" width="7.54296875" style="347" customWidth="1"/>
    <col min="5022" max="5022" width="13.453125" style="347" bestFit="1" customWidth="1"/>
    <col min="5023" max="5023" width="11.54296875" style="347" customWidth="1"/>
    <col min="5024" max="5024" width="11.453125" style="347" bestFit="1" customWidth="1"/>
    <col min="5025" max="5255" width="9.453125" style="347"/>
    <col min="5256" max="5256" width="6" style="347" bestFit="1" customWidth="1"/>
    <col min="5257" max="5257" width="0.54296875" style="347" customWidth="1"/>
    <col min="5258" max="5258" width="10.54296875" style="347" customWidth="1"/>
    <col min="5259" max="5259" width="11" style="347" customWidth="1"/>
    <col min="5260" max="5260" width="10.54296875" style="347" customWidth="1"/>
    <col min="5261" max="5261" width="10" style="347" customWidth="1"/>
    <col min="5262" max="5262" width="10.453125" style="347" customWidth="1"/>
    <col min="5263" max="5264" width="12" style="347" customWidth="1"/>
    <col min="5265" max="5266" width="1" style="347" customWidth="1"/>
    <col min="5267" max="5267" width="12.453125" style="347" bestFit="1" customWidth="1"/>
    <col min="5268" max="5268" width="0.54296875" style="347" customWidth="1"/>
    <col min="5269" max="5269" width="12.453125" style="347" customWidth="1"/>
    <col min="5270" max="5270" width="13.54296875" style="347" customWidth="1"/>
    <col min="5271" max="5275" width="0" style="347" hidden="1" customWidth="1"/>
    <col min="5276" max="5276" width="14.54296875" style="347" customWidth="1"/>
    <col min="5277" max="5277" width="7.54296875" style="347" customWidth="1"/>
    <col min="5278" max="5278" width="13.453125" style="347" bestFit="1" customWidth="1"/>
    <col min="5279" max="5279" width="11.54296875" style="347" customWidth="1"/>
    <col min="5280" max="5280" width="11.453125" style="347" bestFit="1" customWidth="1"/>
    <col min="5281" max="5511" width="9.453125" style="347"/>
    <col min="5512" max="5512" width="6" style="347" bestFit="1" customWidth="1"/>
    <col min="5513" max="5513" width="0.54296875" style="347" customWidth="1"/>
    <col min="5514" max="5514" width="10.54296875" style="347" customWidth="1"/>
    <col min="5515" max="5515" width="11" style="347" customWidth="1"/>
    <col min="5516" max="5516" width="10.54296875" style="347" customWidth="1"/>
    <col min="5517" max="5517" width="10" style="347" customWidth="1"/>
    <col min="5518" max="5518" width="10.453125" style="347" customWidth="1"/>
    <col min="5519" max="5520" width="12" style="347" customWidth="1"/>
    <col min="5521" max="5522" width="1" style="347" customWidth="1"/>
    <col min="5523" max="5523" width="12.453125" style="347" bestFit="1" customWidth="1"/>
    <col min="5524" max="5524" width="0.54296875" style="347" customWidth="1"/>
    <col min="5525" max="5525" width="12.453125" style="347" customWidth="1"/>
    <col min="5526" max="5526" width="13.54296875" style="347" customWidth="1"/>
    <col min="5527" max="5531" width="0" style="347" hidden="1" customWidth="1"/>
    <col min="5532" max="5532" width="14.54296875" style="347" customWidth="1"/>
    <col min="5533" max="5533" width="7.54296875" style="347" customWidth="1"/>
    <col min="5534" max="5534" width="13.453125" style="347" bestFit="1" customWidth="1"/>
    <col min="5535" max="5535" width="11.54296875" style="347" customWidth="1"/>
    <col min="5536" max="5536" width="11.453125" style="347" bestFit="1" customWidth="1"/>
    <col min="5537" max="5767" width="9.453125" style="347"/>
    <col min="5768" max="5768" width="6" style="347" bestFit="1" customWidth="1"/>
    <col min="5769" max="5769" width="0.54296875" style="347" customWidth="1"/>
    <col min="5770" max="5770" width="10.54296875" style="347" customWidth="1"/>
    <col min="5771" max="5771" width="11" style="347" customWidth="1"/>
    <col min="5772" max="5772" width="10.54296875" style="347" customWidth="1"/>
    <col min="5773" max="5773" width="10" style="347" customWidth="1"/>
    <col min="5774" max="5774" width="10.453125" style="347" customWidth="1"/>
    <col min="5775" max="5776" width="12" style="347" customWidth="1"/>
    <col min="5777" max="5778" width="1" style="347" customWidth="1"/>
    <col min="5779" max="5779" width="12.453125" style="347" bestFit="1" customWidth="1"/>
    <col min="5780" max="5780" width="0.54296875" style="347" customWidth="1"/>
    <col min="5781" max="5781" width="12.453125" style="347" customWidth="1"/>
    <col min="5782" max="5782" width="13.54296875" style="347" customWidth="1"/>
    <col min="5783" max="5787" width="0" style="347" hidden="1" customWidth="1"/>
    <col min="5788" max="5788" width="14.54296875" style="347" customWidth="1"/>
    <col min="5789" max="5789" width="7.54296875" style="347" customWidth="1"/>
    <col min="5790" max="5790" width="13.453125" style="347" bestFit="1" customWidth="1"/>
    <col min="5791" max="5791" width="11.54296875" style="347" customWidth="1"/>
    <col min="5792" max="5792" width="11.453125" style="347" bestFit="1" customWidth="1"/>
    <col min="5793" max="6023" width="9.453125" style="347"/>
    <col min="6024" max="6024" width="6" style="347" bestFit="1" customWidth="1"/>
    <col min="6025" max="6025" width="0.54296875" style="347" customWidth="1"/>
    <col min="6026" max="6026" width="10.54296875" style="347" customWidth="1"/>
    <col min="6027" max="6027" width="11" style="347" customWidth="1"/>
    <col min="6028" max="6028" width="10.54296875" style="347" customWidth="1"/>
    <col min="6029" max="6029" width="10" style="347" customWidth="1"/>
    <col min="6030" max="6030" width="10.453125" style="347" customWidth="1"/>
    <col min="6031" max="6032" width="12" style="347" customWidth="1"/>
    <col min="6033" max="6034" width="1" style="347" customWidth="1"/>
    <col min="6035" max="6035" width="12.453125" style="347" bestFit="1" customWidth="1"/>
    <col min="6036" max="6036" width="0.54296875" style="347" customWidth="1"/>
    <col min="6037" max="6037" width="12.453125" style="347" customWidth="1"/>
    <col min="6038" max="6038" width="13.54296875" style="347" customWidth="1"/>
    <col min="6039" max="6043" width="0" style="347" hidden="1" customWidth="1"/>
    <col min="6044" max="6044" width="14.54296875" style="347" customWidth="1"/>
    <col min="6045" max="6045" width="7.54296875" style="347" customWidth="1"/>
    <col min="6046" max="6046" width="13.453125" style="347" bestFit="1" customWidth="1"/>
    <col min="6047" max="6047" width="11.54296875" style="347" customWidth="1"/>
    <col min="6048" max="6048" width="11.453125" style="347" bestFit="1" customWidth="1"/>
    <col min="6049" max="6279" width="9.453125" style="347"/>
    <col min="6280" max="6280" width="6" style="347" bestFit="1" customWidth="1"/>
    <col min="6281" max="6281" width="0.54296875" style="347" customWidth="1"/>
    <col min="6282" max="6282" width="10.54296875" style="347" customWidth="1"/>
    <col min="6283" max="6283" width="11" style="347" customWidth="1"/>
    <col min="6284" max="6284" width="10.54296875" style="347" customWidth="1"/>
    <col min="6285" max="6285" width="10" style="347" customWidth="1"/>
    <col min="6286" max="6286" width="10.453125" style="347" customWidth="1"/>
    <col min="6287" max="6288" width="12" style="347" customWidth="1"/>
    <col min="6289" max="6290" width="1" style="347" customWidth="1"/>
    <col min="6291" max="6291" width="12.453125" style="347" bestFit="1" customWidth="1"/>
    <col min="6292" max="6292" width="0.54296875" style="347" customWidth="1"/>
    <col min="6293" max="6293" width="12.453125" style="347" customWidth="1"/>
    <col min="6294" max="6294" width="13.54296875" style="347" customWidth="1"/>
    <col min="6295" max="6299" width="0" style="347" hidden="1" customWidth="1"/>
    <col min="6300" max="6300" width="14.54296875" style="347" customWidth="1"/>
    <col min="6301" max="6301" width="7.54296875" style="347" customWidth="1"/>
    <col min="6302" max="6302" width="13.453125" style="347" bestFit="1" customWidth="1"/>
    <col min="6303" max="6303" width="11.54296875" style="347" customWidth="1"/>
    <col min="6304" max="6304" width="11.453125" style="347" bestFit="1" customWidth="1"/>
    <col min="6305" max="6535" width="9.453125" style="347"/>
    <col min="6536" max="6536" width="6" style="347" bestFit="1" customWidth="1"/>
    <col min="6537" max="6537" width="0.54296875" style="347" customWidth="1"/>
    <col min="6538" max="6538" width="10.54296875" style="347" customWidth="1"/>
    <col min="6539" max="6539" width="11" style="347" customWidth="1"/>
    <col min="6540" max="6540" width="10.54296875" style="347" customWidth="1"/>
    <col min="6541" max="6541" width="10" style="347" customWidth="1"/>
    <col min="6542" max="6542" width="10.453125" style="347" customWidth="1"/>
    <col min="6543" max="6544" width="12" style="347" customWidth="1"/>
    <col min="6545" max="6546" width="1" style="347" customWidth="1"/>
    <col min="6547" max="6547" width="12.453125" style="347" bestFit="1" customWidth="1"/>
    <col min="6548" max="6548" width="0.54296875" style="347" customWidth="1"/>
    <col min="6549" max="6549" width="12.453125" style="347" customWidth="1"/>
    <col min="6550" max="6550" width="13.54296875" style="347" customWidth="1"/>
    <col min="6551" max="6555" width="0" style="347" hidden="1" customWidth="1"/>
    <col min="6556" max="6556" width="14.54296875" style="347" customWidth="1"/>
    <col min="6557" max="6557" width="7.54296875" style="347" customWidth="1"/>
    <col min="6558" max="6558" width="13.453125" style="347" bestFit="1" customWidth="1"/>
    <col min="6559" max="6559" width="11.54296875" style="347" customWidth="1"/>
    <col min="6560" max="6560" width="11.453125" style="347" bestFit="1" customWidth="1"/>
    <col min="6561" max="6791" width="9.453125" style="347"/>
    <col min="6792" max="6792" width="6" style="347" bestFit="1" customWidth="1"/>
    <col min="6793" max="6793" width="0.54296875" style="347" customWidth="1"/>
    <col min="6794" max="6794" width="10.54296875" style="347" customWidth="1"/>
    <col min="6795" max="6795" width="11" style="347" customWidth="1"/>
    <col min="6796" max="6796" width="10.54296875" style="347" customWidth="1"/>
    <col min="6797" max="6797" width="10" style="347" customWidth="1"/>
    <col min="6798" max="6798" width="10.453125" style="347" customWidth="1"/>
    <col min="6799" max="6800" width="12" style="347" customWidth="1"/>
    <col min="6801" max="6802" width="1" style="347" customWidth="1"/>
    <col min="6803" max="6803" width="12.453125" style="347" bestFit="1" customWidth="1"/>
    <col min="6804" max="6804" width="0.54296875" style="347" customWidth="1"/>
    <col min="6805" max="6805" width="12.453125" style="347" customWidth="1"/>
    <col min="6806" max="6806" width="13.54296875" style="347" customWidth="1"/>
    <col min="6807" max="6811" width="0" style="347" hidden="1" customWidth="1"/>
    <col min="6812" max="6812" width="14.54296875" style="347" customWidth="1"/>
    <col min="6813" max="6813" width="7.54296875" style="347" customWidth="1"/>
    <col min="6814" max="6814" width="13.453125" style="347" bestFit="1" customWidth="1"/>
    <col min="6815" max="6815" width="11.54296875" style="347" customWidth="1"/>
    <col min="6816" max="6816" width="11.453125" style="347" bestFit="1" customWidth="1"/>
    <col min="6817" max="7047" width="9.453125" style="347"/>
    <col min="7048" max="7048" width="6" style="347" bestFit="1" customWidth="1"/>
    <col min="7049" max="7049" width="0.54296875" style="347" customWidth="1"/>
    <col min="7050" max="7050" width="10.54296875" style="347" customWidth="1"/>
    <col min="7051" max="7051" width="11" style="347" customWidth="1"/>
    <col min="7052" max="7052" width="10.54296875" style="347" customWidth="1"/>
    <col min="7053" max="7053" width="10" style="347" customWidth="1"/>
    <col min="7054" max="7054" width="10.453125" style="347" customWidth="1"/>
    <col min="7055" max="7056" width="12" style="347" customWidth="1"/>
    <col min="7057" max="7058" width="1" style="347" customWidth="1"/>
    <col min="7059" max="7059" width="12.453125" style="347" bestFit="1" customWidth="1"/>
    <col min="7060" max="7060" width="0.54296875" style="347" customWidth="1"/>
    <col min="7061" max="7061" width="12.453125" style="347" customWidth="1"/>
    <col min="7062" max="7062" width="13.54296875" style="347" customWidth="1"/>
    <col min="7063" max="7067" width="0" style="347" hidden="1" customWidth="1"/>
    <col min="7068" max="7068" width="14.54296875" style="347" customWidth="1"/>
    <col min="7069" max="7069" width="7.54296875" style="347" customWidth="1"/>
    <col min="7070" max="7070" width="13.453125" style="347" bestFit="1" customWidth="1"/>
    <col min="7071" max="7071" width="11.54296875" style="347" customWidth="1"/>
    <col min="7072" max="7072" width="11.453125" style="347" bestFit="1" customWidth="1"/>
    <col min="7073" max="7303" width="9.453125" style="347"/>
    <col min="7304" max="7304" width="6" style="347" bestFit="1" customWidth="1"/>
    <col min="7305" max="7305" width="0.54296875" style="347" customWidth="1"/>
    <col min="7306" max="7306" width="10.54296875" style="347" customWidth="1"/>
    <col min="7307" max="7307" width="11" style="347" customWidth="1"/>
    <col min="7308" max="7308" width="10.54296875" style="347" customWidth="1"/>
    <col min="7309" max="7309" width="10" style="347" customWidth="1"/>
    <col min="7310" max="7310" width="10.453125" style="347" customWidth="1"/>
    <col min="7311" max="7312" width="12" style="347" customWidth="1"/>
    <col min="7313" max="7314" width="1" style="347" customWidth="1"/>
    <col min="7315" max="7315" width="12.453125" style="347" bestFit="1" customWidth="1"/>
    <col min="7316" max="7316" width="0.54296875" style="347" customWidth="1"/>
    <col min="7317" max="7317" width="12.453125" style="347" customWidth="1"/>
    <col min="7318" max="7318" width="13.54296875" style="347" customWidth="1"/>
    <col min="7319" max="7323" width="0" style="347" hidden="1" customWidth="1"/>
    <col min="7324" max="7324" width="14.54296875" style="347" customWidth="1"/>
    <col min="7325" max="7325" width="7.54296875" style="347" customWidth="1"/>
    <col min="7326" max="7326" width="13.453125" style="347" bestFit="1" customWidth="1"/>
    <col min="7327" max="7327" width="11.54296875" style="347" customWidth="1"/>
    <col min="7328" max="7328" width="11.453125" style="347" bestFit="1" customWidth="1"/>
    <col min="7329" max="7559" width="9.453125" style="347"/>
    <col min="7560" max="7560" width="6" style="347" bestFit="1" customWidth="1"/>
    <col min="7561" max="7561" width="0.54296875" style="347" customWidth="1"/>
    <col min="7562" max="7562" width="10.54296875" style="347" customWidth="1"/>
    <col min="7563" max="7563" width="11" style="347" customWidth="1"/>
    <col min="7564" max="7564" width="10.54296875" style="347" customWidth="1"/>
    <col min="7565" max="7565" width="10" style="347" customWidth="1"/>
    <col min="7566" max="7566" width="10.453125" style="347" customWidth="1"/>
    <col min="7567" max="7568" width="12" style="347" customWidth="1"/>
    <col min="7569" max="7570" width="1" style="347" customWidth="1"/>
    <col min="7571" max="7571" width="12.453125" style="347" bestFit="1" customWidth="1"/>
    <col min="7572" max="7572" width="0.54296875" style="347" customWidth="1"/>
    <col min="7573" max="7573" width="12.453125" style="347" customWidth="1"/>
    <col min="7574" max="7574" width="13.54296875" style="347" customWidth="1"/>
    <col min="7575" max="7579" width="0" style="347" hidden="1" customWidth="1"/>
    <col min="7580" max="7580" width="14.54296875" style="347" customWidth="1"/>
    <col min="7581" max="7581" width="7.54296875" style="347" customWidth="1"/>
    <col min="7582" max="7582" width="13.453125" style="347" bestFit="1" customWidth="1"/>
    <col min="7583" max="7583" width="11.54296875" style="347" customWidth="1"/>
    <col min="7584" max="7584" width="11.453125" style="347" bestFit="1" customWidth="1"/>
    <col min="7585" max="7815" width="9.453125" style="347"/>
    <col min="7816" max="7816" width="6" style="347" bestFit="1" customWidth="1"/>
    <col min="7817" max="7817" width="0.54296875" style="347" customWidth="1"/>
    <col min="7818" max="7818" width="10.54296875" style="347" customWidth="1"/>
    <col min="7819" max="7819" width="11" style="347" customWidth="1"/>
    <col min="7820" max="7820" width="10.54296875" style="347" customWidth="1"/>
    <col min="7821" max="7821" width="10" style="347" customWidth="1"/>
    <col min="7822" max="7822" width="10.453125" style="347" customWidth="1"/>
    <col min="7823" max="7824" width="12" style="347" customWidth="1"/>
    <col min="7825" max="7826" width="1" style="347" customWidth="1"/>
    <col min="7827" max="7827" width="12.453125" style="347" bestFit="1" customWidth="1"/>
    <col min="7828" max="7828" width="0.54296875" style="347" customWidth="1"/>
    <col min="7829" max="7829" width="12.453125" style="347" customWidth="1"/>
    <col min="7830" max="7830" width="13.54296875" style="347" customWidth="1"/>
    <col min="7831" max="7835" width="0" style="347" hidden="1" customWidth="1"/>
    <col min="7836" max="7836" width="14.54296875" style="347" customWidth="1"/>
    <col min="7837" max="7837" width="7.54296875" style="347" customWidth="1"/>
    <col min="7838" max="7838" width="13.453125" style="347" bestFit="1" customWidth="1"/>
    <col min="7839" max="7839" width="11.54296875" style="347" customWidth="1"/>
    <col min="7840" max="7840" width="11.453125" style="347" bestFit="1" customWidth="1"/>
    <col min="7841" max="8071" width="9.453125" style="347"/>
    <col min="8072" max="8072" width="6" style="347" bestFit="1" customWidth="1"/>
    <col min="8073" max="8073" width="0.54296875" style="347" customWidth="1"/>
    <col min="8074" max="8074" width="10.54296875" style="347" customWidth="1"/>
    <col min="8075" max="8075" width="11" style="347" customWidth="1"/>
    <col min="8076" max="8076" width="10.54296875" style="347" customWidth="1"/>
    <col min="8077" max="8077" width="10" style="347" customWidth="1"/>
    <col min="8078" max="8078" width="10.453125" style="347" customWidth="1"/>
    <col min="8079" max="8080" width="12" style="347" customWidth="1"/>
    <col min="8081" max="8082" width="1" style="347" customWidth="1"/>
    <col min="8083" max="8083" width="12.453125" style="347" bestFit="1" customWidth="1"/>
    <col min="8084" max="8084" width="0.54296875" style="347" customWidth="1"/>
    <col min="8085" max="8085" width="12.453125" style="347" customWidth="1"/>
    <col min="8086" max="8086" width="13.54296875" style="347" customWidth="1"/>
    <col min="8087" max="8091" width="0" style="347" hidden="1" customWidth="1"/>
    <col min="8092" max="8092" width="14.54296875" style="347" customWidth="1"/>
    <col min="8093" max="8093" width="7.54296875" style="347" customWidth="1"/>
    <col min="8094" max="8094" width="13.453125" style="347" bestFit="1" customWidth="1"/>
    <col min="8095" max="8095" width="11.54296875" style="347" customWidth="1"/>
    <col min="8096" max="8096" width="11.453125" style="347" bestFit="1" customWidth="1"/>
    <col min="8097" max="8327" width="9.453125" style="347"/>
    <col min="8328" max="8328" width="6" style="347" bestFit="1" customWidth="1"/>
    <col min="8329" max="8329" width="0.54296875" style="347" customWidth="1"/>
    <col min="8330" max="8330" width="10.54296875" style="347" customWidth="1"/>
    <col min="8331" max="8331" width="11" style="347" customWidth="1"/>
    <col min="8332" max="8332" width="10.54296875" style="347" customWidth="1"/>
    <col min="8333" max="8333" width="10" style="347" customWidth="1"/>
    <col min="8334" max="8334" width="10.453125" style="347" customWidth="1"/>
    <col min="8335" max="8336" width="12" style="347" customWidth="1"/>
    <col min="8337" max="8338" width="1" style="347" customWidth="1"/>
    <col min="8339" max="8339" width="12.453125" style="347" bestFit="1" customWidth="1"/>
    <col min="8340" max="8340" width="0.54296875" style="347" customWidth="1"/>
    <col min="8341" max="8341" width="12.453125" style="347" customWidth="1"/>
    <col min="8342" max="8342" width="13.54296875" style="347" customWidth="1"/>
    <col min="8343" max="8347" width="0" style="347" hidden="1" customWidth="1"/>
    <col min="8348" max="8348" width="14.54296875" style="347" customWidth="1"/>
    <col min="8349" max="8349" width="7.54296875" style="347" customWidth="1"/>
    <col min="8350" max="8350" width="13.453125" style="347" bestFit="1" customWidth="1"/>
    <col min="8351" max="8351" width="11.54296875" style="347" customWidth="1"/>
    <col min="8352" max="8352" width="11.453125" style="347" bestFit="1" customWidth="1"/>
    <col min="8353" max="8583" width="9.453125" style="347"/>
    <col min="8584" max="8584" width="6" style="347" bestFit="1" customWidth="1"/>
    <col min="8585" max="8585" width="0.54296875" style="347" customWidth="1"/>
    <col min="8586" max="8586" width="10.54296875" style="347" customWidth="1"/>
    <col min="8587" max="8587" width="11" style="347" customWidth="1"/>
    <col min="8588" max="8588" width="10.54296875" style="347" customWidth="1"/>
    <col min="8589" max="8589" width="10" style="347" customWidth="1"/>
    <col min="8590" max="8590" width="10.453125" style="347" customWidth="1"/>
    <col min="8591" max="8592" width="12" style="347" customWidth="1"/>
    <col min="8593" max="8594" width="1" style="347" customWidth="1"/>
    <col min="8595" max="8595" width="12.453125" style="347" bestFit="1" customWidth="1"/>
    <col min="8596" max="8596" width="0.54296875" style="347" customWidth="1"/>
    <col min="8597" max="8597" width="12.453125" style="347" customWidth="1"/>
    <col min="8598" max="8598" width="13.54296875" style="347" customWidth="1"/>
    <col min="8599" max="8603" width="0" style="347" hidden="1" customWidth="1"/>
    <col min="8604" max="8604" width="14.54296875" style="347" customWidth="1"/>
    <col min="8605" max="8605" width="7.54296875" style="347" customWidth="1"/>
    <col min="8606" max="8606" width="13.453125" style="347" bestFit="1" customWidth="1"/>
    <col min="8607" max="8607" width="11.54296875" style="347" customWidth="1"/>
    <col min="8608" max="8608" width="11.453125" style="347" bestFit="1" customWidth="1"/>
    <col min="8609" max="8839" width="9.453125" style="347"/>
    <col min="8840" max="8840" width="6" style="347" bestFit="1" customWidth="1"/>
    <col min="8841" max="8841" width="0.54296875" style="347" customWidth="1"/>
    <col min="8842" max="8842" width="10.54296875" style="347" customWidth="1"/>
    <col min="8843" max="8843" width="11" style="347" customWidth="1"/>
    <col min="8844" max="8844" width="10.54296875" style="347" customWidth="1"/>
    <col min="8845" max="8845" width="10" style="347" customWidth="1"/>
    <col min="8846" max="8846" width="10.453125" style="347" customWidth="1"/>
    <col min="8847" max="8848" width="12" style="347" customWidth="1"/>
    <col min="8849" max="8850" width="1" style="347" customWidth="1"/>
    <col min="8851" max="8851" width="12.453125" style="347" bestFit="1" customWidth="1"/>
    <col min="8852" max="8852" width="0.54296875" style="347" customWidth="1"/>
    <col min="8853" max="8853" width="12.453125" style="347" customWidth="1"/>
    <col min="8854" max="8854" width="13.54296875" style="347" customWidth="1"/>
    <col min="8855" max="8859" width="0" style="347" hidden="1" customWidth="1"/>
    <col min="8860" max="8860" width="14.54296875" style="347" customWidth="1"/>
    <col min="8861" max="8861" width="7.54296875" style="347" customWidth="1"/>
    <col min="8862" max="8862" width="13.453125" style="347" bestFit="1" customWidth="1"/>
    <col min="8863" max="8863" width="11.54296875" style="347" customWidth="1"/>
    <col min="8864" max="8864" width="11.453125" style="347" bestFit="1" customWidth="1"/>
    <col min="8865" max="9095" width="9.453125" style="347"/>
    <col min="9096" max="9096" width="6" style="347" bestFit="1" customWidth="1"/>
    <col min="9097" max="9097" width="0.54296875" style="347" customWidth="1"/>
    <col min="9098" max="9098" width="10.54296875" style="347" customWidth="1"/>
    <col min="9099" max="9099" width="11" style="347" customWidth="1"/>
    <col min="9100" max="9100" width="10.54296875" style="347" customWidth="1"/>
    <col min="9101" max="9101" width="10" style="347" customWidth="1"/>
    <col min="9102" max="9102" width="10.453125" style="347" customWidth="1"/>
    <col min="9103" max="9104" width="12" style="347" customWidth="1"/>
    <col min="9105" max="9106" width="1" style="347" customWidth="1"/>
    <col min="9107" max="9107" width="12.453125" style="347" bestFit="1" customWidth="1"/>
    <col min="9108" max="9108" width="0.54296875" style="347" customWidth="1"/>
    <col min="9109" max="9109" width="12.453125" style="347" customWidth="1"/>
    <col min="9110" max="9110" width="13.54296875" style="347" customWidth="1"/>
    <col min="9111" max="9115" width="0" style="347" hidden="1" customWidth="1"/>
    <col min="9116" max="9116" width="14.54296875" style="347" customWidth="1"/>
    <col min="9117" max="9117" width="7.54296875" style="347" customWidth="1"/>
    <col min="9118" max="9118" width="13.453125" style="347" bestFit="1" customWidth="1"/>
    <col min="9119" max="9119" width="11.54296875" style="347" customWidth="1"/>
    <col min="9120" max="9120" width="11.453125" style="347" bestFit="1" customWidth="1"/>
    <col min="9121" max="9351" width="9.453125" style="347"/>
    <col min="9352" max="9352" width="6" style="347" bestFit="1" customWidth="1"/>
    <col min="9353" max="9353" width="0.54296875" style="347" customWidth="1"/>
    <col min="9354" max="9354" width="10.54296875" style="347" customWidth="1"/>
    <col min="9355" max="9355" width="11" style="347" customWidth="1"/>
    <col min="9356" max="9356" width="10.54296875" style="347" customWidth="1"/>
    <col min="9357" max="9357" width="10" style="347" customWidth="1"/>
    <col min="9358" max="9358" width="10.453125" style="347" customWidth="1"/>
    <col min="9359" max="9360" width="12" style="347" customWidth="1"/>
    <col min="9361" max="9362" width="1" style="347" customWidth="1"/>
    <col min="9363" max="9363" width="12.453125" style="347" bestFit="1" customWidth="1"/>
    <col min="9364" max="9364" width="0.54296875" style="347" customWidth="1"/>
    <col min="9365" max="9365" width="12.453125" style="347" customWidth="1"/>
    <col min="9366" max="9366" width="13.54296875" style="347" customWidth="1"/>
    <col min="9367" max="9371" width="0" style="347" hidden="1" customWidth="1"/>
    <col min="9372" max="9372" width="14.54296875" style="347" customWidth="1"/>
    <col min="9373" max="9373" width="7.54296875" style="347" customWidth="1"/>
    <col min="9374" max="9374" width="13.453125" style="347" bestFit="1" customWidth="1"/>
    <col min="9375" max="9375" width="11.54296875" style="347" customWidth="1"/>
    <col min="9376" max="9376" width="11.453125" style="347" bestFit="1" customWidth="1"/>
    <col min="9377" max="9607" width="9.453125" style="347"/>
    <col min="9608" max="9608" width="6" style="347" bestFit="1" customWidth="1"/>
    <col min="9609" max="9609" width="0.54296875" style="347" customWidth="1"/>
    <col min="9610" max="9610" width="10.54296875" style="347" customWidth="1"/>
    <col min="9611" max="9611" width="11" style="347" customWidth="1"/>
    <col min="9612" max="9612" width="10.54296875" style="347" customWidth="1"/>
    <col min="9613" max="9613" width="10" style="347" customWidth="1"/>
    <col min="9614" max="9614" width="10.453125" style="347" customWidth="1"/>
    <col min="9615" max="9616" width="12" style="347" customWidth="1"/>
    <col min="9617" max="9618" width="1" style="347" customWidth="1"/>
    <col min="9619" max="9619" width="12.453125" style="347" bestFit="1" customWidth="1"/>
    <col min="9620" max="9620" width="0.54296875" style="347" customWidth="1"/>
    <col min="9621" max="9621" width="12.453125" style="347" customWidth="1"/>
    <col min="9622" max="9622" width="13.54296875" style="347" customWidth="1"/>
    <col min="9623" max="9627" width="0" style="347" hidden="1" customWidth="1"/>
    <col min="9628" max="9628" width="14.54296875" style="347" customWidth="1"/>
    <col min="9629" max="9629" width="7.54296875" style="347" customWidth="1"/>
    <col min="9630" max="9630" width="13.453125" style="347" bestFit="1" customWidth="1"/>
    <col min="9631" max="9631" width="11.54296875" style="347" customWidth="1"/>
    <col min="9632" max="9632" width="11.453125" style="347" bestFit="1" customWidth="1"/>
    <col min="9633" max="9863" width="9.453125" style="347"/>
    <col min="9864" max="9864" width="6" style="347" bestFit="1" customWidth="1"/>
    <col min="9865" max="9865" width="0.54296875" style="347" customWidth="1"/>
    <col min="9866" max="9866" width="10.54296875" style="347" customWidth="1"/>
    <col min="9867" max="9867" width="11" style="347" customWidth="1"/>
    <col min="9868" max="9868" width="10.54296875" style="347" customWidth="1"/>
    <col min="9869" max="9869" width="10" style="347" customWidth="1"/>
    <col min="9870" max="9870" width="10.453125" style="347" customWidth="1"/>
    <col min="9871" max="9872" width="12" style="347" customWidth="1"/>
    <col min="9873" max="9874" width="1" style="347" customWidth="1"/>
    <col min="9875" max="9875" width="12.453125" style="347" bestFit="1" customWidth="1"/>
    <col min="9876" max="9876" width="0.54296875" style="347" customWidth="1"/>
    <col min="9877" max="9877" width="12.453125" style="347" customWidth="1"/>
    <col min="9878" max="9878" width="13.54296875" style="347" customWidth="1"/>
    <col min="9879" max="9883" width="0" style="347" hidden="1" customWidth="1"/>
    <col min="9884" max="9884" width="14.54296875" style="347" customWidth="1"/>
    <col min="9885" max="9885" width="7.54296875" style="347" customWidth="1"/>
    <col min="9886" max="9886" width="13.453125" style="347" bestFit="1" customWidth="1"/>
    <col min="9887" max="9887" width="11.54296875" style="347" customWidth="1"/>
    <col min="9888" max="9888" width="11.453125" style="347" bestFit="1" customWidth="1"/>
    <col min="9889" max="10119" width="9.453125" style="347"/>
    <col min="10120" max="10120" width="6" style="347" bestFit="1" customWidth="1"/>
    <col min="10121" max="10121" width="0.54296875" style="347" customWidth="1"/>
    <col min="10122" max="10122" width="10.54296875" style="347" customWidth="1"/>
    <col min="10123" max="10123" width="11" style="347" customWidth="1"/>
    <col min="10124" max="10124" width="10.54296875" style="347" customWidth="1"/>
    <col min="10125" max="10125" width="10" style="347" customWidth="1"/>
    <col min="10126" max="10126" width="10.453125" style="347" customWidth="1"/>
    <col min="10127" max="10128" width="12" style="347" customWidth="1"/>
    <col min="10129" max="10130" width="1" style="347" customWidth="1"/>
    <col min="10131" max="10131" width="12.453125" style="347" bestFit="1" customWidth="1"/>
    <col min="10132" max="10132" width="0.54296875" style="347" customWidth="1"/>
    <col min="10133" max="10133" width="12.453125" style="347" customWidth="1"/>
    <col min="10134" max="10134" width="13.54296875" style="347" customWidth="1"/>
    <col min="10135" max="10139" width="0" style="347" hidden="1" customWidth="1"/>
    <col min="10140" max="10140" width="14.54296875" style="347" customWidth="1"/>
    <col min="10141" max="10141" width="7.54296875" style="347" customWidth="1"/>
    <col min="10142" max="10142" width="13.453125" style="347" bestFit="1" customWidth="1"/>
    <col min="10143" max="10143" width="11.54296875" style="347" customWidth="1"/>
    <col min="10144" max="10144" width="11.453125" style="347" bestFit="1" customWidth="1"/>
    <col min="10145" max="10375" width="9.453125" style="347"/>
    <col min="10376" max="10376" width="6" style="347" bestFit="1" customWidth="1"/>
    <col min="10377" max="10377" width="0.54296875" style="347" customWidth="1"/>
    <col min="10378" max="10378" width="10.54296875" style="347" customWidth="1"/>
    <col min="10379" max="10379" width="11" style="347" customWidth="1"/>
    <col min="10380" max="10380" width="10.54296875" style="347" customWidth="1"/>
    <col min="10381" max="10381" width="10" style="347" customWidth="1"/>
    <col min="10382" max="10382" width="10.453125" style="347" customWidth="1"/>
    <col min="10383" max="10384" width="12" style="347" customWidth="1"/>
    <col min="10385" max="10386" width="1" style="347" customWidth="1"/>
    <col min="10387" max="10387" width="12.453125" style="347" bestFit="1" customWidth="1"/>
    <col min="10388" max="10388" width="0.54296875" style="347" customWidth="1"/>
    <col min="10389" max="10389" width="12.453125" style="347" customWidth="1"/>
    <col min="10390" max="10390" width="13.54296875" style="347" customWidth="1"/>
    <col min="10391" max="10395" width="0" style="347" hidden="1" customWidth="1"/>
    <col min="10396" max="10396" width="14.54296875" style="347" customWidth="1"/>
    <col min="10397" max="10397" width="7.54296875" style="347" customWidth="1"/>
    <col min="10398" max="10398" width="13.453125" style="347" bestFit="1" customWidth="1"/>
    <col min="10399" max="10399" width="11.54296875" style="347" customWidth="1"/>
    <col min="10400" max="10400" width="11.453125" style="347" bestFit="1" customWidth="1"/>
    <col min="10401" max="10631" width="9.453125" style="347"/>
    <col min="10632" max="10632" width="6" style="347" bestFit="1" customWidth="1"/>
    <col min="10633" max="10633" width="0.54296875" style="347" customWidth="1"/>
    <col min="10634" max="10634" width="10.54296875" style="347" customWidth="1"/>
    <col min="10635" max="10635" width="11" style="347" customWidth="1"/>
    <col min="10636" max="10636" width="10.54296875" style="347" customWidth="1"/>
    <col min="10637" max="10637" width="10" style="347" customWidth="1"/>
    <col min="10638" max="10638" width="10.453125" style="347" customWidth="1"/>
    <col min="10639" max="10640" width="12" style="347" customWidth="1"/>
    <col min="10641" max="10642" width="1" style="347" customWidth="1"/>
    <col min="10643" max="10643" width="12.453125" style="347" bestFit="1" customWidth="1"/>
    <col min="10644" max="10644" width="0.54296875" style="347" customWidth="1"/>
    <col min="10645" max="10645" width="12.453125" style="347" customWidth="1"/>
    <col min="10646" max="10646" width="13.54296875" style="347" customWidth="1"/>
    <col min="10647" max="10651" width="0" style="347" hidden="1" customWidth="1"/>
    <col min="10652" max="10652" width="14.54296875" style="347" customWidth="1"/>
    <col min="10653" max="10653" width="7.54296875" style="347" customWidth="1"/>
    <col min="10654" max="10654" width="13.453125" style="347" bestFit="1" customWidth="1"/>
    <col min="10655" max="10655" width="11.54296875" style="347" customWidth="1"/>
    <col min="10656" max="10656" width="11.453125" style="347" bestFit="1" customWidth="1"/>
    <col min="10657" max="10887" width="9.453125" style="347"/>
    <col min="10888" max="10888" width="6" style="347" bestFit="1" customWidth="1"/>
    <col min="10889" max="10889" width="0.54296875" style="347" customWidth="1"/>
    <col min="10890" max="10890" width="10.54296875" style="347" customWidth="1"/>
    <col min="10891" max="10891" width="11" style="347" customWidth="1"/>
    <col min="10892" max="10892" width="10.54296875" style="347" customWidth="1"/>
    <col min="10893" max="10893" width="10" style="347" customWidth="1"/>
    <col min="10894" max="10894" width="10.453125" style="347" customWidth="1"/>
    <col min="10895" max="10896" width="12" style="347" customWidth="1"/>
    <col min="10897" max="10898" width="1" style="347" customWidth="1"/>
    <col min="10899" max="10899" width="12.453125" style="347" bestFit="1" customWidth="1"/>
    <col min="10900" max="10900" width="0.54296875" style="347" customWidth="1"/>
    <col min="10901" max="10901" width="12.453125" style="347" customWidth="1"/>
    <col min="10902" max="10902" width="13.54296875" style="347" customWidth="1"/>
    <col min="10903" max="10907" width="0" style="347" hidden="1" customWidth="1"/>
    <col min="10908" max="10908" width="14.54296875" style="347" customWidth="1"/>
    <col min="10909" max="10909" width="7.54296875" style="347" customWidth="1"/>
    <col min="10910" max="10910" width="13.453125" style="347" bestFit="1" customWidth="1"/>
    <col min="10911" max="10911" width="11.54296875" style="347" customWidth="1"/>
    <col min="10912" max="10912" width="11.453125" style="347" bestFit="1" customWidth="1"/>
    <col min="10913" max="11143" width="9.453125" style="347"/>
    <col min="11144" max="11144" width="6" style="347" bestFit="1" customWidth="1"/>
    <col min="11145" max="11145" width="0.54296875" style="347" customWidth="1"/>
    <col min="11146" max="11146" width="10.54296875" style="347" customWidth="1"/>
    <col min="11147" max="11147" width="11" style="347" customWidth="1"/>
    <col min="11148" max="11148" width="10.54296875" style="347" customWidth="1"/>
    <col min="11149" max="11149" width="10" style="347" customWidth="1"/>
    <col min="11150" max="11150" width="10.453125" style="347" customWidth="1"/>
    <col min="11151" max="11152" width="12" style="347" customWidth="1"/>
    <col min="11153" max="11154" width="1" style="347" customWidth="1"/>
    <col min="11155" max="11155" width="12.453125" style="347" bestFit="1" customWidth="1"/>
    <col min="11156" max="11156" width="0.54296875" style="347" customWidth="1"/>
    <col min="11157" max="11157" width="12.453125" style="347" customWidth="1"/>
    <col min="11158" max="11158" width="13.54296875" style="347" customWidth="1"/>
    <col min="11159" max="11163" width="0" style="347" hidden="1" customWidth="1"/>
    <col min="11164" max="11164" width="14.54296875" style="347" customWidth="1"/>
    <col min="11165" max="11165" width="7.54296875" style="347" customWidth="1"/>
    <col min="11166" max="11166" width="13.453125" style="347" bestFit="1" customWidth="1"/>
    <col min="11167" max="11167" width="11.54296875" style="347" customWidth="1"/>
    <col min="11168" max="11168" width="11.453125" style="347" bestFit="1" customWidth="1"/>
    <col min="11169" max="11399" width="9.453125" style="347"/>
    <col min="11400" max="11400" width="6" style="347" bestFit="1" customWidth="1"/>
    <col min="11401" max="11401" width="0.54296875" style="347" customWidth="1"/>
    <col min="11402" max="11402" width="10.54296875" style="347" customWidth="1"/>
    <col min="11403" max="11403" width="11" style="347" customWidth="1"/>
    <col min="11404" max="11404" width="10.54296875" style="347" customWidth="1"/>
    <col min="11405" max="11405" width="10" style="347" customWidth="1"/>
    <col min="11406" max="11406" width="10.453125" style="347" customWidth="1"/>
    <col min="11407" max="11408" width="12" style="347" customWidth="1"/>
    <col min="11409" max="11410" width="1" style="347" customWidth="1"/>
    <col min="11411" max="11411" width="12.453125" style="347" bestFit="1" customWidth="1"/>
    <col min="11412" max="11412" width="0.54296875" style="347" customWidth="1"/>
    <col min="11413" max="11413" width="12.453125" style="347" customWidth="1"/>
    <col min="11414" max="11414" width="13.54296875" style="347" customWidth="1"/>
    <col min="11415" max="11419" width="0" style="347" hidden="1" customWidth="1"/>
    <col min="11420" max="11420" width="14.54296875" style="347" customWidth="1"/>
    <col min="11421" max="11421" width="7.54296875" style="347" customWidth="1"/>
    <col min="11422" max="11422" width="13.453125" style="347" bestFit="1" customWidth="1"/>
    <col min="11423" max="11423" width="11.54296875" style="347" customWidth="1"/>
    <col min="11424" max="11424" width="11.453125" style="347" bestFit="1" customWidth="1"/>
    <col min="11425" max="11655" width="9.453125" style="347"/>
    <col min="11656" max="11656" width="6" style="347" bestFit="1" customWidth="1"/>
    <col min="11657" max="11657" width="0.54296875" style="347" customWidth="1"/>
    <col min="11658" max="11658" width="10.54296875" style="347" customWidth="1"/>
    <col min="11659" max="11659" width="11" style="347" customWidth="1"/>
    <col min="11660" max="11660" width="10.54296875" style="347" customWidth="1"/>
    <col min="11661" max="11661" width="10" style="347" customWidth="1"/>
    <col min="11662" max="11662" width="10.453125" style="347" customWidth="1"/>
    <col min="11663" max="11664" width="12" style="347" customWidth="1"/>
    <col min="11665" max="11666" width="1" style="347" customWidth="1"/>
    <col min="11667" max="11667" width="12.453125" style="347" bestFit="1" customWidth="1"/>
    <col min="11668" max="11668" width="0.54296875" style="347" customWidth="1"/>
    <col min="11669" max="11669" width="12.453125" style="347" customWidth="1"/>
    <col min="11670" max="11670" width="13.54296875" style="347" customWidth="1"/>
    <col min="11671" max="11675" width="0" style="347" hidden="1" customWidth="1"/>
    <col min="11676" max="11676" width="14.54296875" style="347" customWidth="1"/>
    <col min="11677" max="11677" width="7.54296875" style="347" customWidth="1"/>
    <col min="11678" max="11678" width="13.453125" style="347" bestFit="1" customWidth="1"/>
    <col min="11679" max="11679" width="11.54296875" style="347" customWidth="1"/>
    <col min="11680" max="11680" width="11.453125" style="347" bestFit="1" customWidth="1"/>
    <col min="11681" max="11911" width="9.453125" style="347"/>
    <col min="11912" max="11912" width="6" style="347" bestFit="1" customWidth="1"/>
    <col min="11913" max="11913" width="0.54296875" style="347" customWidth="1"/>
    <col min="11914" max="11914" width="10.54296875" style="347" customWidth="1"/>
    <col min="11915" max="11915" width="11" style="347" customWidth="1"/>
    <col min="11916" max="11916" width="10.54296875" style="347" customWidth="1"/>
    <col min="11917" max="11917" width="10" style="347" customWidth="1"/>
    <col min="11918" max="11918" width="10.453125" style="347" customWidth="1"/>
    <col min="11919" max="11920" width="12" style="347" customWidth="1"/>
    <col min="11921" max="11922" width="1" style="347" customWidth="1"/>
    <col min="11923" max="11923" width="12.453125" style="347" bestFit="1" customWidth="1"/>
    <col min="11924" max="11924" width="0.54296875" style="347" customWidth="1"/>
    <col min="11925" max="11925" width="12.453125" style="347" customWidth="1"/>
    <col min="11926" max="11926" width="13.54296875" style="347" customWidth="1"/>
    <col min="11927" max="11931" width="0" style="347" hidden="1" customWidth="1"/>
    <col min="11932" max="11932" width="14.54296875" style="347" customWidth="1"/>
    <col min="11933" max="11933" width="7.54296875" style="347" customWidth="1"/>
    <col min="11934" max="11934" width="13.453125" style="347" bestFit="1" customWidth="1"/>
    <col min="11935" max="11935" width="11.54296875" style="347" customWidth="1"/>
    <col min="11936" max="11936" width="11.453125" style="347" bestFit="1" customWidth="1"/>
    <col min="11937" max="12167" width="9.453125" style="347"/>
    <col min="12168" max="12168" width="6" style="347" bestFit="1" customWidth="1"/>
    <col min="12169" max="12169" width="0.54296875" style="347" customWidth="1"/>
    <col min="12170" max="12170" width="10.54296875" style="347" customWidth="1"/>
    <col min="12171" max="12171" width="11" style="347" customWidth="1"/>
    <col min="12172" max="12172" width="10.54296875" style="347" customWidth="1"/>
    <col min="12173" max="12173" width="10" style="347" customWidth="1"/>
    <col min="12174" max="12174" width="10.453125" style="347" customWidth="1"/>
    <col min="12175" max="12176" width="12" style="347" customWidth="1"/>
    <col min="12177" max="12178" width="1" style="347" customWidth="1"/>
    <col min="12179" max="12179" width="12.453125" style="347" bestFit="1" customWidth="1"/>
    <col min="12180" max="12180" width="0.54296875" style="347" customWidth="1"/>
    <col min="12181" max="12181" width="12.453125" style="347" customWidth="1"/>
    <col min="12182" max="12182" width="13.54296875" style="347" customWidth="1"/>
    <col min="12183" max="12187" width="0" style="347" hidden="1" customWidth="1"/>
    <col min="12188" max="12188" width="14.54296875" style="347" customWidth="1"/>
    <col min="12189" max="12189" width="7.54296875" style="347" customWidth="1"/>
    <col min="12190" max="12190" width="13.453125" style="347" bestFit="1" customWidth="1"/>
    <col min="12191" max="12191" width="11.54296875" style="347" customWidth="1"/>
    <col min="12192" max="12192" width="11.453125" style="347" bestFit="1" customWidth="1"/>
    <col min="12193" max="12423" width="9.453125" style="347"/>
    <col min="12424" max="12424" width="6" style="347" bestFit="1" customWidth="1"/>
    <col min="12425" max="12425" width="0.54296875" style="347" customWidth="1"/>
    <col min="12426" max="12426" width="10.54296875" style="347" customWidth="1"/>
    <col min="12427" max="12427" width="11" style="347" customWidth="1"/>
    <col min="12428" max="12428" width="10.54296875" style="347" customWidth="1"/>
    <col min="12429" max="12429" width="10" style="347" customWidth="1"/>
    <col min="12430" max="12430" width="10.453125" style="347" customWidth="1"/>
    <col min="12431" max="12432" width="12" style="347" customWidth="1"/>
    <col min="12433" max="12434" width="1" style="347" customWidth="1"/>
    <col min="12435" max="12435" width="12.453125" style="347" bestFit="1" customWidth="1"/>
    <col min="12436" max="12436" width="0.54296875" style="347" customWidth="1"/>
    <col min="12437" max="12437" width="12.453125" style="347" customWidth="1"/>
    <col min="12438" max="12438" width="13.54296875" style="347" customWidth="1"/>
    <col min="12439" max="12443" width="0" style="347" hidden="1" customWidth="1"/>
    <col min="12444" max="12444" width="14.54296875" style="347" customWidth="1"/>
    <col min="12445" max="12445" width="7.54296875" style="347" customWidth="1"/>
    <col min="12446" max="12446" width="13.453125" style="347" bestFit="1" customWidth="1"/>
    <col min="12447" max="12447" width="11.54296875" style="347" customWidth="1"/>
    <col min="12448" max="12448" width="11.453125" style="347" bestFit="1" customWidth="1"/>
    <col min="12449" max="12679" width="9.453125" style="347"/>
    <col min="12680" max="12680" width="6" style="347" bestFit="1" customWidth="1"/>
    <col min="12681" max="12681" width="0.54296875" style="347" customWidth="1"/>
    <col min="12682" max="12682" width="10.54296875" style="347" customWidth="1"/>
    <col min="12683" max="12683" width="11" style="347" customWidth="1"/>
    <col min="12684" max="12684" width="10.54296875" style="347" customWidth="1"/>
    <col min="12685" max="12685" width="10" style="347" customWidth="1"/>
    <col min="12686" max="12686" width="10.453125" style="347" customWidth="1"/>
    <col min="12687" max="12688" width="12" style="347" customWidth="1"/>
    <col min="12689" max="12690" width="1" style="347" customWidth="1"/>
    <col min="12691" max="12691" width="12.453125" style="347" bestFit="1" customWidth="1"/>
    <col min="12692" max="12692" width="0.54296875" style="347" customWidth="1"/>
    <col min="12693" max="12693" width="12.453125" style="347" customWidth="1"/>
    <col min="12694" max="12694" width="13.54296875" style="347" customWidth="1"/>
    <col min="12695" max="12699" width="0" style="347" hidden="1" customWidth="1"/>
    <col min="12700" max="12700" width="14.54296875" style="347" customWidth="1"/>
    <col min="12701" max="12701" width="7.54296875" style="347" customWidth="1"/>
    <col min="12702" max="12702" width="13.453125" style="347" bestFit="1" customWidth="1"/>
    <col min="12703" max="12703" width="11.54296875" style="347" customWidth="1"/>
    <col min="12704" max="12704" width="11.453125" style="347" bestFit="1" customWidth="1"/>
    <col min="12705" max="12935" width="9.453125" style="347"/>
    <col min="12936" max="12936" width="6" style="347" bestFit="1" customWidth="1"/>
    <col min="12937" max="12937" width="0.54296875" style="347" customWidth="1"/>
    <col min="12938" max="12938" width="10.54296875" style="347" customWidth="1"/>
    <col min="12939" max="12939" width="11" style="347" customWidth="1"/>
    <col min="12940" max="12940" width="10.54296875" style="347" customWidth="1"/>
    <col min="12941" max="12941" width="10" style="347" customWidth="1"/>
    <col min="12942" max="12942" width="10.453125" style="347" customWidth="1"/>
    <col min="12943" max="12944" width="12" style="347" customWidth="1"/>
    <col min="12945" max="12946" width="1" style="347" customWidth="1"/>
    <col min="12947" max="12947" width="12.453125" style="347" bestFit="1" customWidth="1"/>
    <col min="12948" max="12948" width="0.54296875" style="347" customWidth="1"/>
    <col min="12949" max="12949" width="12.453125" style="347" customWidth="1"/>
    <col min="12950" max="12950" width="13.54296875" style="347" customWidth="1"/>
    <col min="12951" max="12955" width="0" style="347" hidden="1" customWidth="1"/>
    <col min="12956" max="12956" width="14.54296875" style="347" customWidth="1"/>
    <col min="12957" max="12957" width="7.54296875" style="347" customWidth="1"/>
    <col min="12958" max="12958" width="13.453125" style="347" bestFit="1" customWidth="1"/>
    <col min="12959" max="12959" width="11.54296875" style="347" customWidth="1"/>
    <col min="12960" max="12960" width="11.453125" style="347" bestFit="1" customWidth="1"/>
    <col min="12961" max="13191" width="9.453125" style="347"/>
    <col min="13192" max="13192" width="6" style="347" bestFit="1" customWidth="1"/>
    <col min="13193" max="13193" width="0.54296875" style="347" customWidth="1"/>
    <col min="13194" max="13194" width="10.54296875" style="347" customWidth="1"/>
    <col min="13195" max="13195" width="11" style="347" customWidth="1"/>
    <col min="13196" max="13196" width="10.54296875" style="347" customWidth="1"/>
    <col min="13197" max="13197" width="10" style="347" customWidth="1"/>
    <col min="13198" max="13198" width="10.453125" style="347" customWidth="1"/>
    <col min="13199" max="13200" width="12" style="347" customWidth="1"/>
    <col min="13201" max="13202" width="1" style="347" customWidth="1"/>
    <col min="13203" max="13203" width="12.453125" style="347" bestFit="1" customWidth="1"/>
    <col min="13204" max="13204" width="0.54296875" style="347" customWidth="1"/>
    <col min="13205" max="13205" width="12.453125" style="347" customWidth="1"/>
    <col min="13206" max="13206" width="13.54296875" style="347" customWidth="1"/>
    <col min="13207" max="13211" width="0" style="347" hidden="1" customWidth="1"/>
    <col min="13212" max="13212" width="14.54296875" style="347" customWidth="1"/>
    <col min="13213" max="13213" width="7.54296875" style="347" customWidth="1"/>
    <col min="13214" max="13214" width="13.453125" style="347" bestFit="1" customWidth="1"/>
    <col min="13215" max="13215" width="11.54296875" style="347" customWidth="1"/>
    <col min="13216" max="13216" width="11.453125" style="347" bestFit="1" customWidth="1"/>
    <col min="13217" max="13447" width="9.453125" style="347"/>
    <col min="13448" max="13448" width="6" style="347" bestFit="1" customWidth="1"/>
    <col min="13449" max="13449" width="0.54296875" style="347" customWidth="1"/>
    <col min="13450" max="13450" width="10.54296875" style="347" customWidth="1"/>
    <col min="13451" max="13451" width="11" style="347" customWidth="1"/>
    <col min="13452" max="13452" width="10.54296875" style="347" customWidth="1"/>
    <col min="13453" max="13453" width="10" style="347" customWidth="1"/>
    <col min="13454" max="13454" width="10.453125" style="347" customWidth="1"/>
    <col min="13455" max="13456" width="12" style="347" customWidth="1"/>
    <col min="13457" max="13458" width="1" style="347" customWidth="1"/>
    <col min="13459" max="13459" width="12.453125" style="347" bestFit="1" customWidth="1"/>
    <col min="13460" max="13460" width="0.54296875" style="347" customWidth="1"/>
    <col min="13461" max="13461" width="12.453125" style="347" customWidth="1"/>
    <col min="13462" max="13462" width="13.54296875" style="347" customWidth="1"/>
    <col min="13463" max="13467" width="0" style="347" hidden="1" customWidth="1"/>
    <col min="13468" max="13468" width="14.54296875" style="347" customWidth="1"/>
    <col min="13469" max="13469" width="7.54296875" style="347" customWidth="1"/>
    <col min="13470" max="13470" width="13.453125" style="347" bestFit="1" customWidth="1"/>
    <col min="13471" max="13471" width="11.54296875" style="347" customWidth="1"/>
    <col min="13472" max="13472" width="11.453125" style="347" bestFit="1" customWidth="1"/>
    <col min="13473" max="13703" width="9.453125" style="347"/>
    <col min="13704" max="13704" width="6" style="347" bestFit="1" customWidth="1"/>
    <col min="13705" max="13705" width="0.54296875" style="347" customWidth="1"/>
    <col min="13706" max="13706" width="10.54296875" style="347" customWidth="1"/>
    <col min="13707" max="13707" width="11" style="347" customWidth="1"/>
    <col min="13708" max="13708" width="10.54296875" style="347" customWidth="1"/>
    <col min="13709" max="13709" width="10" style="347" customWidth="1"/>
    <col min="13710" max="13710" width="10.453125" style="347" customWidth="1"/>
    <col min="13711" max="13712" width="12" style="347" customWidth="1"/>
    <col min="13713" max="13714" width="1" style="347" customWidth="1"/>
    <col min="13715" max="13715" width="12.453125" style="347" bestFit="1" customWidth="1"/>
    <col min="13716" max="13716" width="0.54296875" style="347" customWidth="1"/>
    <col min="13717" max="13717" width="12.453125" style="347" customWidth="1"/>
    <col min="13718" max="13718" width="13.54296875" style="347" customWidth="1"/>
    <col min="13719" max="13723" width="0" style="347" hidden="1" customWidth="1"/>
    <col min="13724" max="13724" width="14.54296875" style="347" customWidth="1"/>
    <col min="13725" max="13725" width="7.54296875" style="347" customWidth="1"/>
    <col min="13726" max="13726" width="13.453125" style="347" bestFit="1" customWidth="1"/>
    <col min="13727" max="13727" width="11.54296875" style="347" customWidth="1"/>
    <col min="13728" max="13728" width="11.453125" style="347" bestFit="1" customWidth="1"/>
    <col min="13729" max="13959" width="9.453125" style="347"/>
    <col min="13960" max="13960" width="6" style="347" bestFit="1" customWidth="1"/>
    <col min="13961" max="13961" width="0.54296875" style="347" customWidth="1"/>
    <col min="13962" max="13962" width="10.54296875" style="347" customWidth="1"/>
    <col min="13963" max="13963" width="11" style="347" customWidth="1"/>
    <col min="13964" max="13964" width="10.54296875" style="347" customWidth="1"/>
    <col min="13965" max="13965" width="10" style="347" customWidth="1"/>
    <col min="13966" max="13966" width="10.453125" style="347" customWidth="1"/>
    <col min="13967" max="13968" width="12" style="347" customWidth="1"/>
    <col min="13969" max="13970" width="1" style="347" customWidth="1"/>
    <col min="13971" max="13971" width="12.453125" style="347" bestFit="1" customWidth="1"/>
    <col min="13972" max="13972" width="0.54296875" style="347" customWidth="1"/>
    <col min="13973" max="13973" width="12.453125" style="347" customWidth="1"/>
    <col min="13974" max="13974" width="13.54296875" style="347" customWidth="1"/>
    <col min="13975" max="13979" width="0" style="347" hidden="1" customWidth="1"/>
    <col min="13980" max="13980" width="14.54296875" style="347" customWidth="1"/>
    <col min="13981" max="13981" width="7.54296875" style="347" customWidth="1"/>
    <col min="13982" max="13982" width="13.453125" style="347" bestFit="1" customWidth="1"/>
    <col min="13983" max="13983" width="11.54296875" style="347" customWidth="1"/>
    <col min="13984" max="13984" width="11.453125" style="347" bestFit="1" customWidth="1"/>
    <col min="13985" max="14215" width="9.453125" style="347"/>
    <col min="14216" max="14216" width="6" style="347" bestFit="1" customWidth="1"/>
    <col min="14217" max="14217" width="0.54296875" style="347" customWidth="1"/>
    <col min="14218" max="14218" width="10.54296875" style="347" customWidth="1"/>
    <col min="14219" max="14219" width="11" style="347" customWidth="1"/>
    <col min="14220" max="14220" width="10.54296875" style="347" customWidth="1"/>
    <col min="14221" max="14221" width="10" style="347" customWidth="1"/>
    <col min="14222" max="14222" width="10.453125" style="347" customWidth="1"/>
    <col min="14223" max="14224" width="12" style="347" customWidth="1"/>
    <col min="14225" max="14226" width="1" style="347" customWidth="1"/>
    <col min="14227" max="14227" width="12.453125" style="347" bestFit="1" customWidth="1"/>
    <col min="14228" max="14228" width="0.54296875" style="347" customWidth="1"/>
    <col min="14229" max="14229" width="12.453125" style="347" customWidth="1"/>
    <col min="14230" max="14230" width="13.54296875" style="347" customWidth="1"/>
    <col min="14231" max="14235" width="0" style="347" hidden="1" customWidth="1"/>
    <col min="14236" max="14236" width="14.54296875" style="347" customWidth="1"/>
    <col min="14237" max="14237" width="7.54296875" style="347" customWidth="1"/>
    <col min="14238" max="14238" width="13.453125" style="347" bestFit="1" customWidth="1"/>
    <col min="14239" max="14239" width="11.54296875" style="347" customWidth="1"/>
    <col min="14240" max="14240" width="11.453125" style="347" bestFit="1" customWidth="1"/>
    <col min="14241" max="14471" width="9.453125" style="347"/>
    <col min="14472" max="14472" width="6" style="347" bestFit="1" customWidth="1"/>
    <col min="14473" max="14473" width="0.54296875" style="347" customWidth="1"/>
    <col min="14474" max="14474" width="10.54296875" style="347" customWidth="1"/>
    <col min="14475" max="14475" width="11" style="347" customWidth="1"/>
    <col min="14476" max="14476" width="10.54296875" style="347" customWidth="1"/>
    <col min="14477" max="14477" width="10" style="347" customWidth="1"/>
    <col min="14478" max="14478" width="10.453125" style="347" customWidth="1"/>
    <col min="14479" max="14480" width="12" style="347" customWidth="1"/>
    <col min="14481" max="14482" width="1" style="347" customWidth="1"/>
    <col min="14483" max="14483" width="12.453125" style="347" bestFit="1" customWidth="1"/>
    <col min="14484" max="14484" width="0.54296875" style="347" customWidth="1"/>
    <col min="14485" max="14485" width="12.453125" style="347" customWidth="1"/>
    <col min="14486" max="14486" width="13.54296875" style="347" customWidth="1"/>
    <col min="14487" max="14491" width="0" style="347" hidden="1" customWidth="1"/>
    <col min="14492" max="14492" width="14.54296875" style="347" customWidth="1"/>
    <col min="14493" max="14493" width="7.54296875" style="347" customWidth="1"/>
    <col min="14494" max="14494" width="13.453125" style="347" bestFit="1" customWidth="1"/>
    <col min="14495" max="14495" width="11.54296875" style="347" customWidth="1"/>
    <col min="14496" max="14496" width="11.453125" style="347" bestFit="1" customWidth="1"/>
    <col min="14497" max="14727" width="9.453125" style="347"/>
    <col min="14728" max="14728" width="6" style="347" bestFit="1" customWidth="1"/>
    <col min="14729" max="14729" width="0.54296875" style="347" customWidth="1"/>
    <col min="14730" max="14730" width="10.54296875" style="347" customWidth="1"/>
    <col min="14731" max="14731" width="11" style="347" customWidth="1"/>
    <col min="14732" max="14732" width="10.54296875" style="347" customWidth="1"/>
    <col min="14733" max="14733" width="10" style="347" customWidth="1"/>
    <col min="14734" max="14734" width="10.453125" style="347" customWidth="1"/>
    <col min="14735" max="14736" width="12" style="347" customWidth="1"/>
    <col min="14737" max="14738" width="1" style="347" customWidth="1"/>
    <col min="14739" max="14739" width="12.453125" style="347" bestFit="1" customWidth="1"/>
    <col min="14740" max="14740" width="0.54296875" style="347" customWidth="1"/>
    <col min="14741" max="14741" width="12.453125" style="347" customWidth="1"/>
    <col min="14742" max="14742" width="13.54296875" style="347" customWidth="1"/>
    <col min="14743" max="14747" width="0" style="347" hidden="1" customWidth="1"/>
    <col min="14748" max="14748" width="14.54296875" style="347" customWidth="1"/>
    <col min="14749" max="14749" width="7.54296875" style="347" customWidth="1"/>
    <col min="14750" max="14750" width="13.453125" style="347" bestFit="1" customWidth="1"/>
    <col min="14751" max="14751" width="11.54296875" style="347" customWidth="1"/>
    <col min="14752" max="14752" width="11.453125" style="347" bestFit="1" customWidth="1"/>
    <col min="14753" max="14983" width="9.453125" style="347"/>
    <col min="14984" max="14984" width="6" style="347" bestFit="1" customWidth="1"/>
    <col min="14985" max="14985" width="0.54296875" style="347" customWidth="1"/>
    <col min="14986" max="14986" width="10.54296875" style="347" customWidth="1"/>
    <col min="14987" max="14987" width="11" style="347" customWidth="1"/>
    <col min="14988" max="14988" width="10.54296875" style="347" customWidth="1"/>
    <col min="14989" max="14989" width="10" style="347" customWidth="1"/>
    <col min="14990" max="14990" width="10.453125" style="347" customWidth="1"/>
    <col min="14991" max="14992" width="12" style="347" customWidth="1"/>
    <col min="14993" max="14994" width="1" style="347" customWidth="1"/>
    <col min="14995" max="14995" width="12.453125" style="347" bestFit="1" customWidth="1"/>
    <col min="14996" max="14996" width="0.54296875" style="347" customWidth="1"/>
    <col min="14997" max="14997" width="12.453125" style="347" customWidth="1"/>
    <col min="14998" max="14998" width="13.54296875" style="347" customWidth="1"/>
    <col min="14999" max="15003" width="0" style="347" hidden="1" customWidth="1"/>
    <col min="15004" max="15004" width="14.54296875" style="347" customWidth="1"/>
    <col min="15005" max="15005" width="7.54296875" style="347" customWidth="1"/>
    <col min="15006" max="15006" width="13.453125" style="347" bestFit="1" customWidth="1"/>
    <col min="15007" max="15007" width="11.54296875" style="347" customWidth="1"/>
    <col min="15008" max="15008" width="11.453125" style="347" bestFit="1" customWidth="1"/>
    <col min="15009" max="15239" width="9.453125" style="347"/>
    <col min="15240" max="15240" width="6" style="347" bestFit="1" customWidth="1"/>
    <col min="15241" max="15241" width="0.54296875" style="347" customWidth="1"/>
    <col min="15242" max="15242" width="10.54296875" style="347" customWidth="1"/>
    <col min="15243" max="15243" width="11" style="347" customWidth="1"/>
    <col min="15244" max="15244" width="10.54296875" style="347" customWidth="1"/>
    <col min="15245" max="15245" width="10" style="347" customWidth="1"/>
    <col min="15246" max="15246" width="10.453125" style="347" customWidth="1"/>
    <col min="15247" max="15248" width="12" style="347" customWidth="1"/>
    <col min="15249" max="15250" width="1" style="347" customWidth="1"/>
    <col min="15251" max="15251" width="12.453125" style="347" bestFit="1" customWidth="1"/>
    <col min="15252" max="15252" width="0.54296875" style="347" customWidth="1"/>
    <col min="15253" max="15253" width="12.453125" style="347" customWidth="1"/>
    <col min="15254" max="15254" width="13.54296875" style="347" customWidth="1"/>
    <col min="15255" max="15259" width="0" style="347" hidden="1" customWidth="1"/>
    <col min="15260" max="15260" width="14.54296875" style="347" customWidth="1"/>
    <col min="15261" max="15261" width="7.54296875" style="347" customWidth="1"/>
    <col min="15262" max="15262" width="13.453125" style="347" bestFit="1" customWidth="1"/>
    <col min="15263" max="15263" width="11.54296875" style="347" customWidth="1"/>
    <col min="15264" max="15264" width="11.453125" style="347" bestFit="1" customWidth="1"/>
    <col min="15265" max="15495" width="9.453125" style="347"/>
    <col min="15496" max="15496" width="6" style="347" bestFit="1" customWidth="1"/>
    <col min="15497" max="15497" width="0.54296875" style="347" customWidth="1"/>
    <col min="15498" max="15498" width="10.54296875" style="347" customWidth="1"/>
    <col min="15499" max="15499" width="11" style="347" customWidth="1"/>
    <col min="15500" max="15500" width="10.54296875" style="347" customWidth="1"/>
    <col min="15501" max="15501" width="10" style="347" customWidth="1"/>
    <col min="15502" max="15502" width="10.453125" style="347" customWidth="1"/>
    <col min="15503" max="15504" width="12" style="347" customWidth="1"/>
    <col min="15505" max="15506" width="1" style="347" customWidth="1"/>
    <col min="15507" max="15507" width="12.453125" style="347" bestFit="1" customWidth="1"/>
    <col min="15508" max="15508" width="0.54296875" style="347" customWidth="1"/>
    <col min="15509" max="15509" width="12.453125" style="347" customWidth="1"/>
    <col min="15510" max="15510" width="13.54296875" style="347" customWidth="1"/>
    <col min="15511" max="15515" width="0" style="347" hidden="1" customWidth="1"/>
    <col min="15516" max="15516" width="14.54296875" style="347" customWidth="1"/>
    <col min="15517" max="15517" width="7.54296875" style="347" customWidth="1"/>
    <col min="15518" max="15518" width="13.453125" style="347" bestFit="1" customWidth="1"/>
    <col min="15519" max="15519" width="11.54296875" style="347" customWidth="1"/>
    <col min="15520" max="15520" width="11.453125" style="347" bestFit="1" customWidth="1"/>
    <col min="15521" max="15751" width="9.453125" style="347"/>
    <col min="15752" max="15752" width="6" style="347" bestFit="1" customWidth="1"/>
    <col min="15753" max="15753" width="0.54296875" style="347" customWidth="1"/>
    <col min="15754" max="15754" width="10.54296875" style="347" customWidth="1"/>
    <col min="15755" max="15755" width="11" style="347" customWidth="1"/>
    <col min="15756" max="15756" width="10.54296875" style="347" customWidth="1"/>
    <col min="15757" max="15757" width="10" style="347" customWidth="1"/>
    <col min="15758" max="15758" width="10.453125" style="347" customWidth="1"/>
    <col min="15759" max="15760" width="12" style="347" customWidth="1"/>
    <col min="15761" max="15762" width="1" style="347" customWidth="1"/>
    <col min="15763" max="15763" width="12.453125" style="347" bestFit="1" customWidth="1"/>
    <col min="15764" max="15764" width="0.54296875" style="347" customWidth="1"/>
    <col min="15765" max="15765" width="12.453125" style="347" customWidth="1"/>
    <col min="15766" max="15766" width="13.54296875" style="347" customWidth="1"/>
    <col min="15767" max="15771" width="0" style="347" hidden="1" customWidth="1"/>
    <col min="15772" max="15772" width="14.54296875" style="347" customWidth="1"/>
    <col min="15773" max="15773" width="7.54296875" style="347" customWidth="1"/>
    <col min="15774" max="15774" width="13.453125" style="347" bestFit="1" customWidth="1"/>
    <col min="15775" max="15775" width="11.54296875" style="347" customWidth="1"/>
    <col min="15776" max="15776" width="11.453125" style="347" bestFit="1" customWidth="1"/>
    <col min="15777" max="16007" width="9.453125" style="347"/>
    <col min="16008" max="16008" width="6" style="347" bestFit="1" customWidth="1"/>
    <col min="16009" max="16009" width="0.54296875" style="347" customWidth="1"/>
    <col min="16010" max="16010" width="10.54296875" style="347" customWidth="1"/>
    <col min="16011" max="16011" width="11" style="347" customWidth="1"/>
    <col min="16012" max="16012" width="10.54296875" style="347" customWidth="1"/>
    <col min="16013" max="16013" width="10" style="347" customWidth="1"/>
    <col min="16014" max="16014" width="10.453125" style="347" customWidth="1"/>
    <col min="16015" max="16016" width="12" style="347" customWidth="1"/>
    <col min="16017" max="16018" width="1" style="347" customWidth="1"/>
    <col min="16019" max="16019" width="12.453125" style="347" bestFit="1" customWidth="1"/>
    <col min="16020" max="16020" width="0.54296875" style="347" customWidth="1"/>
    <col min="16021" max="16021" width="12.453125" style="347" customWidth="1"/>
    <col min="16022" max="16022" width="13.54296875" style="347" customWidth="1"/>
    <col min="16023" max="16027" width="0" style="347" hidden="1" customWidth="1"/>
    <col min="16028" max="16028" width="14.54296875" style="347" customWidth="1"/>
    <col min="16029" max="16029" width="7.54296875" style="347" customWidth="1"/>
    <col min="16030" max="16030" width="13.453125" style="347" bestFit="1" customWidth="1"/>
    <col min="16031" max="16031" width="11.54296875" style="347" customWidth="1"/>
    <col min="16032" max="16032" width="11.453125" style="347" bestFit="1" customWidth="1"/>
    <col min="16033" max="16303" width="9.453125" style="347"/>
    <col min="16304" max="16384" width="9.453125" style="347" customWidth="1"/>
  </cols>
  <sheetData>
    <row r="1" spans="1:14">
      <c r="J1" s="888" t="s">
        <v>818</v>
      </c>
      <c r="K1" s="888"/>
      <c r="L1" s="888"/>
    </row>
    <row r="2" spans="1:14" ht="13.5" customHeight="1">
      <c r="F2" s="366"/>
      <c r="I2" s="888" t="s">
        <v>3</v>
      </c>
      <c r="J2" s="469">
        <v>2022</v>
      </c>
      <c r="K2" s="470"/>
      <c r="L2" s="469">
        <v>2021</v>
      </c>
    </row>
    <row r="3" spans="1:14" ht="13.5" customHeight="1">
      <c r="F3" s="366"/>
      <c r="I3" s="888"/>
      <c r="J3" s="273" t="s">
        <v>20</v>
      </c>
      <c r="K3" s="471"/>
      <c r="L3" s="273" t="s">
        <v>20</v>
      </c>
    </row>
    <row r="4" spans="1:14">
      <c r="A4" s="450">
        <f>'Note-4-5'!A58+1</f>
        <v>6</v>
      </c>
      <c r="B4" s="451" t="s">
        <v>959</v>
      </c>
      <c r="C4" s="451"/>
      <c r="I4" s="472"/>
      <c r="J4" s="472"/>
      <c r="K4" s="471"/>
      <c r="L4" s="472"/>
    </row>
    <row r="5" spans="1:14" ht="5.15" customHeight="1">
      <c r="B5" s="451"/>
      <c r="C5" s="451"/>
      <c r="I5" s="472"/>
      <c r="J5" s="472"/>
      <c r="K5" s="471"/>
      <c r="L5" s="472"/>
    </row>
    <row r="6" spans="1:14" s="247" customFormat="1">
      <c r="A6" s="452"/>
      <c r="B6" s="247" t="s">
        <v>580</v>
      </c>
      <c r="D6" s="347"/>
      <c r="E6" s="347"/>
      <c r="J6" s="453">
        <f>L8</f>
        <v>225347.27</v>
      </c>
      <c r="L6" s="453">
        <v>225347.27</v>
      </c>
      <c r="N6" s="812">
        <f>J6*0.2</f>
        <v>45069.453999999998</v>
      </c>
    </row>
    <row r="7" spans="1:14" s="247" customFormat="1">
      <c r="A7" s="452"/>
      <c r="B7" s="247" t="s">
        <v>596</v>
      </c>
      <c r="G7" s="473"/>
      <c r="J7" s="453">
        <v>0</v>
      </c>
      <c r="L7" s="453">
        <v>0</v>
      </c>
    </row>
    <row r="8" spans="1:14" s="247" customFormat="1">
      <c r="A8" s="452"/>
      <c r="G8" s="474"/>
      <c r="J8" s="331">
        <f>SUM(J6:J7)</f>
        <v>225347.27</v>
      </c>
      <c r="L8" s="331">
        <v>225347.27</v>
      </c>
    </row>
    <row r="9" spans="1:14" s="247" customFormat="1">
      <c r="A9" s="452"/>
      <c r="B9" s="247" t="s">
        <v>581</v>
      </c>
      <c r="J9" s="454"/>
      <c r="L9" s="454"/>
    </row>
    <row r="10" spans="1:14" s="247" customFormat="1">
      <c r="A10" s="452"/>
      <c r="B10" s="884" t="s">
        <v>580</v>
      </c>
      <c r="C10" s="884"/>
      <c r="D10" s="884"/>
      <c r="E10" s="475"/>
      <c r="F10" s="475"/>
      <c r="J10" s="453">
        <f>L12</f>
        <v>219757.05000000002</v>
      </c>
      <c r="L10" s="453">
        <v>216614.87000000002</v>
      </c>
    </row>
    <row r="11" spans="1:14" s="247" customFormat="1">
      <c r="A11" s="452"/>
      <c r="B11" s="247" t="s">
        <v>582</v>
      </c>
      <c r="I11" s="476" t="s">
        <v>1278</v>
      </c>
      <c r="J11" s="364">
        <f>SUMIFS('TB 21-22'!L:L,'TB 21-22'!B:B,'Notes 6-29'!I11)</f>
        <v>2235.85</v>
      </c>
      <c r="L11" s="477">
        <v>3142.18</v>
      </c>
      <c r="M11" s="247">
        <f>(L11-J11)/L11</f>
        <v>0.28843987295444562</v>
      </c>
    </row>
    <row r="12" spans="1:14" s="247" customFormat="1">
      <c r="A12" s="452"/>
      <c r="J12" s="455">
        <f>SUM(J10:J11)</f>
        <v>221992.90000000002</v>
      </c>
      <c r="L12" s="455">
        <v>219757.05000000002</v>
      </c>
    </row>
    <row r="13" spans="1:14" ht="13.5" thickBot="1">
      <c r="B13" s="456" t="s">
        <v>813</v>
      </c>
      <c r="C13" s="457"/>
      <c r="D13" s="458"/>
      <c r="I13" s="472"/>
      <c r="J13" s="459">
        <f>J8-J12</f>
        <v>3354.3699999999662</v>
      </c>
      <c r="K13" s="478">
        <f>K8-K12</f>
        <v>0</v>
      </c>
      <c r="L13" s="459">
        <v>5590.2199999999721</v>
      </c>
    </row>
    <row r="14" spans="1:14" ht="10.5" customHeight="1" thickTop="1">
      <c r="C14" s="458"/>
      <c r="D14" s="458"/>
      <c r="I14" s="472"/>
      <c r="J14" s="478"/>
      <c r="K14" s="478"/>
      <c r="L14" s="478"/>
    </row>
    <row r="15" spans="1:14" ht="3" customHeight="1">
      <c r="F15" s="366"/>
      <c r="I15" s="472"/>
      <c r="J15" s="472"/>
      <c r="K15" s="471"/>
      <c r="L15" s="479"/>
    </row>
    <row r="16" spans="1:14" ht="10.5" customHeight="1">
      <c r="F16" s="366"/>
      <c r="I16" s="472"/>
      <c r="J16" s="472"/>
      <c r="K16" s="471"/>
      <c r="L16" s="479"/>
    </row>
    <row r="17" spans="1:15" ht="1.5" customHeight="1">
      <c r="F17" s="366"/>
      <c r="I17" s="472"/>
      <c r="J17" s="472"/>
      <c r="K17" s="471"/>
      <c r="L17" s="479"/>
    </row>
    <row r="18" spans="1:15">
      <c r="A18" s="450">
        <f>A4+1</f>
        <v>7</v>
      </c>
      <c r="B18" s="278" t="s">
        <v>205</v>
      </c>
      <c r="C18" s="247"/>
      <c r="D18" s="247"/>
      <c r="E18" s="247"/>
      <c r="F18" s="247"/>
      <c r="G18" s="247"/>
      <c r="H18" s="648"/>
      <c r="I18" s="649"/>
      <c r="J18" s="650"/>
      <c r="K18" s="516"/>
      <c r="L18" s="650"/>
    </row>
    <row r="19" spans="1:15" ht="3" customHeight="1">
      <c r="B19" s="278"/>
      <c r="C19" s="247"/>
      <c r="D19" s="247"/>
      <c r="E19" s="247"/>
      <c r="F19" s="247"/>
      <c r="G19" s="247"/>
      <c r="H19" s="649"/>
      <c r="I19" s="649"/>
      <c r="J19" s="650"/>
      <c r="K19" s="516"/>
      <c r="L19" s="650"/>
    </row>
    <row r="20" spans="1:15">
      <c r="B20" s="378" t="s">
        <v>3845</v>
      </c>
      <c r="C20" s="378"/>
      <c r="D20" s="378"/>
      <c r="E20" s="247"/>
      <c r="F20" s="247"/>
      <c r="G20" s="247"/>
      <c r="H20" s="649"/>
      <c r="I20" s="651">
        <f>A27</f>
        <v>7.1</v>
      </c>
      <c r="J20" s="650">
        <f>L35</f>
        <v>2334526.8100000005</v>
      </c>
      <c r="K20" s="516"/>
      <c r="L20" s="650">
        <f>L36</f>
        <v>360007.37</v>
      </c>
    </row>
    <row r="21" spans="1:15">
      <c r="B21" s="378" t="s">
        <v>4051</v>
      </c>
      <c r="C21" s="378"/>
      <c r="D21" s="378"/>
      <c r="E21" s="247"/>
      <c r="F21" s="247"/>
      <c r="G21" s="247"/>
      <c r="I21" s="472"/>
      <c r="J21" s="516">
        <f>SUMIFS('TB 21-22'!L:L,'TB 21-22'!M:M,'Notes 6-29'!B21)</f>
        <v>697976.09000000008</v>
      </c>
      <c r="K21" s="515"/>
      <c r="L21" s="516">
        <v>1127757.02</v>
      </c>
      <c r="M21" s="807">
        <v>52498</v>
      </c>
      <c r="N21" s="809">
        <f>M21-L21</f>
        <v>-1075259.02</v>
      </c>
    </row>
    <row r="22" spans="1:15" ht="13.5" thickBot="1">
      <c r="B22" s="278"/>
      <c r="C22" s="247"/>
      <c r="D22" s="247"/>
      <c r="E22" s="247"/>
      <c r="F22" s="247"/>
      <c r="G22" s="247"/>
      <c r="I22" s="472"/>
      <c r="J22" s="652">
        <f>SUM(J20:J21)</f>
        <v>3032502.9000000004</v>
      </c>
      <c r="K22" s="515"/>
      <c r="L22" s="652">
        <f>SUM(L20:L21)</f>
        <v>1487764.3900000001</v>
      </c>
      <c r="M22" s="808"/>
      <c r="N22" s="347">
        <v>-1075259.02</v>
      </c>
    </row>
    <row r="23" spans="1:15" ht="13.5" thickTop="1">
      <c r="B23" s="278"/>
      <c r="C23" s="247"/>
      <c r="D23" s="247"/>
      <c r="E23" s="247"/>
      <c r="F23" s="247"/>
      <c r="G23" s="247"/>
      <c r="I23" s="472"/>
      <c r="J23" s="472"/>
      <c r="K23" s="471"/>
      <c r="L23" s="479"/>
      <c r="M23" s="377"/>
    </row>
    <row r="24" spans="1:15" ht="16.5" customHeight="1">
      <c r="B24" s="898" t="s">
        <v>4126</v>
      </c>
      <c r="C24" s="898"/>
      <c r="D24" s="898"/>
      <c r="E24" s="898"/>
      <c r="F24" s="898"/>
      <c r="G24" s="898"/>
      <c r="H24" s="898"/>
      <c r="I24" s="898"/>
      <c r="J24" s="898"/>
      <c r="K24" s="898"/>
      <c r="L24" s="898"/>
    </row>
    <row r="25" spans="1:15" ht="15.75" customHeight="1">
      <c r="B25" s="898"/>
      <c r="C25" s="898"/>
      <c r="D25" s="898"/>
      <c r="E25" s="898"/>
      <c r="F25" s="898"/>
      <c r="G25" s="898"/>
      <c r="H25" s="898"/>
      <c r="I25" s="898"/>
      <c r="J25" s="898"/>
      <c r="K25" s="898"/>
      <c r="L25" s="898"/>
    </row>
    <row r="26" spans="1:15">
      <c r="B26" s="278"/>
      <c r="C26" s="247"/>
      <c r="D26" s="247"/>
      <c r="E26" s="247"/>
      <c r="F26" s="247"/>
      <c r="G26" s="247"/>
      <c r="I26" s="472"/>
      <c r="J26" s="472"/>
      <c r="K26" s="471"/>
      <c r="L26" s="479"/>
    </row>
    <row r="27" spans="1:15" ht="26">
      <c r="A27" s="365">
        <f>A18+0.1</f>
        <v>7.1</v>
      </c>
      <c r="B27" s="653" t="s">
        <v>8</v>
      </c>
      <c r="C27" s="653"/>
      <c r="D27" s="653"/>
      <c r="E27" s="653"/>
      <c r="F27" s="653"/>
      <c r="G27" s="653"/>
      <c r="H27" s="654" t="s">
        <v>3755</v>
      </c>
      <c r="I27" s="654" t="s">
        <v>951</v>
      </c>
      <c r="J27" s="654" t="s">
        <v>952</v>
      </c>
      <c r="K27" s="480"/>
      <c r="L27" s="654" t="s">
        <v>3747</v>
      </c>
    </row>
    <row r="28" spans="1:15">
      <c r="A28" s="481" t="s">
        <v>1261</v>
      </c>
      <c r="B28" s="347" t="s">
        <v>283</v>
      </c>
      <c r="C28" s="247"/>
      <c r="D28" s="247"/>
      <c r="E28" s="247"/>
      <c r="F28" s="247"/>
      <c r="G28" s="247"/>
      <c r="H28" s="453">
        <v>113616.84</v>
      </c>
      <c r="I28" s="453">
        <f>L28+J28-H28</f>
        <v>1455065.6000000003</v>
      </c>
      <c r="J28" s="453">
        <f>'Note-4-5'!H13</f>
        <v>183498.48000000045</v>
      </c>
      <c r="K28" s="471"/>
      <c r="L28" s="482">
        <f>SUMIFS('TB 21-22'!L:L,'TB 21-22'!B:B,'Notes 6-29'!A28)</f>
        <v>1385183.96</v>
      </c>
      <c r="O28" s="377">
        <f>I35+(J21-L21)</f>
        <v>2995741.3500000015</v>
      </c>
    </row>
    <row r="29" spans="1:15">
      <c r="A29" s="481" t="s">
        <v>1262</v>
      </c>
      <c r="B29" s="483" t="s">
        <v>315</v>
      </c>
      <c r="C29" s="247"/>
      <c r="D29" s="247"/>
      <c r="E29" s="247"/>
      <c r="F29" s="247"/>
      <c r="G29" s="247"/>
      <c r="H29" s="453">
        <v>171819.92</v>
      </c>
      <c r="I29" s="453">
        <f t="shared" ref="I29:I34" si="0">L29+J29-H29</f>
        <v>1100590.6300000004</v>
      </c>
      <c r="J29" s="453">
        <f>'Note-4-5'!J13</f>
        <v>784094.91000000015</v>
      </c>
      <c r="K29" s="471"/>
      <c r="L29" s="482">
        <f>SUMIFS('TB 21-22'!L:L,'TB 21-22'!B:B,'Notes 6-29'!A29)</f>
        <v>488315.64</v>
      </c>
    </row>
    <row r="30" spans="1:15">
      <c r="A30" s="481" t="s">
        <v>1266</v>
      </c>
      <c r="B30" s="483" t="s">
        <v>648</v>
      </c>
      <c r="C30" s="247"/>
      <c r="D30" s="247"/>
      <c r="E30" s="247"/>
      <c r="F30" s="247"/>
      <c r="G30" s="247"/>
      <c r="H30" s="453">
        <v>65089.74</v>
      </c>
      <c r="I30" s="453">
        <f t="shared" si="0"/>
        <v>584759.16000000061</v>
      </c>
      <c r="J30" s="453">
        <f>'Note-4-5'!K13</f>
        <v>340084.1400000006</v>
      </c>
      <c r="K30" s="471"/>
      <c r="L30" s="482">
        <f>SUMIFS('TB 21-22'!L:L,'TB 21-22'!B:B,'Notes 6-29'!A30)</f>
        <v>309764.76</v>
      </c>
    </row>
    <row r="31" spans="1:15">
      <c r="A31" s="481" t="s">
        <v>1263</v>
      </c>
      <c r="B31" s="483" t="s">
        <v>309</v>
      </c>
      <c r="C31" s="247"/>
      <c r="D31" s="247"/>
      <c r="E31" s="247"/>
      <c r="F31" s="247"/>
      <c r="G31" s="247"/>
      <c r="H31" s="453">
        <v>7765.27</v>
      </c>
      <c r="I31" s="453">
        <f t="shared" si="0"/>
        <v>60100.500000000058</v>
      </c>
      <c r="J31" s="453">
        <f>'Note-4-5'!L13</f>
        <v>56543.570000000065</v>
      </c>
      <c r="K31" s="471"/>
      <c r="L31" s="482">
        <f>SUMIFS('TB 21-22'!L:L,'TB 21-22'!B:B,'Notes 6-29'!A31)</f>
        <v>11322.2</v>
      </c>
    </row>
    <row r="32" spans="1:15">
      <c r="A32" s="481" t="s">
        <v>1264</v>
      </c>
      <c r="B32" s="483" t="s">
        <v>305</v>
      </c>
      <c r="C32" s="247"/>
      <c r="D32" s="247"/>
      <c r="E32" s="247"/>
      <c r="F32" s="247"/>
      <c r="G32" s="247"/>
      <c r="H32" s="453">
        <v>1715.6</v>
      </c>
      <c r="I32" s="453">
        <f t="shared" si="0"/>
        <v>22697.190000000093</v>
      </c>
      <c r="J32" s="453">
        <f>'Note-4-5'!M13</f>
        <v>23072.350000000093</v>
      </c>
      <c r="K32" s="471"/>
      <c r="L32" s="482">
        <f>SUMIFS('TB 21-22'!L:L,'TB 21-22'!B:B,'Notes 6-29'!A32)</f>
        <v>1340.44</v>
      </c>
    </row>
    <row r="33" spans="1:12">
      <c r="A33" s="481" t="s">
        <v>1265</v>
      </c>
      <c r="B33" s="483" t="s">
        <v>306</v>
      </c>
      <c r="C33" s="247"/>
      <c r="D33" s="247"/>
      <c r="E33" s="247"/>
      <c r="F33" s="247"/>
      <c r="G33" s="247"/>
      <c r="H33" s="453">
        <v>0</v>
      </c>
      <c r="I33" s="453">
        <f t="shared" si="0"/>
        <v>202309.2</v>
      </c>
      <c r="J33" s="453">
        <f>'Note-4-5'!N13</f>
        <v>63709.390000000014</v>
      </c>
      <c r="K33" s="471"/>
      <c r="L33" s="482">
        <f>SUMIFS('TB 21-22'!L:L,'TB 21-22'!B:B,'Notes 6-29'!A33)</f>
        <v>138599.81</v>
      </c>
    </row>
    <row r="34" spans="1:12">
      <c r="A34" s="481" t="s">
        <v>1307</v>
      </c>
      <c r="B34" s="483" t="s">
        <v>26</v>
      </c>
      <c r="C34" s="247"/>
      <c r="D34" s="247"/>
      <c r="E34" s="247"/>
      <c r="F34" s="247"/>
      <c r="G34" s="247"/>
      <c r="H34" s="453">
        <v>0</v>
      </c>
      <c r="I34" s="453">
        <f t="shared" si="0"/>
        <v>0</v>
      </c>
      <c r="J34" s="453">
        <f>'Note-4-5'!O13</f>
        <v>0</v>
      </c>
      <c r="K34" s="471"/>
      <c r="L34" s="482">
        <f>SUMIFS('TB 21-22'!L:L,'TB 21-22'!B:B,'Notes 6-29'!A34)</f>
        <v>0</v>
      </c>
    </row>
    <row r="35" spans="1:12">
      <c r="B35" s="484" t="s">
        <v>3756</v>
      </c>
      <c r="C35" s="655"/>
      <c r="D35" s="655"/>
      <c r="E35" s="655"/>
      <c r="F35" s="655"/>
      <c r="G35" s="655"/>
      <c r="H35" s="485">
        <f>SUM(H28:H34)</f>
        <v>360007.37</v>
      </c>
      <c r="I35" s="485">
        <f t="shared" ref="I35:K35" si="1">SUM(I28:I34)</f>
        <v>3425522.2800000012</v>
      </c>
      <c r="J35" s="485">
        <f t="shared" si="1"/>
        <v>1451002.8400000012</v>
      </c>
      <c r="K35" s="485">
        <f t="shared" si="1"/>
        <v>0</v>
      </c>
      <c r="L35" s="485">
        <f>SUM(L28:L34)</f>
        <v>2334526.8100000005</v>
      </c>
    </row>
    <row r="36" spans="1:12">
      <c r="B36" s="487" t="s">
        <v>1435</v>
      </c>
      <c r="C36" s="656"/>
      <c r="D36" s="656"/>
      <c r="E36" s="656"/>
      <c r="F36" s="656"/>
      <c r="G36" s="656"/>
      <c r="H36" s="455">
        <v>233347.29999999978</v>
      </c>
      <c r="I36" s="455">
        <v>1256989.9399999992</v>
      </c>
      <c r="J36" s="455">
        <v>1130329.8699999992</v>
      </c>
      <c r="K36" s="488"/>
      <c r="L36" s="489">
        <v>360007.37</v>
      </c>
    </row>
    <row r="37" spans="1:12">
      <c r="C37" s="247"/>
      <c r="D37" s="247"/>
      <c r="E37" s="247"/>
      <c r="F37" s="247"/>
      <c r="G37" s="247"/>
      <c r="I37" s="347"/>
      <c r="J37" s="347"/>
      <c r="K37" s="471"/>
      <c r="L37" s="479"/>
    </row>
    <row r="38" spans="1:12" ht="3" customHeight="1">
      <c r="F38" s="366"/>
      <c r="I38" s="472"/>
      <c r="J38" s="472"/>
      <c r="K38" s="471"/>
      <c r="L38" s="479"/>
    </row>
    <row r="39" spans="1:12">
      <c r="A39" s="450">
        <f>A18+1</f>
        <v>8</v>
      </c>
      <c r="B39" s="366" t="s">
        <v>21</v>
      </c>
      <c r="C39" s="366"/>
      <c r="G39" s="377"/>
      <c r="H39" s="377"/>
      <c r="L39" s="479"/>
    </row>
    <row r="40" spans="1:12" ht="3.65" customHeight="1">
      <c r="B40" s="366"/>
      <c r="C40" s="366"/>
      <c r="G40" s="377"/>
      <c r="H40" s="377"/>
      <c r="L40" s="479"/>
    </row>
    <row r="41" spans="1:12">
      <c r="A41" s="490"/>
      <c r="B41" s="483" t="s">
        <v>228</v>
      </c>
      <c r="D41" s="483"/>
      <c r="E41" s="483"/>
      <c r="G41" s="360"/>
      <c r="H41" s="360"/>
      <c r="J41" s="364">
        <f>SUMIFS('TB 21-22'!L:L,'TB 21-22'!M:M,'Notes 6-29'!B41,'TB 21-22'!N:N,'Notes 6-29'!B39)</f>
        <v>8833228</v>
      </c>
      <c r="K41" s="491"/>
      <c r="L41" s="364">
        <v>5540051.0300000003</v>
      </c>
    </row>
    <row r="42" spans="1:12">
      <c r="A42" s="490"/>
      <c r="B42" s="483" t="s">
        <v>877</v>
      </c>
      <c r="D42" s="483"/>
      <c r="E42" s="483"/>
      <c r="G42" s="360"/>
      <c r="H42" s="360"/>
      <c r="J42" s="364">
        <f>SUMIFS('TB 21-22'!L:L,'TB 21-22'!M:M,'Notes 6-29'!B42)</f>
        <v>80860.78</v>
      </c>
      <c r="K42" s="491"/>
      <c r="L42" s="364">
        <v>74868.77</v>
      </c>
    </row>
    <row r="43" spans="1:12">
      <c r="A43" s="490"/>
      <c r="B43" s="483" t="s">
        <v>950</v>
      </c>
      <c r="D43" s="483"/>
      <c r="E43" s="483"/>
      <c r="G43" s="360"/>
      <c r="H43" s="360"/>
      <c r="J43" s="364">
        <f>SUMIFS('TB 21-22'!L:L,'TB 21-22'!M:M,'Notes 6-29'!B43)</f>
        <v>54713.960000000006</v>
      </c>
      <c r="K43" s="491"/>
      <c r="L43" s="364">
        <v>75137.08</v>
      </c>
    </row>
    <row r="44" spans="1:12">
      <c r="A44" s="490"/>
      <c r="B44" s="483" t="s">
        <v>311</v>
      </c>
      <c r="D44" s="483"/>
      <c r="E44" s="483"/>
      <c r="G44" s="360"/>
      <c r="H44" s="360"/>
      <c r="J44" s="364">
        <f>SUMIFS('TB 21-22'!L:L,'TB 21-22'!M:M,'Notes 6-29'!B44)</f>
        <v>4998033.9000000004</v>
      </c>
      <c r="K44" s="491"/>
      <c r="L44" s="364">
        <v>1382013.91</v>
      </c>
    </row>
    <row r="45" spans="1:12">
      <c r="A45" s="490"/>
      <c r="B45" s="483" t="s">
        <v>380</v>
      </c>
      <c r="D45" s="483"/>
      <c r="E45" s="483"/>
      <c r="G45" s="360"/>
      <c r="H45" s="360"/>
      <c r="J45" s="364">
        <f>SUMIFS('TB 21-22'!L:L,'TB 21-22'!M:M,'Notes 6-29'!B45)</f>
        <v>2368670.0499999998</v>
      </c>
      <c r="K45" s="491"/>
      <c r="L45" s="364">
        <v>2775126.05</v>
      </c>
    </row>
    <row r="46" spans="1:12">
      <c r="A46" s="490"/>
      <c r="B46" s="483" t="s">
        <v>16</v>
      </c>
      <c r="D46" s="483"/>
      <c r="E46" s="483"/>
      <c r="G46" s="360"/>
      <c r="H46" s="360"/>
      <c r="J46" s="364">
        <f>SUMIFS('TB 21-22'!L:L,'TB 21-22'!M:M,'Notes 6-29'!B46)</f>
        <v>6665752.3600000003</v>
      </c>
      <c r="K46" s="491"/>
      <c r="L46" s="364">
        <v>4458470.3600000003</v>
      </c>
    </row>
    <row r="47" spans="1:12" ht="3.65" customHeight="1">
      <c r="A47" s="490"/>
      <c r="B47" s="483"/>
      <c r="D47" s="483"/>
      <c r="E47" s="483"/>
      <c r="G47" s="360"/>
      <c r="H47" s="360"/>
      <c r="J47" s="364"/>
      <c r="K47" s="491"/>
      <c r="L47" s="492"/>
    </row>
    <row r="48" spans="1:12" ht="13.5" thickBot="1">
      <c r="A48" s="490"/>
      <c r="G48" s="377"/>
      <c r="H48" s="377"/>
      <c r="J48" s="376">
        <f>SUM(J41:J46)</f>
        <v>23001259.050000001</v>
      </c>
      <c r="K48" s="491"/>
      <c r="L48" s="376">
        <v>14305667.199999999</v>
      </c>
    </row>
    <row r="49" spans="1:12" ht="13.5" thickTop="1">
      <c r="A49" s="490"/>
      <c r="G49" s="377"/>
      <c r="H49" s="377"/>
      <c r="J49" s="368"/>
      <c r="K49" s="491"/>
      <c r="L49" s="493"/>
    </row>
    <row r="50" spans="1:12">
      <c r="A50" s="450">
        <f>A39+1</f>
        <v>9</v>
      </c>
      <c r="B50" s="366" t="s">
        <v>960</v>
      </c>
      <c r="C50" s="366"/>
      <c r="L50" s="486"/>
    </row>
    <row r="51" spans="1:12" ht="4.5" customHeight="1">
      <c r="B51" s="366"/>
      <c r="C51" s="366"/>
      <c r="L51" s="486"/>
    </row>
    <row r="52" spans="1:12">
      <c r="B52" s="494" t="str">
        <f>B58</f>
        <v>Trade receivables</v>
      </c>
      <c r="C52" s="494"/>
      <c r="I52" s="643">
        <f>A58</f>
        <v>9.1</v>
      </c>
      <c r="J52" s="492">
        <f>J65</f>
        <v>3749116.84</v>
      </c>
      <c r="K52" s="492"/>
      <c r="L52" s="492">
        <v>2446383.5</v>
      </c>
    </row>
    <row r="53" spans="1:12">
      <c r="B53" s="495" t="str">
        <f>B66</f>
        <v>Non-trade receivables</v>
      </c>
      <c r="C53" s="495"/>
      <c r="I53" s="496">
        <f>A66</f>
        <v>9.1999999999999993</v>
      </c>
      <c r="J53" s="364">
        <f>J70</f>
        <v>0</v>
      </c>
      <c r="K53" s="364">
        <f t="shared" ref="K53" si="2">K70</f>
        <v>0</v>
      </c>
      <c r="L53" s="364">
        <v>0</v>
      </c>
    </row>
    <row r="54" spans="1:12" ht="13.5" thickBot="1">
      <c r="J54" s="376">
        <f>SUM(J52:J53)</f>
        <v>3749116.84</v>
      </c>
      <c r="K54" s="364"/>
      <c r="L54" s="376">
        <v>2446383.5</v>
      </c>
    </row>
    <row r="55" spans="1:12" ht="13.5" thickTop="1">
      <c r="A55" s="490"/>
      <c r="G55" s="377"/>
      <c r="H55" s="377"/>
      <c r="J55" s="368"/>
      <c r="K55" s="491"/>
      <c r="L55" s="493"/>
    </row>
    <row r="56" spans="1:12">
      <c r="A56" s="490"/>
      <c r="B56" s="347" t="s">
        <v>965</v>
      </c>
      <c r="G56" s="377"/>
      <c r="H56" s="377"/>
      <c r="J56" s="368"/>
      <c r="K56" s="491"/>
      <c r="L56" s="493"/>
    </row>
    <row r="57" spans="1:12" ht="8.25" customHeight="1">
      <c r="A57" s="490"/>
      <c r="G57" s="377"/>
      <c r="H57" s="377"/>
      <c r="J57" s="368"/>
      <c r="K57" s="491"/>
      <c r="L57" s="493"/>
    </row>
    <row r="58" spans="1:12">
      <c r="A58" s="450">
        <f>A50+0.1</f>
        <v>9.1</v>
      </c>
      <c r="B58" s="366" t="s">
        <v>947</v>
      </c>
      <c r="G58" s="377"/>
      <c r="H58" s="377"/>
      <c r="J58" s="368"/>
      <c r="K58" s="491"/>
      <c r="L58" s="493"/>
    </row>
    <row r="59" spans="1:12" ht="4.5" customHeight="1">
      <c r="G59" s="377"/>
      <c r="H59" s="377"/>
      <c r="J59" s="368"/>
      <c r="K59" s="491"/>
      <c r="L59" s="493"/>
    </row>
    <row r="60" spans="1:12">
      <c r="B60" s="347" t="s">
        <v>873</v>
      </c>
      <c r="G60" s="377"/>
      <c r="H60" s="377"/>
      <c r="J60" s="492">
        <f>'GL Map'!E4</f>
        <v>2821884.8299999996</v>
      </c>
      <c r="K60" s="491"/>
      <c r="L60" s="492">
        <v>2412890.6800000002</v>
      </c>
    </row>
    <row r="61" spans="1:12">
      <c r="B61" s="347" t="s">
        <v>889</v>
      </c>
      <c r="G61" s="377"/>
      <c r="H61" s="377"/>
      <c r="J61" s="364">
        <f>'GL Map'!E9</f>
        <v>888395.97</v>
      </c>
      <c r="K61" s="491"/>
      <c r="L61" s="468">
        <v>0</v>
      </c>
    </row>
    <row r="62" spans="1:12">
      <c r="B62" s="347" t="s">
        <v>888</v>
      </c>
      <c r="G62" s="377"/>
      <c r="H62" s="377"/>
      <c r="J62" s="364">
        <f>'GL Map'!E6</f>
        <v>38836.04</v>
      </c>
      <c r="K62" s="491"/>
      <c r="L62" s="468">
        <v>0</v>
      </c>
    </row>
    <row r="63" spans="1:12">
      <c r="B63" s="347" t="s">
        <v>948</v>
      </c>
      <c r="G63" s="377"/>
      <c r="H63" s="377"/>
      <c r="J63" s="364">
        <f>'GL Map'!E8</f>
        <v>0</v>
      </c>
      <c r="K63" s="491"/>
      <c r="L63" s="468">
        <v>0</v>
      </c>
    </row>
    <row r="64" spans="1:12">
      <c r="B64" s="347" t="s">
        <v>881</v>
      </c>
      <c r="G64" s="377"/>
      <c r="H64" s="377"/>
      <c r="J64" s="468">
        <f>'GL Map'!E7</f>
        <v>0</v>
      </c>
      <c r="K64" s="491"/>
      <c r="L64" s="492">
        <v>33492.82</v>
      </c>
    </row>
    <row r="65" spans="1:12" ht="13.5" thickBot="1">
      <c r="G65" s="377"/>
      <c r="H65" s="377"/>
      <c r="J65" s="376">
        <f>SUM(J60:J64)</f>
        <v>3749116.84</v>
      </c>
      <c r="K65" s="364"/>
      <c r="L65" s="376">
        <v>2446383.5</v>
      </c>
    </row>
    <row r="66" spans="1:12" ht="13.5" thickTop="1">
      <c r="A66" s="490">
        <f>A50+0.2</f>
        <v>9.1999999999999993</v>
      </c>
      <c r="B66" s="366" t="s">
        <v>949</v>
      </c>
      <c r="G66" s="377"/>
      <c r="H66" s="377"/>
      <c r="J66" s="368"/>
      <c r="K66" s="491"/>
      <c r="L66" s="493"/>
    </row>
    <row r="67" spans="1:12">
      <c r="A67" s="490"/>
      <c r="G67" s="377"/>
      <c r="H67" s="377"/>
      <c r="J67" s="368"/>
      <c r="K67" s="491"/>
      <c r="L67" s="493"/>
    </row>
    <row r="68" spans="1:12">
      <c r="A68" s="490"/>
      <c r="B68" s="247" t="s">
        <v>873</v>
      </c>
      <c r="G68" s="377"/>
      <c r="H68" s="377"/>
      <c r="J68" s="364">
        <f>'GL Map'!E11+'GL Map'!E25</f>
        <v>0</v>
      </c>
      <c r="K68" s="364"/>
      <c r="L68" s="364">
        <v>0</v>
      </c>
    </row>
    <row r="69" spans="1:12">
      <c r="A69" s="490"/>
      <c r="B69" s="247" t="s">
        <v>881</v>
      </c>
      <c r="G69" s="377"/>
      <c r="H69" s="377"/>
      <c r="J69" s="364">
        <f>'GL Map'!E15</f>
        <v>0</v>
      </c>
      <c r="K69" s="364"/>
      <c r="L69" s="364">
        <v>0</v>
      </c>
    </row>
    <row r="70" spans="1:12" ht="13.5" thickBot="1">
      <c r="A70" s="490"/>
      <c r="G70" s="377"/>
      <c r="H70" s="377"/>
      <c r="J70" s="376">
        <f>SUM(J68:J69)</f>
        <v>0</v>
      </c>
      <c r="K70" s="364"/>
      <c r="L70" s="376">
        <v>0</v>
      </c>
    </row>
    <row r="71" spans="1:12" ht="6.75" customHeight="1" thickTop="1">
      <c r="A71" s="490"/>
      <c r="G71" s="377"/>
      <c r="H71" s="377"/>
      <c r="J71" s="368"/>
      <c r="K71" s="491"/>
      <c r="L71" s="493"/>
    </row>
    <row r="72" spans="1:12">
      <c r="A72" s="490"/>
      <c r="G72" s="377"/>
      <c r="H72" s="377"/>
      <c r="J72" s="368"/>
      <c r="K72" s="491"/>
      <c r="L72" s="493"/>
    </row>
    <row r="73" spans="1:12">
      <c r="A73" s="450">
        <f>A50+1</f>
        <v>10</v>
      </c>
      <c r="B73" s="497" t="s">
        <v>874</v>
      </c>
      <c r="C73" s="497"/>
      <c r="D73" s="366"/>
      <c r="L73" s="486"/>
    </row>
    <row r="74" spans="1:12" ht="2.15" customHeight="1">
      <c r="B74" s="497"/>
      <c r="C74" s="497"/>
      <c r="D74" s="366"/>
      <c r="L74" s="486"/>
    </row>
    <row r="75" spans="1:12">
      <c r="B75" s="278" t="s">
        <v>944</v>
      </c>
      <c r="C75" s="497"/>
      <c r="D75" s="366"/>
      <c r="J75" s="347"/>
      <c r="L75" s="347"/>
    </row>
    <row r="76" spans="1:12">
      <c r="B76" s="247" t="s">
        <v>2321</v>
      </c>
      <c r="C76" s="497"/>
      <c r="D76" s="366"/>
      <c r="J76" s="364">
        <f>'GL Map'!E35</f>
        <v>15557.74</v>
      </c>
      <c r="K76" s="377"/>
      <c r="L76" s="364">
        <v>34519.680000000008</v>
      </c>
    </row>
    <row r="77" spans="1:12">
      <c r="B77" s="467" t="s">
        <v>2303</v>
      </c>
      <c r="C77" s="644"/>
      <c r="D77" s="645"/>
      <c r="E77" s="372"/>
      <c r="F77" s="372"/>
      <c r="G77" s="372"/>
      <c r="H77" s="372"/>
      <c r="I77" s="646"/>
      <c r="J77" s="373">
        <f>'GL Map'!E39</f>
        <v>0</v>
      </c>
      <c r="K77" s="647"/>
      <c r="L77" s="373">
        <v>0</v>
      </c>
    </row>
    <row r="78" spans="1:12">
      <c r="B78" s="247" t="s">
        <v>2302</v>
      </c>
      <c r="C78" s="497"/>
      <c r="D78" s="366"/>
      <c r="J78" s="364">
        <f>'GL Map'!E38</f>
        <v>14339.9</v>
      </c>
      <c r="K78" s="377"/>
      <c r="L78" s="364">
        <v>0</v>
      </c>
    </row>
    <row r="79" spans="1:12">
      <c r="B79" s="247" t="s">
        <v>2304</v>
      </c>
      <c r="C79" s="497"/>
      <c r="D79" s="366"/>
      <c r="J79" s="364">
        <f>'GL Map'!E40</f>
        <v>180033.83000000002</v>
      </c>
      <c r="K79" s="377"/>
      <c r="L79" s="364">
        <v>0</v>
      </c>
    </row>
    <row r="80" spans="1:12">
      <c r="B80" s="467" t="s">
        <v>945</v>
      </c>
      <c r="C80" s="644"/>
      <c r="D80" s="645"/>
      <c r="E80" s="372"/>
      <c r="F80" s="372"/>
      <c r="G80" s="372"/>
      <c r="H80" s="372"/>
      <c r="I80" s="646"/>
      <c r="J80" s="373">
        <f>'GL Map'!E36</f>
        <v>0</v>
      </c>
      <c r="K80" s="647"/>
      <c r="L80" s="373"/>
    </row>
    <row r="81" spans="1:12">
      <c r="B81" s="247"/>
      <c r="C81" s="497"/>
      <c r="D81" s="366"/>
      <c r="J81" s="364"/>
      <c r="K81" s="377"/>
      <c r="L81" s="364"/>
    </row>
    <row r="82" spans="1:12">
      <c r="B82" s="278" t="s">
        <v>946</v>
      </c>
      <c r="C82" s="497"/>
      <c r="D82" s="366"/>
      <c r="J82" s="377"/>
      <c r="K82" s="377"/>
      <c r="L82" s="377"/>
    </row>
    <row r="83" spans="1:12">
      <c r="B83" s="247" t="s">
        <v>2322</v>
      </c>
      <c r="C83" s="497"/>
      <c r="D83" s="366"/>
      <c r="J83" s="364">
        <f>'GL Map'!E44</f>
        <v>27496.38</v>
      </c>
      <c r="K83" s="377"/>
      <c r="L83" s="364">
        <v>4898.3999999999996</v>
      </c>
    </row>
    <row r="84" spans="1:12">
      <c r="B84" s="247" t="s">
        <v>1913</v>
      </c>
      <c r="J84" s="364">
        <f>'GL Map'!E46</f>
        <v>0</v>
      </c>
      <c r="K84" s="377"/>
      <c r="L84" s="364">
        <v>822.83</v>
      </c>
    </row>
    <row r="85" spans="1:12">
      <c r="B85" s="247" t="s">
        <v>2323</v>
      </c>
      <c r="J85" s="364">
        <f>'GL Map'!E48</f>
        <v>28883.52</v>
      </c>
      <c r="K85" s="377"/>
      <c r="L85" s="364">
        <v>0</v>
      </c>
    </row>
    <row r="86" spans="1:12">
      <c r="B86" s="247" t="s">
        <v>2307</v>
      </c>
      <c r="J86" s="364">
        <f>'GL Map'!E49</f>
        <v>1091.25</v>
      </c>
      <c r="K86" s="377"/>
      <c r="L86" s="364">
        <v>0</v>
      </c>
    </row>
    <row r="87" spans="1:12">
      <c r="B87" s="467" t="s">
        <v>2305</v>
      </c>
      <c r="C87" s="372"/>
      <c r="D87" s="372"/>
      <c r="E87" s="372"/>
      <c r="F87" s="372"/>
      <c r="G87" s="372"/>
      <c r="H87" s="372"/>
      <c r="I87" s="646"/>
      <c r="J87" s="373">
        <f>'GL Map'!E47</f>
        <v>0</v>
      </c>
      <c r="K87" s="647"/>
      <c r="L87" s="373"/>
    </row>
    <row r="88" spans="1:12">
      <c r="B88" s="247" t="s">
        <v>3731</v>
      </c>
      <c r="J88" s="364">
        <f>'GL Map'!E50</f>
        <v>9002.1299999999992</v>
      </c>
      <c r="K88" s="377"/>
      <c r="L88" s="364">
        <v>0</v>
      </c>
    </row>
    <row r="89" spans="1:12">
      <c r="B89" s="247" t="s">
        <v>3732</v>
      </c>
      <c r="J89" s="364">
        <f>'GL Map'!E51</f>
        <v>29607.600000000002</v>
      </c>
      <c r="K89" s="364"/>
      <c r="L89" s="364">
        <v>0</v>
      </c>
    </row>
    <row r="90" spans="1:12" ht="13.5" thickBot="1">
      <c r="J90" s="376">
        <f>SUM(J76:J89)</f>
        <v>306012.35000000003</v>
      </c>
      <c r="K90" s="364"/>
      <c r="L90" s="376">
        <v>40240.910000000011</v>
      </c>
    </row>
    <row r="91" spans="1:12" ht="8.25" customHeight="1" thickTop="1">
      <c r="A91" s="490"/>
      <c r="G91" s="377"/>
      <c r="H91" s="377"/>
      <c r="J91" s="368"/>
      <c r="K91" s="491"/>
      <c r="L91" s="493"/>
    </row>
    <row r="92" spans="1:12">
      <c r="A92" s="450">
        <f>A73+1</f>
        <v>11</v>
      </c>
      <c r="B92" s="497" t="s">
        <v>875</v>
      </c>
      <c r="C92" s="497"/>
      <c r="J92" s="364"/>
      <c r="K92" s="364"/>
      <c r="L92" s="369"/>
    </row>
    <row r="93" spans="1:12" ht="5.15" customHeight="1">
      <c r="B93" s="497"/>
      <c r="C93" s="497"/>
      <c r="J93" s="364"/>
      <c r="K93" s="364"/>
      <c r="L93" s="369"/>
    </row>
    <row r="94" spans="1:12">
      <c r="B94" s="247" t="s">
        <v>941</v>
      </c>
      <c r="C94" s="497"/>
      <c r="I94" s="643">
        <v>11.1</v>
      </c>
      <c r="J94" s="364">
        <f>J104</f>
        <v>1955094.74</v>
      </c>
      <c r="K94" s="364"/>
      <c r="L94" s="364">
        <v>521919</v>
      </c>
    </row>
    <row r="95" spans="1:12">
      <c r="B95" s="247" t="s">
        <v>1457</v>
      </c>
      <c r="C95" s="497"/>
      <c r="I95" s="643">
        <v>11.2</v>
      </c>
      <c r="J95" s="364">
        <f>J107</f>
        <v>9850.68</v>
      </c>
      <c r="K95" s="364"/>
      <c r="L95" s="364">
        <v>17889.524448341199</v>
      </c>
    </row>
    <row r="96" spans="1:12">
      <c r="B96" s="247" t="s">
        <v>942</v>
      </c>
      <c r="C96" s="497"/>
      <c r="J96" s="364">
        <v>0</v>
      </c>
      <c r="K96" s="364"/>
      <c r="L96" s="364">
        <v>0</v>
      </c>
    </row>
    <row r="97" spans="1:12" ht="13.5" thickBot="1">
      <c r="B97" s="497"/>
      <c r="C97" s="497"/>
      <c r="J97" s="499">
        <f>SUM(J94:J96)</f>
        <v>1964945.42</v>
      </c>
      <c r="K97" s="500"/>
      <c r="L97" s="501">
        <v>539808.52444834122</v>
      </c>
    </row>
    <row r="98" spans="1:12" ht="13.5" thickTop="1">
      <c r="A98" s="606">
        <f>A92+0.1</f>
        <v>11.1</v>
      </c>
      <c r="B98" s="497" t="str">
        <f>B94</f>
        <v>Export incentive from Government</v>
      </c>
      <c r="C98" s="497"/>
      <c r="J98" s="364"/>
      <c r="K98" s="364"/>
      <c r="L98" s="364"/>
    </row>
    <row r="99" spans="1:12" ht="2.5" customHeight="1">
      <c r="B99" s="497"/>
      <c r="C99" s="497"/>
      <c r="J99" s="364"/>
      <c r="K99" s="364"/>
      <c r="L99" s="364"/>
    </row>
    <row r="100" spans="1:12">
      <c r="B100" s="247" t="s">
        <v>12</v>
      </c>
      <c r="C100" s="497"/>
      <c r="J100" s="502">
        <f>L104</f>
        <v>521919</v>
      </c>
      <c r="K100" s="377"/>
      <c r="L100" s="502">
        <v>389889.85999999987</v>
      </c>
    </row>
    <row r="101" spans="1:12">
      <c r="B101" s="247" t="s">
        <v>943</v>
      </c>
      <c r="C101" s="497"/>
      <c r="J101" s="502">
        <f>PL!F16</f>
        <v>2311259</v>
      </c>
      <c r="K101" s="377"/>
      <c r="L101" s="502">
        <v>1988826</v>
      </c>
    </row>
    <row r="102" spans="1:12">
      <c r="B102" s="247"/>
      <c r="C102" s="497"/>
      <c r="J102" s="367">
        <f>SUM(J100:J101)</f>
        <v>2833178</v>
      </c>
      <c r="K102" s="360"/>
      <c r="L102" s="367">
        <v>2378715.86</v>
      </c>
    </row>
    <row r="103" spans="1:12">
      <c r="B103" s="247" t="s">
        <v>876</v>
      </c>
      <c r="C103" s="497"/>
      <c r="J103" s="477">
        <f>J102-J104</f>
        <v>878083.26</v>
      </c>
      <c r="K103" s="247"/>
      <c r="L103" s="477">
        <v>1856796.8599999999</v>
      </c>
    </row>
    <row r="104" spans="1:12" ht="13.5" thickBot="1">
      <c r="B104" s="497"/>
      <c r="C104" s="497"/>
      <c r="I104" s="503" t="s">
        <v>1267</v>
      </c>
      <c r="J104" s="501">
        <f>SUMIFS('TB 21-22'!L:L,'TB 21-22'!B:B,'Notes 6-29'!I104)</f>
        <v>1955094.74</v>
      </c>
      <c r="K104" s="500"/>
      <c r="L104" s="501">
        <v>521919</v>
      </c>
    </row>
    <row r="105" spans="1:12" ht="13.5" thickTop="1">
      <c r="A105" s="450">
        <v>11.2</v>
      </c>
      <c r="B105" s="497" t="s">
        <v>1457</v>
      </c>
      <c r="C105" s="497"/>
      <c r="J105" s="504"/>
      <c r="K105" s="500"/>
      <c r="L105" s="505"/>
    </row>
    <row r="106" spans="1:12" ht="4.5" customHeight="1">
      <c r="B106" s="497"/>
      <c r="C106" s="497"/>
      <c r="J106" s="504"/>
      <c r="K106" s="500"/>
      <c r="L106" s="505"/>
    </row>
    <row r="107" spans="1:12" ht="13.5" thickBot="1">
      <c r="B107" s="494" t="s">
        <v>981</v>
      </c>
      <c r="C107" s="497"/>
      <c r="J107" s="499">
        <v>9850.68</v>
      </c>
      <c r="K107" s="500"/>
      <c r="L107" s="499">
        <v>17889.524448341199</v>
      </c>
    </row>
    <row r="108" spans="1:12" ht="13.5" thickTop="1">
      <c r="B108" s="497"/>
      <c r="C108" s="497"/>
      <c r="J108" s="347"/>
      <c r="K108" s="500"/>
      <c r="L108" s="347"/>
    </row>
    <row r="109" spans="1:12">
      <c r="B109" s="497"/>
      <c r="C109" s="497"/>
      <c r="J109" s="347"/>
      <c r="K109" s="500"/>
      <c r="L109" s="347"/>
    </row>
    <row r="110" spans="1:12">
      <c r="B110" s="497"/>
      <c r="C110" s="497"/>
      <c r="I110" s="347"/>
      <c r="J110" s="888" t="s">
        <v>818</v>
      </c>
      <c r="K110" s="888"/>
      <c r="L110" s="888"/>
    </row>
    <row r="111" spans="1:12" ht="14.5" customHeight="1">
      <c r="B111" s="497"/>
      <c r="C111" s="497"/>
      <c r="I111" s="888" t="s">
        <v>3</v>
      </c>
      <c r="J111" s="469">
        <v>2022</v>
      </c>
      <c r="K111" s="470"/>
      <c r="L111" s="469">
        <v>2021</v>
      </c>
    </row>
    <row r="112" spans="1:12">
      <c r="B112" s="497"/>
      <c r="C112" s="497"/>
      <c r="I112" s="888"/>
      <c r="J112" s="273" t="s">
        <v>20</v>
      </c>
      <c r="K112" s="471"/>
      <c r="L112" s="273" t="s">
        <v>20</v>
      </c>
    </row>
    <row r="113" spans="1:12">
      <c r="A113" s="450">
        <f>A92+1</f>
        <v>12</v>
      </c>
      <c r="B113" s="366" t="s">
        <v>872</v>
      </c>
      <c r="C113" s="366"/>
      <c r="D113" s="366"/>
      <c r="E113" s="366"/>
      <c r="J113" s="347"/>
      <c r="L113" s="347"/>
    </row>
    <row r="114" spans="1:12">
      <c r="B114" s="366" t="s">
        <v>229</v>
      </c>
      <c r="C114" s="366"/>
      <c r="D114" s="366"/>
      <c r="E114" s="366"/>
    </row>
    <row r="115" spans="1:12" ht="5.9" customHeight="1">
      <c r="B115" s="366"/>
      <c r="C115" s="366"/>
      <c r="D115" s="366"/>
      <c r="E115" s="366"/>
    </row>
    <row r="116" spans="1:12">
      <c r="B116" s="347" t="s">
        <v>940</v>
      </c>
      <c r="J116" s="508">
        <f>SUMIFS('TB 21-22'!L:L,'TB 21-22'!M:M,'Notes 6-29'!B116)</f>
        <v>27276.21</v>
      </c>
      <c r="K116" s="491"/>
      <c r="L116" s="508">
        <v>75888.17</v>
      </c>
    </row>
    <row r="117" spans="1:12">
      <c r="B117" s="347" t="s">
        <v>565</v>
      </c>
      <c r="J117" s="508">
        <f>SUMIFS('TB 21-22'!L:L,'TB 21-22'!M:M,'Notes 6-29'!B117)</f>
        <v>299631.61</v>
      </c>
      <c r="K117" s="491"/>
      <c r="L117" s="508">
        <v>5386.5599999999995</v>
      </c>
    </row>
    <row r="118" spans="1:12">
      <c r="B118" s="347" t="s">
        <v>230</v>
      </c>
      <c r="J118" s="509">
        <f>SUMIFS('TB 21-22'!L:L,'TB 21-22'!M:M,'Notes 6-29'!B118)</f>
        <v>0</v>
      </c>
      <c r="K118" s="491"/>
      <c r="L118" s="508">
        <v>15267.07</v>
      </c>
    </row>
    <row r="119" spans="1:12" ht="13.5" thickBot="1">
      <c r="B119" s="366"/>
      <c r="J119" s="376">
        <f>SUM(J116:J118)</f>
        <v>326907.82</v>
      </c>
      <c r="K119" s="368"/>
      <c r="L119" s="376">
        <f>SUM(L116:L118)</f>
        <v>96541.799999999988</v>
      </c>
    </row>
    <row r="120" spans="1:12" ht="13.5" thickTop="1">
      <c r="B120" s="366"/>
      <c r="C120" s="347" t="s">
        <v>653</v>
      </c>
      <c r="J120" s="364">
        <v>0</v>
      </c>
      <c r="K120" s="364"/>
      <c r="L120" s="364">
        <v>0</v>
      </c>
    </row>
    <row r="121" spans="1:12" ht="13.5" thickBot="1">
      <c r="B121" s="366"/>
      <c r="J121" s="376">
        <f>SUM(J119:J120)</f>
        <v>326907.82</v>
      </c>
      <c r="K121" s="368"/>
      <c r="L121" s="376">
        <v>1224298.82</v>
      </c>
    </row>
    <row r="122" spans="1:12" ht="13.5" thickTop="1">
      <c r="B122" s="366"/>
      <c r="J122" s="368"/>
      <c r="K122" s="368"/>
      <c r="L122" s="368"/>
    </row>
    <row r="123" spans="1:12">
      <c r="A123" s="490"/>
      <c r="B123" s="366" t="s">
        <v>718</v>
      </c>
      <c r="C123" s="366"/>
    </row>
    <row r="124" spans="1:12" ht="16.399999999999999" customHeight="1">
      <c r="B124" s="347" t="s">
        <v>936</v>
      </c>
      <c r="G124" s="366"/>
      <c r="I124" s="347"/>
      <c r="J124" s="364">
        <f>'GL Map'!E55+'GL Map'!E56</f>
        <v>216001.99</v>
      </c>
      <c r="K124" s="471"/>
      <c r="L124" s="364">
        <v>219900.47999999998</v>
      </c>
    </row>
    <row r="125" spans="1:12" ht="16.399999999999999" customHeight="1">
      <c r="B125" s="347" t="s">
        <v>937</v>
      </c>
      <c r="G125" s="366"/>
      <c r="I125" s="347"/>
      <c r="J125" s="364">
        <f>'GL Map'!E59</f>
        <v>0</v>
      </c>
      <c r="K125" s="471"/>
      <c r="L125" s="364">
        <v>0</v>
      </c>
    </row>
    <row r="126" spans="1:12" ht="16.399999999999999" customHeight="1">
      <c r="B126" s="347" t="s">
        <v>938</v>
      </c>
      <c r="G126" s="366"/>
      <c r="I126" s="347"/>
      <c r="J126" s="364">
        <f>'GL Map'!E58</f>
        <v>451.22000000000014</v>
      </c>
      <c r="K126" s="471"/>
      <c r="L126" s="364">
        <v>451.22000000000014</v>
      </c>
    </row>
    <row r="127" spans="1:12" ht="16.399999999999999" customHeight="1">
      <c r="B127" s="510" t="s">
        <v>939</v>
      </c>
      <c r="G127" s="366"/>
      <c r="I127" s="347"/>
      <c r="J127" s="364">
        <f>'GL Map'!E57</f>
        <v>46159.670000000006</v>
      </c>
      <c r="K127" s="471"/>
      <c r="L127" s="364">
        <v>46159.670000000006</v>
      </c>
    </row>
    <row r="128" spans="1:12" ht="16.399999999999999" customHeight="1">
      <c r="B128" s="510" t="s">
        <v>1332</v>
      </c>
      <c r="G128" s="366"/>
      <c r="I128" s="347"/>
      <c r="J128" s="364">
        <f>'GL Map'!E62</f>
        <v>5955.93</v>
      </c>
      <c r="K128" s="471"/>
      <c r="L128" s="364">
        <v>5955.93</v>
      </c>
    </row>
    <row r="129" spans="1:12" ht="16.399999999999999" customHeight="1">
      <c r="B129" s="510" t="s">
        <v>1336</v>
      </c>
      <c r="G129" s="366"/>
      <c r="I129" s="347"/>
      <c r="J129" s="364">
        <f>'GL Map'!E63</f>
        <v>774.73</v>
      </c>
      <c r="K129" s="471"/>
      <c r="L129" s="364">
        <v>774.73</v>
      </c>
    </row>
    <row r="130" spans="1:12" ht="16.399999999999999" customHeight="1">
      <c r="B130" s="510" t="s">
        <v>1378</v>
      </c>
      <c r="G130" s="366"/>
      <c r="I130" s="347"/>
      <c r="J130" s="364">
        <f>'GL Map'!E64</f>
        <v>2382.37</v>
      </c>
      <c r="K130" s="471"/>
      <c r="L130" s="364">
        <v>2382.37</v>
      </c>
    </row>
    <row r="131" spans="1:12" ht="16.399999999999999" customHeight="1">
      <c r="B131" s="510" t="s">
        <v>1382</v>
      </c>
      <c r="G131" s="366"/>
      <c r="I131" s="347"/>
      <c r="J131" s="364">
        <f>'GL Map'!E65</f>
        <v>1191.19</v>
      </c>
      <c r="K131" s="471"/>
      <c r="L131" s="364">
        <v>1191.19</v>
      </c>
    </row>
    <row r="132" spans="1:12" ht="16.399999999999999" customHeight="1">
      <c r="B132" s="510" t="s">
        <v>1386</v>
      </c>
      <c r="G132" s="366"/>
      <c r="I132" s="347"/>
      <c r="J132" s="364">
        <f>'GL Map'!E66</f>
        <v>0</v>
      </c>
      <c r="K132" s="471"/>
      <c r="L132" s="364">
        <v>3296.06</v>
      </c>
    </row>
    <row r="133" spans="1:12">
      <c r="F133" s="366"/>
      <c r="I133" s="472"/>
      <c r="J133" s="367">
        <f>SUM(J124:J132)</f>
        <v>272917.09999999998</v>
      </c>
      <c r="K133" s="511"/>
      <c r="L133" s="367">
        <v>280111.64999999997</v>
      </c>
    </row>
    <row r="134" spans="1:12">
      <c r="F134" s="366"/>
      <c r="I134" s="472"/>
      <c r="J134" s="368"/>
      <c r="K134" s="511"/>
      <c r="L134" s="368"/>
    </row>
    <row r="135" spans="1:12">
      <c r="B135" s="366" t="s">
        <v>1321</v>
      </c>
      <c r="F135" s="366"/>
      <c r="I135" s="512"/>
      <c r="J135" s="513"/>
      <c r="K135" s="514"/>
      <c r="L135" s="513"/>
    </row>
    <row r="136" spans="1:12">
      <c r="B136" s="347" t="s">
        <v>1322</v>
      </c>
      <c r="F136" s="366"/>
      <c r="I136" s="512"/>
      <c r="J136" s="508">
        <f>SUMIFS('TB 21-22'!L:L,'TB 21-22'!M:M,'Notes 6-29'!B136)</f>
        <v>13335.39</v>
      </c>
      <c r="K136" s="515"/>
      <c r="L136" s="516">
        <v>0</v>
      </c>
    </row>
    <row r="137" spans="1:12">
      <c r="F137" s="366"/>
      <c r="I137" s="512"/>
      <c r="J137" s="367">
        <f>SUM(J136:J136)</f>
        <v>13335.39</v>
      </c>
      <c r="K137" s="511"/>
      <c r="L137" s="367">
        <v>0</v>
      </c>
    </row>
    <row r="138" spans="1:12">
      <c r="B138" s="366"/>
      <c r="F138" s="366"/>
      <c r="I138" s="472"/>
      <c r="J138" s="517"/>
      <c r="K138" s="491"/>
      <c r="L138" s="364"/>
    </row>
    <row r="139" spans="1:12" ht="13.5" thickBot="1">
      <c r="B139" s="366" t="s">
        <v>11</v>
      </c>
      <c r="F139" s="366"/>
      <c r="I139" s="472"/>
      <c r="J139" s="376">
        <f>J119+J133+J137</f>
        <v>613160.30999999994</v>
      </c>
      <c r="K139" s="491"/>
      <c r="L139" s="376">
        <f>L119+L133+L137</f>
        <v>376653.44999999995</v>
      </c>
    </row>
    <row r="140" spans="1:12" ht="8.25" customHeight="1" thickTop="1">
      <c r="F140" s="366"/>
      <c r="I140" s="472"/>
      <c r="J140" s="492"/>
      <c r="K140" s="491"/>
      <c r="L140" s="493"/>
    </row>
    <row r="141" spans="1:12" ht="3" customHeight="1">
      <c r="J141" s="368"/>
      <c r="K141" s="368"/>
      <c r="L141" s="368"/>
    </row>
    <row r="142" spans="1:12">
      <c r="A142" s="450">
        <f>A113+1</f>
        <v>13</v>
      </c>
      <c r="B142" s="366" t="s">
        <v>206</v>
      </c>
      <c r="C142" s="366"/>
      <c r="D142" s="366"/>
      <c r="E142" s="366"/>
      <c r="F142" s="518"/>
      <c r="G142" s="518"/>
      <c r="H142" s="518"/>
      <c r="J142" s="486"/>
      <c r="L142" s="479"/>
    </row>
    <row r="143" spans="1:12" ht="5.15" customHeight="1">
      <c r="B143" s="366"/>
      <c r="C143" s="366"/>
      <c r="D143" s="366"/>
      <c r="E143" s="366"/>
      <c r="F143" s="518"/>
      <c r="G143" s="518"/>
      <c r="H143" s="518"/>
      <c r="J143" s="486"/>
      <c r="L143" s="486"/>
    </row>
    <row r="144" spans="1:12">
      <c r="B144" s="347" t="s">
        <v>10</v>
      </c>
      <c r="C144" s="495"/>
      <c r="F144" s="518"/>
      <c r="G144" s="518"/>
      <c r="H144" s="518"/>
      <c r="J144" s="364">
        <f>SUMIFS('TB 21-22'!L:L,'TB 21-22'!M:M,'Notes 6-29'!B144)</f>
        <v>1283.21</v>
      </c>
      <c r="K144" s="364"/>
      <c r="L144" s="364">
        <v>1790.56</v>
      </c>
    </row>
    <row r="145" spans="2:12">
      <c r="B145" s="366" t="s">
        <v>4111</v>
      </c>
      <c r="C145" s="495"/>
      <c r="F145" s="518"/>
      <c r="G145" s="518"/>
      <c r="H145" s="518"/>
      <c r="K145" s="364"/>
    </row>
    <row r="146" spans="2:12" ht="4.5" customHeight="1">
      <c r="C146" s="495"/>
      <c r="F146" s="518"/>
      <c r="G146" s="518"/>
      <c r="H146" s="518"/>
      <c r="J146" s="364"/>
      <c r="K146" s="364"/>
      <c r="L146" s="364"/>
    </row>
    <row r="147" spans="2:12">
      <c r="B147" s="347" t="s">
        <v>1449</v>
      </c>
      <c r="C147" s="366"/>
      <c r="D147" s="366"/>
      <c r="E147" s="366"/>
      <c r="F147" s="518"/>
      <c r="G147" s="518"/>
      <c r="H147" s="518"/>
      <c r="J147" s="369">
        <f>J157+J162+J164+J166+J168</f>
        <v>-251024.45999999996</v>
      </c>
      <c r="L147" s="369">
        <v>504457.30999999994</v>
      </c>
    </row>
    <row r="148" spans="2:12">
      <c r="B148" s="347" t="s">
        <v>1450</v>
      </c>
      <c r="C148" s="366"/>
      <c r="D148" s="366"/>
      <c r="E148" s="366"/>
      <c r="F148" s="518"/>
      <c r="G148" s="518"/>
      <c r="H148" s="518"/>
      <c r="J148" s="369">
        <f>J158+J159+J169</f>
        <v>1069519.8600000001</v>
      </c>
      <c r="L148" s="369">
        <v>1718246.39</v>
      </c>
    </row>
    <row r="149" spans="2:12">
      <c r="B149" s="366"/>
      <c r="C149" s="366"/>
      <c r="D149" s="366"/>
      <c r="E149" s="366"/>
      <c r="F149" s="518"/>
      <c r="G149" s="518"/>
      <c r="H149" s="518"/>
      <c r="J149" s="486"/>
      <c r="L149" s="486"/>
    </row>
    <row r="150" spans="2:12">
      <c r="B150" s="366"/>
      <c r="C150" s="366"/>
      <c r="D150" s="366"/>
      <c r="E150" s="366"/>
      <c r="F150" s="518"/>
      <c r="G150" s="518"/>
      <c r="H150" s="518"/>
      <c r="J150" s="486"/>
      <c r="L150" s="486"/>
    </row>
    <row r="151" spans="2:12">
      <c r="B151" s="366"/>
      <c r="C151" s="366"/>
      <c r="D151" s="366"/>
      <c r="E151" s="366"/>
      <c r="F151" s="518"/>
      <c r="G151" s="518"/>
      <c r="H151" s="518"/>
      <c r="J151" s="486"/>
      <c r="L151" s="486"/>
    </row>
    <row r="152" spans="2:12">
      <c r="B152" s="366"/>
      <c r="C152" s="366"/>
      <c r="D152" s="366"/>
      <c r="E152" s="366"/>
      <c r="F152" s="518"/>
      <c r="G152" s="518"/>
      <c r="H152" s="518"/>
      <c r="J152" s="486"/>
      <c r="L152" s="486"/>
    </row>
    <row r="153" spans="2:12">
      <c r="B153" s="366"/>
      <c r="C153" s="366"/>
      <c r="D153" s="366"/>
      <c r="E153" s="366"/>
      <c r="F153" s="518"/>
      <c r="G153" s="518"/>
      <c r="H153" s="518"/>
      <c r="J153" s="486"/>
      <c r="L153" s="486"/>
    </row>
    <row r="154" spans="2:12">
      <c r="B154" s="366"/>
      <c r="C154" s="366"/>
      <c r="D154" s="366"/>
      <c r="E154" s="366"/>
      <c r="F154" s="518"/>
      <c r="G154" s="518"/>
      <c r="H154" s="518"/>
      <c r="J154" s="486"/>
      <c r="L154" s="486"/>
    </row>
    <row r="155" spans="2:12">
      <c r="B155" s="366" t="s">
        <v>597</v>
      </c>
      <c r="C155" s="366"/>
      <c r="F155" s="518"/>
      <c r="G155" s="518"/>
      <c r="H155" s="518"/>
      <c r="J155" s="369"/>
      <c r="K155" s="364"/>
      <c r="L155" s="364"/>
    </row>
    <row r="156" spans="2:12">
      <c r="B156" s="892" t="s">
        <v>931</v>
      </c>
      <c r="C156" s="892"/>
      <c r="D156" s="892"/>
      <c r="E156" s="892"/>
      <c r="F156" s="892"/>
      <c r="G156" s="892"/>
      <c r="H156" s="892"/>
      <c r="I156" s="519"/>
      <c r="J156" s="369"/>
      <c r="K156" s="364"/>
      <c r="L156" s="364"/>
    </row>
    <row r="157" spans="2:12">
      <c r="B157" s="347" t="s">
        <v>932</v>
      </c>
      <c r="F157" s="518"/>
      <c r="G157" s="518"/>
      <c r="H157" s="518"/>
      <c r="J157" s="364">
        <f>SUMIFS('TB 21-22'!L:L,'TB 21-22'!M:M,'Notes 6-29'!B157)</f>
        <v>31346.420000000002</v>
      </c>
      <c r="K157" s="364"/>
      <c r="L157" s="364">
        <v>471041.97</v>
      </c>
    </row>
    <row r="158" spans="2:12">
      <c r="B158" s="347" t="s">
        <v>871</v>
      </c>
      <c r="F158" s="518"/>
      <c r="G158" s="518"/>
      <c r="H158" s="518"/>
      <c r="J158" s="364">
        <f>SUMIFS('TB 21-22'!L:L,'TB 21-22'!M:M,'Notes 6-29'!B158)</f>
        <v>144501.01</v>
      </c>
      <c r="K158" s="364"/>
      <c r="L158" s="364">
        <v>251022.78</v>
      </c>
    </row>
    <row r="159" spans="2:12">
      <c r="B159" s="520" t="s">
        <v>933</v>
      </c>
      <c r="D159" s="521"/>
      <c r="E159" s="521"/>
      <c r="F159" s="518"/>
      <c r="G159" s="518"/>
      <c r="H159" s="518"/>
      <c r="J159" s="364">
        <f>SUMIFS('TB 21-22'!L:L,'TB 21-22'!M:M,'Notes 6-29'!B159)</f>
        <v>371021.33</v>
      </c>
      <c r="K159" s="364"/>
      <c r="L159" s="364">
        <v>1467223.6099999999</v>
      </c>
    </row>
    <row r="160" spans="2:12">
      <c r="D160" s="458"/>
      <c r="E160" s="458"/>
      <c r="G160" s="518"/>
      <c r="H160" s="518"/>
      <c r="J160" s="522">
        <f>SUM(J157:J159)</f>
        <v>546868.76</v>
      </c>
      <c r="K160" s="364">
        <v>0</v>
      </c>
      <c r="L160" s="522">
        <v>2189288.36</v>
      </c>
    </row>
    <row r="161" spans="2:12">
      <c r="B161" s="523" t="s">
        <v>232</v>
      </c>
      <c r="D161" s="458"/>
      <c r="E161" s="458"/>
      <c r="G161" s="518"/>
      <c r="H161" s="518"/>
      <c r="J161" s="364"/>
      <c r="K161" s="364"/>
      <c r="L161" s="364"/>
    </row>
    <row r="162" spans="2:12">
      <c r="B162" s="347" t="s">
        <v>1400</v>
      </c>
      <c r="D162" s="458"/>
      <c r="E162" s="458"/>
      <c r="G162" s="518"/>
      <c r="H162" s="518"/>
      <c r="J162" s="364">
        <f>SUMIFS('TB 21-22'!L:L,'TB 21-22'!M:M,'Notes 6-29'!B162)</f>
        <v>10714.46</v>
      </c>
      <c r="K162" s="364"/>
      <c r="L162" s="364">
        <v>19084.48</v>
      </c>
    </row>
    <row r="163" spans="2:12">
      <c r="B163" s="523" t="s">
        <v>231</v>
      </c>
      <c r="G163" s="518"/>
      <c r="H163" s="518"/>
      <c r="J163" s="364"/>
      <c r="K163" s="364"/>
      <c r="L163" s="364"/>
    </row>
    <row r="164" spans="2:12">
      <c r="B164" s="524" t="s">
        <v>1398</v>
      </c>
      <c r="D164" s="523"/>
      <c r="E164" s="523"/>
      <c r="F164" s="518"/>
      <c r="G164" s="518"/>
      <c r="H164" s="518"/>
      <c r="J164" s="364">
        <f>SUMIFS('TB 21-22'!L:L,'TB 21-22'!M:M,'Notes 6-29'!B164)</f>
        <v>29485.3</v>
      </c>
      <c r="K164" s="364"/>
      <c r="L164" s="364">
        <v>14231.56</v>
      </c>
    </row>
    <row r="165" spans="2:12">
      <c r="B165" s="523" t="s">
        <v>934</v>
      </c>
      <c r="F165" s="518"/>
      <c r="G165" s="518"/>
      <c r="H165" s="518"/>
      <c r="J165" s="364"/>
      <c r="K165" s="364"/>
      <c r="L165" s="364"/>
    </row>
    <row r="166" spans="2:12">
      <c r="B166" s="524" t="s">
        <v>1399</v>
      </c>
      <c r="F166" s="518"/>
      <c r="G166" s="518"/>
      <c r="H166" s="518"/>
      <c r="J166" s="364">
        <f>SUMIFS('TB 21-22'!L:L,'TB 21-22'!M:M,'Notes 6-29'!B166)</f>
        <v>82.41</v>
      </c>
      <c r="K166" s="364"/>
      <c r="L166" s="364">
        <v>99.3</v>
      </c>
    </row>
    <row r="167" spans="2:12">
      <c r="B167" s="523" t="s">
        <v>2316</v>
      </c>
      <c r="F167" s="518"/>
      <c r="G167" s="518"/>
      <c r="H167" s="518"/>
      <c r="J167" s="364"/>
      <c r="K167" s="364"/>
      <c r="L167" s="364"/>
    </row>
    <row r="168" spans="2:12">
      <c r="B168" s="524" t="s">
        <v>2317</v>
      </c>
      <c r="F168" s="518"/>
      <c r="G168" s="518"/>
      <c r="H168" s="518"/>
      <c r="J168" s="364">
        <f>SUMIFS('TB 21-22'!L:L,'TB 21-22'!M:M,'Notes 6-29'!B168)</f>
        <v>-322653.05</v>
      </c>
      <c r="K168" s="364"/>
      <c r="L168" s="364"/>
    </row>
    <row r="169" spans="2:12">
      <c r="B169" s="524" t="s">
        <v>2318</v>
      </c>
      <c r="F169" s="518"/>
      <c r="G169" s="518"/>
      <c r="H169" s="518"/>
      <c r="J169" s="364">
        <f>SUMIFS('TB 21-22'!L:L,'TB 21-22'!M:M,'Notes 6-29'!B169)</f>
        <v>553997.52</v>
      </c>
      <c r="K169" s="364"/>
      <c r="L169" s="364"/>
    </row>
    <row r="170" spans="2:12">
      <c r="B170" s="347" t="s">
        <v>935</v>
      </c>
      <c r="F170" s="518"/>
      <c r="G170" s="518"/>
      <c r="H170" s="518"/>
      <c r="J170" s="364">
        <v>0</v>
      </c>
      <c r="K170" s="364"/>
      <c r="L170" s="364">
        <v>0</v>
      </c>
    </row>
    <row r="171" spans="2:12">
      <c r="B171" s="521"/>
      <c r="C171" s="366"/>
      <c r="F171" s="518"/>
      <c r="G171" s="518"/>
      <c r="H171" s="518"/>
      <c r="J171" s="368"/>
      <c r="K171" s="364"/>
      <c r="L171" s="368"/>
    </row>
    <row r="172" spans="2:12">
      <c r="B172" s="521"/>
      <c r="C172" s="366"/>
      <c r="F172" s="518"/>
      <c r="G172" s="518"/>
      <c r="H172" s="518"/>
      <c r="J172" s="367">
        <f>J147+J148</f>
        <v>818495.40000000014</v>
      </c>
      <c r="K172" s="364"/>
      <c r="L172" s="367">
        <f>L147+L148</f>
        <v>2222703.6999999997</v>
      </c>
    </row>
    <row r="173" spans="2:12">
      <c r="B173" s="521"/>
      <c r="C173" s="366"/>
      <c r="F173" s="518"/>
      <c r="G173" s="518"/>
      <c r="H173" s="518"/>
      <c r="J173" s="368"/>
      <c r="K173" s="364"/>
      <c r="L173" s="368"/>
    </row>
    <row r="174" spans="2:12">
      <c r="B174" s="347" t="s">
        <v>357</v>
      </c>
      <c r="F174" s="518"/>
      <c r="G174" s="518"/>
      <c r="H174" s="518"/>
      <c r="J174" s="806">
        <f>SUMIFS('TB 21-22'!L:L,'TB 21-22'!M:M,'Notes 6-29'!B174)</f>
        <v>2104016.83</v>
      </c>
      <c r="K174" s="364"/>
      <c r="L174" s="364">
        <v>0</v>
      </c>
    </row>
    <row r="175" spans="2:12" ht="3.75" customHeight="1">
      <c r="F175" s="518"/>
      <c r="G175" s="518"/>
      <c r="H175" s="518"/>
      <c r="J175" s="364"/>
      <c r="K175" s="364"/>
      <c r="L175" s="364"/>
    </row>
    <row r="176" spans="2:12" ht="13.5" thickBot="1">
      <c r="F176" s="518"/>
      <c r="G176" s="518"/>
      <c r="H176" s="518"/>
      <c r="J176" s="376">
        <f>J144+J160+J162+J164+J174+J170+J166+J169+J168</f>
        <v>2923795.4400000004</v>
      </c>
      <c r="K176" s="491"/>
      <c r="L176" s="376">
        <v>2224494.2599999998</v>
      </c>
    </row>
    <row r="177" spans="1:13" ht="13.5" thickTop="1">
      <c r="F177" s="518"/>
      <c r="G177" s="518"/>
      <c r="H177" s="518"/>
      <c r="J177" s="368"/>
      <c r="K177" s="368"/>
      <c r="L177" s="368"/>
    </row>
    <row r="178" spans="1:13">
      <c r="F178" s="518"/>
      <c r="G178" s="518"/>
      <c r="H178" s="518"/>
      <c r="J178" s="368"/>
      <c r="K178" s="368"/>
      <c r="L178" s="368"/>
    </row>
    <row r="179" spans="1:13">
      <c r="F179" s="518"/>
      <c r="G179" s="518"/>
      <c r="H179" s="518"/>
      <c r="J179" s="368"/>
      <c r="K179" s="368"/>
      <c r="L179" s="368"/>
    </row>
    <row r="180" spans="1:13">
      <c r="F180" s="518"/>
      <c r="G180" s="518"/>
      <c r="H180" s="518"/>
      <c r="J180" s="368"/>
      <c r="K180" s="368"/>
      <c r="L180" s="368"/>
    </row>
    <row r="181" spans="1:13">
      <c r="F181" s="518"/>
      <c r="G181" s="518"/>
      <c r="H181" s="518"/>
      <c r="J181" s="368"/>
      <c r="K181" s="368"/>
      <c r="L181" s="368"/>
    </row>
    <row r="182" spans="1:13">
      <c r="A182" s="450">
        <f>A142+1</f>
        <v>14</v>
      </c>
      <c r="B182" s="366" t="s">
        <v>40</v>
      </c>
      <c r="I182" s="486"/>
      <c r="J182" s="369"/>
      <c r="K182" s="364"/>
      <c r="L182" s="369"/>
    </row>
    <row r="183" spans="1:13" ht="3.65" customHeight="1">
      <c r="B183" s="366"/>
      <c r="I183" s="486"/>
      <c r="J183" s="486"/>
      <c r="L183" s="486"/>
    </row>
    <row r="184" spans="1:13">
      <c r="A184" s="525">
        <f>A182+0.1</f>
        <v>14.1</v>
      </c>
      <c r="B184" s="366" t="s">
        <v>313</v>
      </c>
      <c r="C184" s="366"/>
      <c r="I184" s="486"/>
      <c r="J184" s="486"/>
      <c r="L184" s="486"/>
    </row>
    <row r="185" spans="1:13" ht="3.65" customHeight="1">
      <c r="B185" s="366"/>
      <c r="I185" s="486"/>
      <c r="J185" s="486"/>
      <c r="L185" s="486"/>
    </row>
    <row r="186" spans="1:13" ht="13.5" thickBot="1">
      <c r="A186" s="525"/>
      <c r="B186" s="347" t="s">
        <v>4146</v>
      </c>
      <c r="G186" s="369"/>
      <c r="H186" s="369"/>
      <c r="I186" s="486"/>
      <c r="J186" s="526">
        <f>12765534.0034378+3403290</f>
        <v>16168824.0034378</v>
      </c>
      <c r="K186" s="527">
        <v>0</v>
      </c>
      <c r="L186" s="526">
        <v>12765534.003437825</v>
      </c>
    </row>
    <row r="187" spans="1:13" ht="13.5" thickTop="1">
      <c r="A187" s="525"/>
      <c r="B187" s="347" t="s">
        <v>4129</v>
      </c>
      <c r="G187" s="369"/>
      <c r="H187" s="369"/>
      <c r="I187" s="486"/>
      <c r="J187" s="527"/>
      <c r="K187" s="527"/>
      <c r="L187" s="527"/>
    </row>
    <row r="188" spans="1:13" ht="11.25" customHeight="1">
      <c r="A188" s="525"/>
      <c r="G188" s="369"/>
      <c r="H188" s="369"/>
      <c r="I188" s="486"/>
      <c r="J188" s="368"/>
      <c r="K188" s="366"/>
      <c r="L188" s="368"/>
    </row>
    <row r="189" spans="1:13">
      <c r="A189" s="525">
        <f>A184+0.1</f>
        <v>14.2</v>
      </c>
      <c r="B189" s="366" t="s">
        <v>312</v>
      </c>
      <c r="C189" s="366"/>
      <c r="I189" s="486"/>
      <c r="J189" s="472"/>
      <c r="K189" s="366"/>
      <c r="L189" s="472"/>
    </row>
    <row r="190" spans="1:13" ht="15" customHeight="1">
      <c r="B190" s="901" t="s">
        <v>4147</v>
      </c>
      <c r="C190" s="901"/>
      <c r="D190" s="901"/>
      <c r="E190" s="901"/>
      <c r="F190" s="901"/>
      <c r="G190" s="901"/>
      <c r="H190" s="901"/>
      <c r="I190" s="901"/>
      <c r="J190" s="486"/>
      <c r="L190" s="486"/>
    </row>
    <row r="191" spans="1:13" ht="13.5" thickBot="1">
      <c r="A191" s="525"/>
      <c r="B191" s="901"/>
      <c r="C191" s="901"/>
      <c r="D191" s="901"/>
      <c r="E191" s="901"/>
      <c r="F191" s="901"/>
      <c r="G191" s="901"/>
      <c r="H191" s="901"/>
      <c r="I191" s="901"/>
      <c r="J191" s="526">
        <v>13177394.49</v>
      </c>
      <c r="K191" s="527">
        <v>0</v>
      </c>
      <c r="L191" s="526">
        <v>12677393.420000002</v>
      </c>
      <c r="M191" s="377">
        <f>J191-L191</f>
        <v>500001.06999999844</v>
      </c>
    </row>
    <row r="192" spans="1:13" ht="7.4" customHeight="1" thickTop="1">
      <c r="A192" s="525"/>
      <c r="I192" s="347"/>
      <c r="J192" s="527"/>
      <c r="K192" s="527"/>
      <c r="L192" s="527"/>
    </row>
    <row r="193" spans="1:12">
      <c r="B193" s="347" t="s">
        <v>4130</v>
      </c>
      <c r="I193" s="486"/>
      <c r="J193" s="486"/>
      <c r="L193" s="486"/>
    </row>
    <row r="194" spans="1:12" ht="7.4" customHeight="1">
      <c r="I194" s="486"/>
      <c r="J194" s="486"/>
      <c r="L194" s="486"/>
    </row>
    <row r="195" spans="1:12">
      <c r="A195" s="525">
        <f>A189+0.1</f>
        <v>14.299999999999999</v>
      </c>
      <c r="B195" s="366" t="s">
        <v>233</v>
      </c>
    </row>
    <row r="196" spans="1:12" ht="9" customHeight="1">
      <c r="B196" s="366"/>
      <c r="I196" s="486"/>
      <c r="J196" s="486"/>
      <c r="L196" s="486"/>
    </row>
    <row r="197" spans="1:12" ht="21.75" customHeight="1">
      <c r="B197" s="899" t="s">
        <v>9</v>
      </c>
      <c r="C197" s="899"/>
      <c r="D197" s="899"/>
      <c r="E197" s="899"/>
      <c r="F197" s="895" t="s">
        <v>234</v>
      </c>
      <c r="G197" s="895"/>
      <c r="H197" s="895" t="s">
        <v>235</v>
      </c>
      <c r="I197" s="893" t="s">
        <v>288</v>
      </c>
      <c r="J197" s="893" t="s">
        <v>3754</v>
      </c>
      <c r="K197" s="528"/>
      <c r="L197" s="893" t="s">
        <v>1448</v>
      </c>
    </row>
    <row r="198" spans="1:12">
      <c r="B198" s="900"/>
      <c r="C198" s="900"/>
      <c r="D198" s="900"/>
      <c r="E198" s="900"/>
      <c r="F198" s="896"/>
      <c r="G198" s="896"/>
      <c r="H198" s="896"/>
      <c r="I198" s="897"/>
      <c r="J198" s="897"/>
      <c r="K198" s="529"/>
      <c r="L198" s="894"/>
    </row>
    <row r="199" spans="1:12">
      <c r="B199" s="347" t="s">
        <v>236</v>
      </c>
      <c r="F199" s="889" t="s">
        <v>237</v>
      </c>
      <c r="G199" s="889"/>
      <c r="H199" s="530">
        <v>9137586</v>
      </c>
      <c r="I199" s="502">
        <f>100</f>
        <v>100</v>
      </c>
      <c r="J199" s="364">
        <v>13177388.5</v>
      </c>
      <c r="K199" s="531"/>
      <c r="L199" s="364">
        <v>12677388.5</v>
      </c>
    </row>
    <row r="200" spans="1:12">
      <c r="B200" s="458" t="s">
        <v>238</v>
      </c>
      <c r="C200" s="458"/>
      <c r="D200" s="458"/>
      <c r="E200" s="458"/>
      <c r="F200" s="889" t="s">
        <v>239</v>
      </c>
      <c r="G200" s="889"/>
      <c r="H200" s="530">
        <v>2</v>
      </c>
      <c r="I200" s="502">
        <v>100</v>
      </c>
      <c r="J200" s="364">
        <v>2</v>
      </c>
      <c r="K200" s="531"/>
      <c r="L200" s="364">
        <v>2</v>
      </c>
    </row>
    <row r="201" spans="1:12">
      <c r="B201" s="458" t="s">
        <v>240</v>
      </c>
      <c r="C201" s="458"/>
      <c r="D201" s="458"/>
      <c r="E201" s="458"/>
      <c r="F201" s="889" t="s">
        <v>241</v>
      </c>
      <c r="G201" s="889"/>
      <c r="H201" s="530">
        <v>1</v>
      </c>
      <c r="I201" s="502">
        <v>100</v>
      </c>
      <c r="J201" s="364">
        <v>1.46</v>
      </c>
      <c r="K201" s="532"/>
      <c r="L201" s="364">
        <v>1.46</v>
      </c>
    </row>
    <row r="202" spans="1:12">
      <c r="B202" s="458" t="s">
        <v>870</v>
      </c>
      <c r="C202" s="458"/>
      <c r="D202" s="458"/>
      <c r="E202" s="458"/>
      <c r="F202" s="889" t="s">
        <v>241</v>
      </c>
      <c r="G202" s="889"/>
      <c r="H202" s="530">
        <v>1</v>
      </c>
      <c r="I202" s="502">
        <v>100</v>
      </c>
      <c r="J202" s="364">
        <v>1.46</v>
      </c>
      <c r="K202" s="532"/>
      <c r="L202" s="364">
        <v>1.46</v>
      </c>
    </row>
    <row r="203" spans="1:12">
      <c r="B203" s="458" t="s">
        <v>2329</v>
      </c>
      <c r="C203" s="458"/>
      <c r="D203" s="458"/>
      <c r="E203" s="458"/>
      <c r="F203" s="889" t="s">
        <v>4003</v>
      </c>
      <c r="G203" s="889"/>
      <c r="H203" s="530">
        <v>1</v>
      </c>
      <c r="I203" s="502">
        <v>100</v>
      </c>
      <c r="J203" s="364">
        <v>1</v>
      </c>
      <c r="K203" s="532"/>
      <c r="L203" s="364">
        <v>0</v>
      </c>
    </row>
    <row r="204" spans="1:12">
      <c r="B204" s="533"/>
      <c r="C204" s="534"/>
      <c r="D204" s="534"/>
      <c r="E204" s="534"/>
      <c r="F204" s="534"/>
      <c r="G204" s="534"/>
      <c r="H204" s="535">
        <f>SUM(H199:H203)</f>
        <v>9137591</v>
      </c>
      <c r="I204" s="536"/>
      <c r="J204" s="535">
        <f>SUM(J199:J203)</f>
        <v>13177394.420000002</v>
      </c>
      <c r="K204" s="537"/>
      <c r="L204" s="535">
        <v>12677393.420000002</v>
      </c>
    </row>
    <row r="205" spans="1:12" ht="81" customHeight="1">
      <c r="B205" s="891" t="s">
        <v>719</v>
      </c>
      <c r="C205" s="891"/>
      <c r="D205" s="891"/>
      <c r="E205" s="891"/>
      <c r="F205" s="891"/>
      <c r="G205" s="891"/>
      <c r="H205" s="891"/>
      <c r="I205" s="891"/>
      <c r="J205" s="891"/>
      <c r="K205" s="891"/>
      <c r="L205" s="891"/>
    </row>
    <row r="206" spans="1:12" ht="9" customHeight="1">
      <c r="B206" s="366"/>
      <c r="I206" s="486"/>
      <c r="J206" s="486"/>
      <c r="L206" s="486"/>
    </row>
    <row r="207" spans="1:12">
      <c r="A207" s="450">
        <f>A182+1</f>
        <v>15</v>
      </c>
      <c r="B207" s="366" t="s">
        <v>207</v>
      </c>
      <c r="C207" s="538"/>
      <c r="D207" s="538"/>
      <c r="E207" s="538"/>
      <c r="F207" s="538"/>
      <c r="G207" s="505"/>
      <c r="H207" s="505"/>
      <c r="I207" s="539"/>
      <c r="K207" s="360"/>
    </row>
    <row r="208" spans="1:12" ht="5.15" customHeight="1">
      <c r="B208" s="366"/>
      <c r="I208" s="486"/>
    </row>
    <row r="209" spans="1:12" s="247" customFormat="1">
      <c r="A209" s="452"/>
      <c r="B209" s="540" t="s">
        <v>566</v>
      </c>
      <c r="H209" s="477"/>
      <c r="J209" s="541">
        <f>L213</f>
        <v>0</v>
      </c>
      <c r="L209" s="542">
        <v>3300000</v>
      </c>
    </row>
    <row r="210" spans="1:12" s="247" customFormat="1">
      <c r="A210" s="452"/>
      <c r="B210" s="247" t="s">
        <v>612</v>
      </c>
      <c r="H210" s="477"/>
      <c r="J210" s="543" t="e">
        <f>-#REF!</f>
        <v>#REF!</v>
      </c>
      <c r="L210" s="544">
        <v>0</v>
      </c>
    </row>
    <row r="211" spans="1:12" s="247" customFormat="1">
      <c r="A211" s="452"/>
      <c r="H211" s="477"/>
      <c r="J211" s="545" t="e">
        <f>SUM(J209:J210)*0</f>
        <v>#REF!</v>
      </c>
      <c r="L211" s="477">
        <f>SUM(L209:L210)</f>
        <v>3300000</v>
      </c>
    </row>
    <row r="212" spans="1:12" s="247" customFormat="1">
      <c r="A212" s="452"/>
      <c r="B212" s="247" t="s">
        <v>567</v>
      </c>
      <c r="H212" s="477"/>
      <c r="J212" s="364">
        <v>0</v>
      </c>
      <c r="L212" s="364">
        <v>3300000</v>
      </c>
    </row>
    <row r="213" spans="1:12" s="247" customFormat="1" ht="13.5" thickBot="1">
      <c r="A213" s="452"/>
      <c r="B213" s="347" t="s">
        <v>644</v>
      </c>
      <c r="H213" s="546"/>
      <c r="J213" s="547" t="e">
        <f>J211-J212</f>
        <v>#REF!</v>
      </c>
      <c r="L213" s="548">
        <f>L211-L212</f>
        <v>0</v>
      </c>
    </row>
    <row r="214" spans="1:12" ht="8.9" customHeight="1" thickTop="1">
      <c r="B214" s="366"/>
      <c r="I214" s="486"/>
    </row>
    <row r="215" spans="1:12">
      <c r="A215" s="450">
        <f>A207</f>
        <v>15</v>
      </c>
      <c r="B215" s="549" t="s">
        <v>111</v>
      </c>
      <c r="D215" s="550"/>
      <c r="E215" s="550"/>
      <c r="F215" s="500"/>
      <c r="G215" s="505"/>
      <c r="H215" s="505"/>
      <c r="I215" s="539"/>
      <c r="J215" s="472"/>
      <c r="K215" s="360"/>
      <c r="L215" s="472"/>
    </row>
    <row r="216" spans="1:12" ht="3" customHeight="1">
      <c r="B216" s="549"/>
      <c r="D216" s="550"/>
      <c r="E216" s="550"/>
      <c r="F216" s="500"/>
      <c r="G216" s="505"/>
      <c r="H216" s="505"/>
      <c r="I216" s="539"/>
      <c r="J216" s="472"/>
      <c r="K216" s="360"/>
      <c r="L216" s="472"/>
    </row>
    <row r="217" spans="1:12">
      <c r="B217" s="549" t="s">
        <v>929</v>
      </c>
      <c r="D217" s="550"/>
      <c r="E217" s="550"/>
      <c r="F217" s="500"/>
      <c r="G217" s="505"/>
      <c r="H217" s="505"/>
      <c r="I217" s="539"/>
      <c r="J217" s="472"/>
      <c r="K217" s="360"/>
      <c r="L217" s="472"/>
    </row>
    <row r="218" spans="1:12" ht="5.9" customHeight="1">
      <c r="B218" s="549"/>
      <c r="D218" s="550"/>
      <c r="E218" s="550"/>
      <c r="F218" s="500"/>
      <c r="G218" s="505"/>
      <c r="H218" s="505"/>
      <c r="I218" s="539"/>
      <c r="J218" s="472"/>
      <c r="K218" s="360"/>
      <c r="L218" s="472"/>
    </row>
    <row r="219" spans="1:12">
      <c r="B219" s="347" t="s">
        <v>12</v>
      </c>
      <c r="I219" s="486"/>
      <c r="J219" s="369">
        <f>L224</f>
        <v>6797005.1399999997</v>
      </c>
      <c r="L219" s="369">
        <v>6726203</v>
      </c>
    </row>
    <row r="220" spans="1:12">
      <c r="B220" s="247" t="s">
        <v>596</v>
      </c>
      <c r="D220" s="550"/>
      <c r="E220" s="550"/>
      <c r="F220" s="500"/>
      <c r="G220" s="505"/>
      <c r="H220" s="505"/>
      <c r="I220" s="539"/>
      <c r="J220" s="551">
        <v>0</v>
      </c>
      <c r="K220" s="360"/>
      <c r="L220" s="551">
        <v>0</v>
      </c>
    </row>
    <row r="221" spans="1:12">
      <c r="B221" s="247"/>
      <c r="D221" s="550"/>
      <c r="E221" s="550"/>
      <c r="F221" s="500"/>
      <c r="G221" s="505"/>
      <c r="H221" s="505"/>
      <c r="I221" s="539"/>
      <c r="J221" s="368">
        <f>SUM(J219:J220)</f>
        <v>6797005.1399999997</v>
      </c>
      <c r="K221" s="380"/>
      <c r="L221" s="368">
        <f>SUM(L219:L220)</f>
        <v>6726203</v>
      </c>
    </row>
    <row r="222" spans="1:12">
      <c r="B222" s="247" t="s">
        <v>683</v>
      </c>
      <c r="D222" s="550"/>
      <c r="E222" s="550"/>
      <c r="F222" s="500"/>
      <c r="G222" s="505"/>
      <c r="H222" s="505"/>
      <c r="I222" s="539"/>
      <c r="J222" s="364"/>
      <c r="K222" s="380"/>
      <c r="L222" s="368"/>
    </row>
    <row r="223" spans="1:12">
      <c r="B223" s="247" t="s">
        <v>4127</v>
      </c>
      <c r="D223" s="550"/>
      <c r="E223" s="550"/>
      <c r="F223" s="500"/>
      <c r="G223" s="505"/>
      <c r="H223" s="505"/>
      <c r="I223" s="502"/>
      <c r="J223" s="551">
        <v>0</v>
      </c>
      <c r="K223" s="360"/>
      <c r="L223" s="551">
        <v>70802.14</v>
      </c>
    </row>
    <row r="224" spans="1:12" ht="13.5" thickBot="1">
      <c r="B224" s="366" t="s">
        <v>644</v>
      </c>
      <c r="D224" s="550"/>
      <c r="E224" s="550"/>
      <c r="F224" s="500"/>
      <c r="G224" s="505"/>
      <c r="H224" s="505"/>
      <c r="I224" s="347"/>
      <c r="J224" s="552">
        <f>J221-J222-J223</f>
        <v>6797005.1399999997</v>
      </c>
      <c r="K224" s="360"/>
      <c r="L224" s="552">
        <f>L221-L222+L223</f>
        <v>6797005.1399999997</v>
      </c>
    </row>
    <row r="225" spans="1:14" ht="13.5" thickTop="1">
      <c r="B225" s="366"/>
      <c r="D225" s="550"/>
      <c r="E225" s="550"/>
      <c r="F225" s="500"/>
      <c r="G225" s="505"/>
      <c r="H225" s="505"/>
      <c r="I225" s="347"/>
      <c r="J225" s="368"/>
      <c r="K225" s="360"/>
      <c r="L225" s="368"/>
    </row>
    <row r="226" spans="1:14">
      <c r="B226" s="549" t="s">
        <v>930</v>
      </c>
      <c r="D226" s="550"/>
      <c r="E226" s="550"/>
      <c r="F226" s="500"/>
      <c r="G226" s="505"/>
      <c r="H226" s="505"/>
      <c r="I226" s="539"/>
      <c r="J226" s="472"/>
      <c r="K226" s="360"/>
      <c r="L226" s="472"/>
    </row>
    <row r="227" spans="1:14" ht="6" customHeight="1">
      <c r="B227" s="549"/>
      <c r="D227" s="550"/>
      <c r="E227" s="550"/>
      <c r="F227" s="500"/>
      <c r="G227" s="505"/>
      <c r="H227" s="505"/>
      <c r="I227" s="539"/>
      <c r="J227" s="472"/>
      <c r="K227" s="360"/>
      <c r="L227" s="472"/>
    </row>
    <row r="228" spans="1:14">
      <c r="B228" s="347" t="s">
        <v>12</v>
      </c>
      <c r="I228" s="486"/>
      <c r="J228" s="369">
        <f>L232</f>
        <v>2030518.37</v>
      </c>
      <c r="L228" s="369">
        <v>2087084.7000000002</v>
      </c>
      <c r="M228" s="377">
        <f>L228+L219</f>
        <v>8813287.6999999993</v>
      </c>
      <c r="N228" s="377">
        <f>SCE!H8-'Notes 6-29'!M228</f>
        <v>0.68000000156462193</v>
      </c>
    </row>
    <row r="229" spans="1:14">
      <c r="B229" s="247" t="s">
        <v>596</v>
      </c>
      <c r="D229" s="550"/>
      <c r="E229" s="550"/>
      <c r="F229" s="500"/>
      <c r="G229" s="505"/>
      <c r="H229" s="505"/>
      <c r="I229" s="539"/>
      <c r="J229" s="551">
        <f>'Note-4-5'!I13</f>
        <v>0</v>
      </c>
      <c r="K229" s="360"/>
      <c r="L229" s="551">
        <v>1206.19</v>
      </c>
    </row>
    <row r="230" spans="1:14">
      <c r="B230" s="247"/>
      <c r="D230" s="550"/>
      <c r="E230" s="550"/>
      <c r="F230" s="500"/>
      <c r="G230" s="505"/>
      <c r="H230" s="505"/>
      <c r="I230" s="539"/>
      <c r="J230" s="368">
        <f>SUM(J228:J229)</f>
        <v>2030518.37</v>
      </c>
      <c r="K230" s="380"/>
      <c r="L230" s="368">
        <f>SUM(L228:L229)</f>
        <v>2088290.8900000001</v>
      </c>
      <c r="M230" s="377">
        <f>L228+L229</f>
        <v>2088290.8900000001</v>
      </c>
    </row>
    <row r="231" spans="1:14" ht="13.5" customHeight="1">
      <c r="B231" s="247" t="s">
        <v>579</v>
      </c>
      <c r="D231" s="550"/>
      <c r="E231" s="550"/>
      <c r="F231" s="500"/>
      <c r="G231" s="505"/>
      <c r="H231" s="505"/>
      <c r="I231" s="502"/>
      <c r="J231" s="551">
        <f>'Note-4-5'!I24</f>
        <v>57794.64</v>
      </c>
      <c r="K231" s="360"/>
      <c r="L231" s="551">
        <v>57772.52</v>
      </c>
    </row>
    <row r="232" spans="1:14" ht="13.5" customHeight="1" thickBot="1">
      <c r="B232" s="366" t="s">
        <v>644</v>
      </c>
      <c r="D232" s="550"/>
      <c r="E232" s="550"/>
      <c r="F232" s="500"/>
      <c r="G232" s="505"/>
      <c r="H232" s="505"/>
      <c r="I232" s="347"/>
      <c r="J232" s="552">
        <f>J230-J231</f>
        <v>1972723.7300000002</v>
      </c>
      <c r="K232" s="360"/>
      <c r="L232" s="552">
        <f>L230-L231</f>
        <v>2030518.37</v>
      </c>
    </row>
    <row r="233" spans="1:14" ht="6" customHeight="1" thickTop="1">
      <c r="B233" s="366"/>
      <c r="D233" s="550"/>
      <c r="E233" s="550"/>
      <c r="F233" s="500"/>
      <c r="G233" s="505"/>
      <c r="H233" s="505"/>
      <c r="I233" s="347"/>
      <c r="J233" s="368"/>
      <c r="K233" s="360"/>
      <c r="L233" s="368"/>
    </row>
    <row r="234" spans="1:14" ht="13.5" customHeight="1" thickBot="1">
      <c r="B234" s="366" t="s">
        <v>869</v>
      </c>
      <c r="C234" s="550"/>
      <c r="D234" s="550"/>
      <c r="E234" s="550"/>
      <c r="F234" s="500"/>
      <c r="G234" s="505"/>
      <c r="H234" s="505"/>
      <c r="I234" s="539"/>
      <c r="J234" s="376">
        <f>J224+J232</f>
        <v>8769728.8699999992</v>
      </c>
      <c r="K234" s="360"/>
      <c r="L234" s="376">
        <f>L224+L232</f>
        <v>8827523.5099999998</v>
      </c>
      <c r="M234" s="377">
        <f>SCE!H14-'Notes 6-29'!L234</f>
        <v>0.68000000156462193</v>
      </c>
    </row>
    <row r="235" spans="1:14" ht="13.5" customHeight="1" thickTop="1">
      <c r="C235" s="550"/>
      <c r="D235" s="550"/>
      <c r="E235" s="550"/>
      <c r="F235" s="500"/>
      <c r="G235" s="505"/>
      <c r="H235" s="505"/>
      <c r="I235" s="539"/>
      <c r="J235" s="472"/>
      <c r="K235" s="360"/>
      <c r="L235" s="472"/>
    </row>
    <row r="236" spans="1:14" s="247" customFormat="1" ht="5.25" customHeight="1">
      <c r="A236" s="452"/>
      <c r="B236" s="553"/>
      <c r="C236" s="554"/>
      <c r="D236" s="554"/>
      <c r="E236" s="554"/>
      <c r="F236" s="554"/>
      <c r="G236" s="554"/>
      <c r="H236" s="554"/>
      <c r="I236" s="554"/>
      <c r="J236" s="554"/>
      <c r="K236" s="554"/>
      <c r="L236" s="554"/>
    </row>
    <row r="237" spans="1:14" s="247" customFormat="1">
      <c r="A237" s="452"/>
      <c r="B237" s="890" t="s">
        <v>4002</v>
      </c>
      <c r="C237" s="890"/>
      <c r="D237" s="890"/>
      <c r="E237" s="890"/>
      <c r="F237" s="890"/>
      <c r="G237" s="890"/>
      <c r="H237" s="890"/>
      <c r="I237" s="890"/>
      <c r="J237" s="890"/>
      <c r="K237" s="890"/>
      <c r="L237" s="890"/>
    </row>
    <row r="238" spans="1:14" s="247" customFormat="1">
      <c r="A238" s="452"/>
      <c r="B238" s="890"/>
      <c r="C238" s="890"/>
      <c r="D238" s="890"/>
      <c r="E238" s="890"/>
      <c r="F238" s="890"/>
      <c r="G238" s="890"/>
      <c r="H238" s="890"/>
      <c r="I238" s="890"/>
      <c r="J238" s="890"/>
      <c r="K238" s="890"/>
      <c r="L238" s="890"/>
    </row>
    <row r="239" spans="1:14" s="247" customFormat="1">
      <c r="A239" s="452"/>
      <c r="B239" s="890"/>
      <c r="C239" s="890"/>
      <c r="D239" s="890"/>
      <c r="E239" s="890"/>
      <c r="F239" s="890"/>
      <c r="G239" s="890"/>
      <c r="H239" s="890"/>
      <c r="I239" s="890"/>
      <c r="J239" s="890"/>
      <c r="K239" s="890"/>
      <c r="L239" s="890"/>
    </row>
    <row r="240" spans="1:14" s="247" customFormat="1" ht="67.400000000000006" customHeight="1">
      <c r="A240" s="452"/>
      <c r="B240" s="890"/>
      <c r="C240" s="890"/>
      <c r="D240" s="890"/>
      <c r="E240" s="890"/>
      <c r="F240" s="890"/>
      <c r="G240" s="890"/>
      <c r="H240" s="890"/>
      <c r="I240" s="890"/>
      <c r="J240" s="890"/>
      <c r="K240" s="890"/>
      <c r="L240" s="890"/>
    </row>
    <row r="241" spans="1:12" s="247" customFormat="1" ht="9" customHeight="1">
      <c r="A241" s="452"/>
      <c r="B241" s="553"/>
      <c r="C241" s="554"/>
      <c r="D241" s="554"/>
      <c r="E241" s="554"/>
      <c r="F241" s="554"/>
      <c r="G241" s="554"/>
      <c r="H241" s="554"/>
      <c r="I241" s="554"/>
      <c r="J241" s="554"/>
      <c r="K241" s="554"/>
      <c r="L241" s="554"/>
    </row>
    <row r="242" spans="1:12" s="247" customFormat="1">
      <c r="A242" s="452"/>
      <c r="B242" s="553"/>
      <c r="C242" s="554"/>
      <c r="D242" s="554"/>
      <c r="E242" s="554"/>
      <c r="F242" s="554"/>
      <c r="G242" s="554"/>
      <c r="H242" s="554"/>
      <c r="I242" s="554"/>
      <c r="J242" s="888" t="s">
        <v>818</v>
      </c>
      <c r="K242" s="888"/>
      <c r="L242" s="888"/>
    </row>
    <row r="243" spans="1:12" s="247" customFormat="1">
      <c r="A243" s="452"/>
      <c r="B243" s="553"/>
      <c r="C243" s="554"/>
      <c r="D243" s="554"/>
      <c r="E243" s="554"/>
      <c r="F243" s="554"/>
      <c r="G243" s="554"/>
      <c r="H243" s="554"/>
      <c r="I243" s="554"/>
      <c r="J243" s="469">
        <v>2022</v>
      </c>
      <c r="K243" s="470"/>
      <c r="L243" s="469">
        <v>2021</v>
      </c>
    </row>
    <row r="244" spans="1:12" s="247" customFormat="1">
      <c r="A244" s="452"/>
      <c r="B244" s="553"/>
      <c r="C244" s="554"/>
      <c r="D244" s="554"/>
      <c r="E244" s="554"/>
      <c r="F244" s="554"/>
      <c r="G244" s="554"/>
      <c r="H244" s="554"/>
      <c r="I244" s="554"/>
      <c r="J244" s="273" t="s">
        <v>20</v>
      </c>
      <c r="K244" s="471"/>
      <c r="L244" s="273" t="s">
        <v>20</v>
      </c>
    </row>
    <row r="245" spans="1:12" s="247" customFormat="1">
      <c r="A245" s="452">
        <f>A215+1</f>
        <v>16</v>
      </c>
      <c r="B245" s="555" t="s">
        <v>865</v>
      </c>
      <c r="C245" s="554"/>
      <c r="D245" s="554"/>
      <c r="E245" s="554"/>
      <c r="F245" s="554"/>
      <c r="G245" s="554"/>
      <c r="H245" s="554"/>
      <c r="I245" s="554"/>
    </row>
    <row r="246" spans="1:12" s="247" customFormat="1" ht="2.5" customHeight="1">
      <c r="A246" s="452"/>
      <c r="B246" s="553"/>
      <c r="C246" s="554"/>
      <c r="D246" s="554"/>
      <c r="E246" s="554"/>
      <c r="F246" s="554"/>
      <c r="G246" s="554"/>
      <c r="H246" s="554"/>
      <c r="I246" s="554"/>
    </row>
    <row r="247" spans="1:12" s="247" customFormat="1">
      <c r="A247" s="452"/>
      <c r="B247" s="887" t="s">
        <v>927</v>
      </c>
      <c r="C247" s="887"/>
      <c r="D247" s="887"/>
      <c r="E247" s="887"/>
      <c r="F247" s="887"/>
      <c r="G247" s="887"/>
      <c r="H247" s="887"/>
      <c r="I247" s="887"/>
    </row>
    <row r="248" spans="1:12" s="247" customFormat="1" ht="53.9" customHeight="1">
      <c r="A248" s="452"/>
      <c r="B248" s="887"/>
      <c r="C248" s="887"/>
      <c r="D248" s="887"/>
      <c r="E248" s="887"/>
      <c r="F248" s="887"/>
      <c r="G248" s="887"/>
      <c r="H248" s="887"/>
      <c r="I248" s="887"/>
      <c r="J248" s="259"/>
      <c r="K248" s="259"/>
      <c r="L248" s="259"/>
    </row>
    <row r="249" spans="1:12" s="247" customFormat="1">
      <c r="A249" s="452"/>
      <c r="B249" s="556"/>
      <c r="C249" s="556"/>
      <c r="D249" s="556"/>
      <c r="E249" s="556"/>
      <c r="F249" s="556"/>
      <c r="G249" s="556"/>
      <c r="H249" s="556"/>
      <c r="I249" s="556"/>
      <c r="J249" s="556"/>
      <c r="K249" s="556"/>
      <c r="L249" s="556"/>
    </row>
    <row r="250" spans="1:12" s="540" customFormat="1">
      <c r="A250" s="555"/>
      <c r="B250" s="840" t="s">
        <v>928</v>
      </c>
      <c r="C250" s="840"/>
      <c r="D250" s="840"/>
      <c r="E250" s="840"/>
      <c r="F250" s="840"/>
      <c r="G250" s="840"/>
      <c r="H250" s="840"/>
      <c r="I250" s="556"/>
      <c r="J250" s="557">
        <f>L252</f>
        <v>7080214</v>
      </c>
      <c r="K250" s="556"/>
      <c r="L250" s="557">
        <v>7080214</v>
      </c>
    </row>
    <row r="251" spans="1:12" s="540" customFormat="1">
      <c r="A251" s="555"/>
      <c r="B251" s="840" t="s">
        <v>866</v>
      </c>
      <c r="C251" s="840"/>
      <c r="D251" s="840"/>
      <c r="E251" s="840"/>
      <c r="F251" s="840"/>
      <c r="G251" s="840"/>
      <c r="H251" s="840"/>
      <c r="I251" s="556"/>
      <c r="J251" s="557">
        <v>0</v>
      </c>
      <c r="K251" s="556"/>
      <c r="L251" s="557">
        <v>0</v>
      </c>
    </row>
    <row r="252" spans="1:12" s="540" customFormat="1">
      <c r="A252" s="555"/>
      <c r="B252" s="840"/>
      <c r="C252" s="840"/>
      <c r="D252" s="840"/>
      <c r="E252" s="840"/>
      <c r="F252" s="840"/>
      <c r="G252" s="840"/>
      <c r="H252" s="840"/>
      <c r="I252" s="556"/>
      <c r="J252" s="558">
        <f>SUM(J250:J251)</f>
        <v>7080214</v>
      </c>
      <c r="K252" s="556"/>
      <c r="L252" s="558">
        <v>7080214</v>
      </c>
    </row>
    <row r="253" spans="1:12" s="540" customFormat="1">
      <c r="A253" s="555"/>
      <c r="B253" s="840" t="s">
        <v>867</v>
      </c>
      <c r="C253" s="840"/>
      <c r="D253" s="840"/>
      <c r="E253" s="840"/>
      <c r="F253" s="840"/>
      <c r="G253" s="840"/>
      <c r="H253" s="840"/>
      <c r="I253" s="556"/>
      <c r="J253" s="559">
        <v>0.04</v>
      </c>
      <c r="K253" s="560"/>
      <c r="L253" s="559">
        <v>0.04</v>
      </c>
    </row>
    <row r="254" spans="1:12" s="540" customFormat="1" ht="13.5" thickBot="1">
      <c r="A254" s="555"/>
      <c r="B254" s="903" t="s">
        <v>868</v>
      </c>
      <c r="C254" s="903"/>
      <c r="D254" s="903"/>
      <c r="E254" s="903"/>
      <c r="F254" s="903"/>
      <c r="G254" s="903"/>
      <c r="H254" s="903"/>
      <c r="I254" s="556"/>
      <c r="J254" s="376">
        <f>J252*J253</f>
        <v>283208.56</v>
      </c>
      <c r="K254" s="360"/>
      <c r="L254" s="376">
        <v>283208.56</v>
      </c>
    </row>
    <row r="255" spans="1:12" s="540" customFormat="1" ht="13.5" thickTop="1">
      <c r="A255" s="555"/>
      <c r="B255" s="840"/>
      <c r="C255" s="840"/>
      <c r="D255" s="840"/>
      <c r="E255" s="840"/>
      <c r="F255" s="840"/>
      <c r="G255" s="840"/>
      <c r="H255" s="840"/>
      <c r="I255" s="556"/>
      <c r="J255" s="556"/>
      <c r="K255" s="556"/>
      <c r="L255" s="556"/>
    </row>
    <row r="256" spans="1:12" s="247" customFormat="1">
      <c r="A256" s="452"/>
      <c r="B256" s="347"/>
      <c r="G256" s="546"/>
      <c r="J256" s="504"/>
      <c r="L256" s="478"/>
    </row>
    <row r="257" spans="1:12">
      <c r="A257" s="450">
        <f>A245+1</f>
        <v>17</v>
      </c>
      <c r="B257" s="549" t="s">
        <v>979</v>
      </c>
      <c r="D257" s="549"/>
      <c r="E257" s="458"/>
      <c r="F257" s="561"/>
      <c r="G257" s="561"/>
      <c r="H257" s="561"/>
      <c r="I257" s="500"/>
      <c r="J257" s="562"/>
      <c r="K257" s="563"/>
      <c r="L257" s="500"/>
    </row>
    <row r="258" spans="1:12" ht="5.9" customHeight="1">
      <c r="B258" s="549"/>
      <c r="D258" s="549"/>
      <c r="E258" s="458"/>
      <c r="F258" s="561"/>
      <c r="G258" s="561"/>
      <c r="H258" s="561"/>
      <c r="I258" s="500"/>
      <c r="J258" s="562"/>
      <c r="K258" s="563"/>
      <c r="L258" s="500"/>
    </row>
    <row r="259" spans="1:12">
      <c r="A259" s="490"/>
      <c r="B259" s="347" t="s">
        <v>12</v>
      </c>
      <c r="D259" s="549"/>
      <c r="E259" s="458"/>
      <c r="F259" s="561"/>
      <c r="G259" s="561"/>
      <c r="H259" s="561"/>
      <c r="I259" s="500"/>
      <c r="J259" s="502">
        <f>L263</f>
        <v>230716.89</v>
      </c>
      <c r="K259" s="563"/>
      <c r="L259" s="502">
        <v>262620.05</v>
      </c>
    </row>
    <row r="260" spans="1:12">
      <c r="A260" s="490"/>
      <c r="B260" s="540" t="s">
        <v>744</v>
      </c>
      <c r="D260" s="549"/>
      <c r="E260" s="458"/>
      <c r="F260" s="561"/>
      <c r="G260" s="561"/>
      <c r="H260" s="561"/>
      <c r="I260" s="500"/>
      <c r="J260" s="468">
        <v>0</v>
      </c>
      <c r="K260" s="563"/>
      <c r="L260" s="364">
        <v>0</v>
      </c>
    </row>
    <row r="261" spans="1:12">
      <c r="A261" s="490"/>
      <c r="B261" s="540"/>
      <c r="D261" s="549"/>
      <c r="E261" s="458"/>
      <c r="F261" s="561"/>
      <c r="G261" s="561"/>
      <c r="H261" s="564"/>
      <c r="I261" s="500"/>
      <c r="J261" s="565">
        <f>SUM(J259:J259)</f>
        <v>230716.89</v>
      </c>
      <c r="K261" s="563"/>
      <c r="L261" s="566">
        <v>262620.05</v>
      </c>
    </row>
    <row r="262" spans="1:12">
      <c r="A262" s="490"/>
      <c r="B262" s="540" t="s">
        <v>594</v>
      </c>
      <c r="D262" s="549"/>
      <c r="E262" s="458"/>
      <c r="F262" s="561"/>
      <c r="G262" s="561"/>
      <c r="H262" s="561"/>
      <c r="I262" s="500"/>
      <c r="J262" s="473">
        <v>32873.47</v>
      </c>
      <c r="K262" s="563"/>
      <c r="L262" s="502">
        <v>31903.159999999974</v>
      </c>
    </row>
    <row r="263" spans="1:12">
      <c r="A263" s="490"/>
      <c r="B263" s="316"/>
      <c r="C263" s="540"/>
      <c r="D263" s="540"/>
      <c r="E263" s="458"/>
      <c r="F263" s="561"/>
      <c r="G263" s="561"/>
      <c r="H263" s="564"/>
      <c r="I263" s="567" t="s">
        <v>1402</v>
      </c>
      <c r="J263" s="568">
        <f>-SUMIFS('TB 21-22'!L:L,'TB 21-22'!B:B,'Notes 6-29'!I263)</f>
        <v>198339.09</v>
      </c>
      <c r="K263" s="540"/>
      <c r="L263" s="568">
        <v>230716.89</v>
      </c>
    </row>
    <row r="264" spans="1:12">
      <c r="A264" s="490"/>
      <c r="B264" s="247" t="s">
        <v>284</v>
      </c>
      <c r="D264" s="247"/>
      <c r="E264" s="458"/>
      <c r="F264" s="561"/>
      <c r="G264" s="561"/>
      <c r="H264" s="564"/>
      <c r="I264" s="500"/>
      <c r="J264" s="569">
        <v>34200</v>
      </c>
      <c r="K264" s="540"/>
      <c r="L264" s="569">
        <v>32872.770679628666</v>
      </c>
    </row>
    <row r="265" spans="1:12" ht="13.5" thickBot="1">
      <c r="A265" s="490"/>
      <c r="E265" s="458"/>
      <c r="F265" s="561"/>
      <c r="G265" s="561"/>
      <c r="H265" s="564"/>
      <c r="I265" s="500"/>
      <c r="J265" s="499">
        <f>J263-J264</f>
        <v>164139.09</v>
      </c>
      <c r="K265" s="570"/>
      <c r="L265" s="499">
        <v>197844.11932037136</v>
      </c>
    </row>
    <row r="266" spans="1:12" ht="13.5" thickTop="1">
      <c r="A266" s="490"/>
      <c r="B266" s="347" t="s">
        <v>4113</v>
      </c>
      <c r="E266" s="458"/>
      <c r="F266" s="561"/>
      <c r="G266" s="561"/>
      <c r="H266" s="564"/>
      <c r="I266" s="500"/>
      <c r="J266" s="504"/>
      <c r="K266" s="570"/>
      <c r="L266" s="504"/>
    </row>
    <row r="267" spans="1:12">
      <c r="A267" s="490"/>
      <c r="E267" s="458"/>
      <c r="F267" s="561"/>
      <c r="G267" s="561"/>
      <c r="H267" s="564"/>
      <c r="I267" s="500"/>
      <c r="J267" s="504"/>
      <c r="K267" s="570"/>
      <c r="L267" s="504"/>
    </row>
    <row r="268" spans="1:12">
      <c r="A268" s="490"/>
      <c r="E268" s="458"/>
      <c r="F268" s="561"/>
      <c r="G268" s="561"/>
      <c r="H268" s="564"/>
      <c r="I268" s="500"/>
      <c r="J268" s="504"/>
      <c r="K268" s="570"/>
      <c r="L268" s="504"/>
    </row>
    <row r="269" spans="1:12">
      <c r="A269" s="450">
        <f>A257+1</f>
        <v>18</v>
      </c>
      <c r="B269" s="278" t="s">
        <v>864</v>
      </c>
      <c r="E269" s="458"/>
      <c r="F269" s="561"/>
      <c r="G269" s="561"/>
      <c r="H269" s="564"/>
      <c r="I269" s="500"/>
      <c r="J269" s="504"/>
      <c r="K269" s="570"/>
      <c r="L269" s="504"/>
    </row>
    <row r="270" spans="1:12" ht="5.15" customHeight="1">
      <c r="A270" s="490"/>
      <c r="B270" s="247"/>
      <c r="E270" s="458"/>
      <c r="F270" s="561"/>
      <c r="G270" s="561"/>
      <c r="H270" s="564"/>
      <c r="I270" s="500"/>
      <c r="J270" s="504"/>
      <c r="K270" s="570"/>
      <c r="L270" s="504"/>
    </row>
    <row r="271" spans="1:12">
      <c r="A271" s="490"/>
      <c r="B271" s="247" t="s">
        <v>12</v>
      </c>
      <c r="E271" s="458"/>
      <c r="F271" s="561"/>
      <c r="G271" s="561"/>
      <c r="H271" s="564"/>
      <c r="I271" s="500"/>
      <c r="J271" s="502">
        <f>L275</f>
        <v>2110341.73</v>
      </c>
      <c r="K271" s="377"/>
      <c r="L271" s="477">
        <v>1060509.3</v>
      </c>
    </row>
    <row r="272" spans="1:12">
      <c r="A272" s="490"/>
      <c r="B272" s="247" t="s">
        <v>596</v>
      </c>
      <c r="E272" s="458"/>
      <c r="F272" s="561"/>
      <c r="G272" s="561"/>
      <c r="H272" s="564"/>
      <c r="I272" s="500"/>
      <c r="J272" s="406">
        <v>0</v>
      </c>
      <c r="K272" s="360"/>
      <c r="L272" s="477">
        <v>1257944.1000000001</v>
      </c>
    </row>
    <row r="273" spans="1:12">
      <c r="A273" s="490"/>
      <c r="B273" s="247"/>
      <c r="E273" s="458"/>
      <c r="F273" s="561"/>
      <c r="G273" s="561"/>
      <c r="H273" s="564"/>
      <c r="I273" s="500"/>
      <c r="J273" s="367">
        <f>SUM(J271:J272)</f>
        <v>2110341.73</v>
      </c>
      <c r="K273" s="360"/>
      <c r="L273" s="367">
        <v>2318453.4000000004</v>
      </c>
    </row>
    <row r="274" spans="1:12">
      <c r="A274" s="490"/>
      <c r="B274" s="247" t="s">
        <v>598</v>
      </c>
      <c r="E274" s="458"/>
      <c r="F274" s="561"/>
      <c r="G274" s="561"/>
      <c r="H274" s="564"/>
      <c r="I274" s="500"/>
      <c r="J274" s="477">
        <v>1258180.94</v>
      </c>
      <c r="K274" s="247"/>
      <c r="L274" s="477">
        <v>208111.66999999998</v>
      </c>
    </row>
    <row r="275" spans="1:12">
      <c r="A275" s="490"/>
      <c r="B275" s="247"/>
      <c r="E275" s="458"/>
      <c r="F275" s="561"/>
      <c r="G275" s="561"/>
      <c r="H275" s="564"/>
      <c r="I275" s="567" t="s">
        <v>1403</v>
      </c>
      <c r="J275" s="568">
        <f>-SUMIFS('TB 21-22'!L:L,'TB 21-22'!B:B,'Notes 6-29'!I275)</f>
        <v>852160.79</v>
      </c>
      <c r="K275" s="540"/>
      <c r="L275" s="568">
        <v>2110341.73</v>
      </c>
    </row>
    <row r="276" spans="1:12">
      <c r="A276" s="490"/>
      <c r="B276" s="247" t="s">
        <v>926</v>
      </c>
      <c r="E276" s="458"/>
      <c r="F276" s="561"/>
      <c r="G276" s="561"/>
      <c r="H276" s="564"/>
      <c r="I276" s="500"/>
      <c r="J276" s="377">
        <v>852160.79</v>
      </c>
      <c r="L276" s="477">
        <v>1172411.81165391</v>
      </c>
    </row>
    <row r="277" spans="1:12" ht="13.5" thickBot="1">
      <c r="A277" s="490"/>
      <c r="B277" s="247"/>
      <c r="E277" s="458"/>
      <c r="F277" s="561"/>
      <c r="G277" s="561"/>
      <c r="H277" s="564"/>
      <c r="I277" s="567" t="s">
        <v>1403</v>
      </c>
      <c r="J277" s="499">
        <f>J275-J276</f>
        <v>0</v>
      </c>
      <c r="K277" s="500"/>
      <c r="L277" s="499">
        <v>937929.91834609001</v>
      </c>
    </row>
    <row r="278" spans="1:12" ht="13.5" thickTop="1">
      <c r="A278" s="490"/>
      <c r="E278" s="458"/>
      <c r="F278" s="561"/>
      <c r="G278" s="561"/>
      <c r="H278" s="564"/>
      <c r="I278" s="500"/>
      <c r="J278" s="504"/>
      <c r="K278" s="570"/>
      <c r="L278" s="504"/>
    </row>
    <row r="279" spans="1:12" ht="15" customHeight="1">
      <c r="A279" s="490"/>
      <c r="B279" s="905" t="s">
        <v>4154</v>
      </c>
      <c r="C279" s="905"/>
      <c r="D279" s="905"/>
      <c r="E279" s="905"/>
      <c r="F279" s="905"/>
      <c r="G279" s="905"/>
      <c r="H279" s="905"/>
      <c r="I279" s="905"/>
      <c r="J279" s="905"/>
      <c r="K279" s="905"/>
      <c r="L279" s="905"/>
    </row>
    <row r="280" spans="1:12">
      <c r="A280" s="490"/>
      <c r="B280" s="905"/>
      <c r="C280" s="905"/>
      <c r="D280" s="905"/>
      <c r="E280" s="905"/>
      <c r="F280" s="905"/>
      <c r="G280" s="905"/>
      <c r="H280" s="905"/>
      <c r="I280" s="905"/>
      <c r="J280" s="905"/>
      <c r="K280" s="905"/>
      <c r="L280" s="905"/>
    </row>
    <row r="281" spans="1:12">
      <c r="A281" s="490"/>
      <c r="B281" s="905"/>
      <c r="C281" s="905"/>
      <c r="D281" s="905"/>
      <c r="E281" s="905"/>
      <c r="F281" s="905"/>
      <c r="G281" s="905"/>
      <c r="H281" s="905"/>
      <c r="I281" s="905"/>
      <c r="J281" s="905"/>
      <c r="K281" s="905"/>
      <c r="L281" s="905"/>
    </row>
    <row r="282" spans="1:12">
      <c r="A282" s="490"/>
      <c r="B282" s="905"/>
      <c r="C282" s="905"/>
      <c r="D282" s="905"/>
      <c r="E282" s="905"/>
      <c r="F282" s="905"/>
      <c r="G282" s="905"/>
      <c r="H282" s="905"/>
      <c r="I282" s="905"/>
      <c r="J282" s="905"/>
      <c r="K282" s="905"/>
      <c r="L282" s="905"/>
    </row>
    <row r="283" spans="1:12">
      <c r="A283" s="490"/>
      <c r="E283" s="458"/>
      <c r="F283" s="561"/>
      <c r="G283" s="561"/>
      <c r="H283" s="564"/>
      <c r="I283" s="500"/>
      <c r="J283" s="504"/>
      <c r="K283" s="570"/>
      <c r="L283" s="504"/>
    </row>
    <row r="284" spans="1:12">
      <c r="A284" s="450">
        <f>A269+1</f>
        <v>19</v>
      </c>
      <c r="B284" s="366" t="s">
        <v>925</v>
      </c>
      <c r="E284" s="458"/>
      <c r="F284" s="561"/>
      <c r="G284" s="561"/>
      <c r="H284" s="564"/>
      <c r="I284" s="500"/>
      <c r="J284" s="504"/>
      <c r="K284" s="570"/>
      <c r="L284" s="504"/>
    </row>
    <row r="285" spans="1:12" ht="3.65" customHeight="1">
      <c r="A285" s="490"/>
      <c r="E285" s="458"/>
      <c r="F285" s="561"/>
      <c r="G285" s="561"/>
      <c r="H285" s="564"/>
      <c r="I285" s="500"/>
      <c r="J285" s="504"/>
      <c r="K285" s="570"/>
      <c r="L285" s="504"/>
    </row>
    <row r="286" spans="1:12">
      <c r="A286" s="490"/>
      <c r="B286" s="347" t="s">
        <v>12</v>
      </c>
      <c r="E286" s="458"/>
      <c r="F286" s="561"/>
      <c r="G286" s="561"/>
      <c r="H286" s="564"/>
      <c r="I286" s="500"/>
      <c r="J286" s="502">
        <f>L290</f>
        <v>1668626.67</v>
      </c>
      <c r="K286" s="377"/>
      <c r="L286" s="502">
        <v>983365.06</v>
      </c>
    </row>
    <row r="287" spans="1:12">
      <c r="A287" s="490"/>
      <c r="B287" s="247" t="s">
        <v>596</v>
      </c>
      <c r="E287" s="458"/>
      <c r="F287" s="561"/>
      <c r="G287" s="561"/>
      <c r="H287" s="564"/>
      <c r="I287" s="500"/>
      <c r="J287" s="364">
        <v>2580000</v>
      </c>
      <c r="K287" s="360"/>
      <c r="L287" s="502">
        <v>1000000</v>
      </c>
    </row>
    <row r="288" spans="1:12">
      <c r="A288" s="490"/>
      <c r="E288" s="458"/>
      <c r="F288" s="561"/>
      <c r="G288" s="561"/>
      <c r="H288" s="564"/>
      <c r="I288" s="500"/>
      <c r="J288" s="367">
        <f>J286+J287</f>
        <v>4248626.67</v>
      </c>
      <c r="K288" s="360"/>
      <c r="L288" s="367">
        <v>1983365.06</v>
      </c>
    </row>
    <row r="289" spans="1:12">
      <c r="A289" s="490"/>
      <c r="B289" s="247" t="s">
        <v>598</v>
      </c>
      <c r="E289" s="458"/>
      <c r="F289" s="561"/>
      <c r="G289" s="561"/>
      <c r="H289" s="564"/>
      <c r="I289" s="500"/>
      <c r="J289" s="364">
        <v>419652.52</v>
      </c>
      <c r="K289" s="247"/>
      <c r="L289" s="502">
        <v>314738.39000000013</v>
      </c>
    </row>
    <row r="290" spans="1:12">
      <c r="A290" s="490"/>
      <c r="B290" s="247"/>
      <c r="E290" s="458"/>
      <c r="F290" s="561"/>
      <c r="G290" s="561"/>
      <c r="H290" s="564"/>
      <c r="I290" s="567" t="s">
        <v>1272</v>
      </c>
      <c r="J290" s="367">
        <f>-SUMIFS('TB 21-22'!L:L,'TB 21-22'!B:B,'Notes 6-29'!I290)</f>
        <v>3828974.14</v>
      </c>
      <c r="K290" s="360"/>
      <c r="L290" s="367">
        <v>1668626.67</v>
      </c>
    </row>
    <row r="291" spans="1:12">
      <c r="A291" s="490"/>
      <c r="B291" s="247" t="s">
        <v>926</v>
      </c>
      <c r="E291" s="458"/>
      <c r="F291" s="561"/>
      <c r="G291" s="561"/>
      <c r="H291" s="564"/>
      <c r="I291" s="500"/>
      <c r="J291" s="323">
        <v>335974.39</v>
      </c>
      <c r="K291" s="247"/>
      <c r="L291" s="323">
        <v>724565.65</v>
      </c>
    </row>
    <row r="292" spans="1:12" ht="13.5" thickBot="1">
      <c r="A292" s="490"/>
      <c r="E292" s="458"/>
      <c r="F292" s="561"/>
      <c r="G292" s="561"/>
      <c r="H292" s="564"/>
      <c r="I292" s="567" t="s">
        <v>1272</v>
      </c>
      <c r="J292" s="499">
        <f>J290-J291</f>
        <v>3492999.75</v>
      </c>
      <c r="K292" s="500"/>
      <c r="L292" s="501">
        <v>944061.0199999999</v>
      </c>
    </row>
    <row r="293" spans="1:12" ht="13.5" thickTop="1">
      <c r="A293" s="490"/>
      <c r="E293" s="458"/>
      <c r="F293" s="561"/>
      <c r="G293" s="561"/>
      <c r="H293" s="564"/>
      <c r="I293" s="500"/>
      <c r="J293" s="504"/>
      <c r="K293" s="570"/>
      <c r="L293" s="504"/>
    </row>
    <row r="294" spans="1:12">
      <c r="A294" s="490"/>
      <c r="B294" s="904" t="s">
        <v>1451</v>
      </c>
      <c r="C294" s="904"/>
      <c r="D294" s="904"/>
      <c r="E294" s="904"/>
      <c r="F294" s="904"/>
      <c r="G294" s="904"/>
      <c r="H294" s="904"/>
      <c r="I294" s="904"/>
      <c r="J294" s="904"/>
      <c r="K294" s="904"/>
      <c r="L294" s="904"/>
    </row>
    <row r="295" spans="1:12" ht="18" customHeight="1">
      <c r="A295" s="490"/>
      <c r="B295" s="904"/>
      <c r="C295" s="904"/>
      <c r="D295" s="904"/>
      <c r="E295" s="904"/>
      <c r="F295" s="904"/>
      <c r="G295" s="904"/>
      <c r="H295" s="904"/>
      <c r="I295" s="904"/>
      <c r="J295" s="904"/>
      <c r="K295" s="904"/>
      <c r="L295" s="904"/>
    </row>
    <row r="296" spans="1:12">
      <c r="A296" s="490"/>
      <c r="E296" s="458"/>
      <c r="F296" s="561"/>
      <c r="G296" s="561"/>
      <c r="H296" s="561"/>
      <c r="I296" s="500"/>
      <c r="J296" s="562"/>
      <c r="K296" s="563"/>
      <c r="L296" s="500"/>
    </row>
    <row r="297" spans="1:12">
      <c r="A297" s="490"/>
      <c r="E297" s="458"/>
      <c r="F297" s="561"/>
      <c r="G297" s="561"/>
      <c r="H297" s="561"/>
      <c r="I297" s="506" t="s">
        <v>3</v>
      </c>
      <c r="J297" s="888" t="s">
        <v>818</v>
      </c>
      <c r="K297" s="888"/>
      <c r="L297" s="888"/>
    </row>
    <row r="298" spans="1:12" ht="14.5">
      <c r="A298" s="490"/>
      <c r="E298" s="458"/>
      <c r="F298" s="561"/>
      <c r="G298" s="561"/>
      <c r="H298" s="561"/>
      <c r="I298" s="507"/>
      <c r="J298" s="469">
        <v>2022</v>
      </c>
      <c r="K298" s="470"/>
      <c r="L298" s="469">
        <v>2021</v>
      </c>
    </row>
    <row r="299" spans="1:12">
      <c r="A299" s="490"/>
      <c r="E299" s="458"/>
      <c r="F299" s="561"/>
      <c r="G299" s="561"/>
      <c r="H299" s="561"/>
      <c r="J299" s="273" t="s">
        <v>20</v>
      </c>
      <c r="K299" s="471"/>
      <c r="L299" s="273" t="s">
        <v>20</v>
      </c>
    </row>
    <row r="300" spans="1:12">
      <c r="A300" s="450">
        <f>A284+1</f>
        <v>20</v>
      </c>
      <c r="B300" s="366" t="s">
        <v>208</v>
      </c>
      <c r="C300" s="366"/>
      <c r="D300" s="366"/>
      <c r="E300" s="366"/>
      <c r="J300" s="573"/>
      <c r="L300" s="573"/>
    </row>
    <row r="301" spans="1:12" ht="6" customHeight="1">
      <c r="B301" s="366"/>
      <c r="C301" s="366"/>
      <c r="D301" s="366"/>
      <c r="E301" s="366"/>
      <c r="J301" s="573"/>
      <c r="L301" s="502"/>
    </row>
    <row r="302" spans="1:12">
      <c r="A302" s="490"/>
      <c r="B302" s="458" t="str">
        <f>B324</f>
        <v>Export Development Fund (EDF) loan</v>
      </c>
      <c r="D302" s="365"/>
      <c r="E302" s="365"/>
      <c r="H302" s="574"/>
      <c r="I302" s="375">
        <f>A324</f>
        <v>20.100000000000001</v>
      </c>
      <c r="J302" s="502">
        <f>J330</f>
        <v>37382.800000000003</v>
      </c>
      <c r="K302" s="531"/>
      <c r="L302" s="502">
        <v>1439843.73</v>
      </c>
    </row>
    <row r="303" spans="1:12">
      <c r="A303" s="490"/>
      <c r="B303" s="458" t="str">
        <f>B340</f>
        <v>UPAS loan</v>
      </c>
      <c r="D303" s="365"/>
      <c r="E303" s="365"/>
      <c r="H303" s="574"/>
      <c r="I303" s="375">
        <f>A340</f>
        <v>20.200000000000003</v>
      </c>
      <c r="J303" s="502">
        <f>J346</f>
        <v>1545081.49</v>
      </c>
      <c r="K303" s="502"/>
      <c r="L303" s="502">
        <v>239691.11</v>
      </c>
    </row>
    <row r="304" spans="1:12">
      <c r="A304" s="490"/>
      <c r="B304" s="458" t="str">
        <f>B356</f>
        <v>Inter company</v>
      </c>
      <c r="D304" s="365"/>
      <c r="E304" s="365"/>
      <c r="H304" s="574"/>
      <c r="I304" s="375">
        <f>A356</f>
        <v>20.300000000000004</v>
      </c>
      <c r="J304" s="502">
        <f>J360</f>
        <v>0</v>
      </c>
      <c r="K304" s="502"/>
      <c r="L304" s="502">
        <v>0</v>
      </c>
    </row>
    <row r="305" spans="1:12">
      <c r="A305" s="490"/>
      <c r="B305" s="458" t="str">
        <f>B370</f>
        <v>Short term loan from bank</v>
      </c>
      <c r="D305" s="365"/>
      <c r="E305" s="365"/>
      <c r="H305" s="574"/>
      <c r="I305" s="375">
        <f>A370</f>
        <v>20.300000000000004</v>
      </c>
      <c r="J305" s="502">
        <f>J376</f>
        <v>1396399</v>
      </c>
      <c r="K305" s="502"/>
      <c r="L305" s="502">
        <v>0</v>
      </c>
    </row>
    <row r="306" spans="1:12" ht="13.5" thickBot="1">
      <c r="B306" s="458"/>
      <c r="C306" s="365"/>
      <c r="D306" s="365"/>
      <c r="E306" s="365"/>
      <c r="H306" s="574"/>
      <c r="I306" s="347"/>
      <c r="J306" s="499">
        <f>SUM(J302:J305)</f>
        <v>2978863.29</v>
      </c>
      <c r="K306" s="504"/>
      <c r="L306" s="499">
        <v>1679534.8399999999</v>
      </c>
    </row>
    <row r="307" spans="1:12" ht="13.5" thickTop="1">
      <c r="B307" s="458"/>
      <c r="C307" s="365"/>
      <c r="D307" s="365"/>
      <c r="E307" s="365"/>
      <c r="H307" s="574"/>
      <c r="I307" s="347"/>
      <c r="J307" s="504"/>
      <c r="K307" s="504"/>
      <c r="L307" s="504"/>
    </row>
    <row r="308" spans="1:12" ht="31.5" customHeight="1">
      <c r="B308" s="907" t="s">
        <v>4099</v>
      </c>
      <c r="C308" s="907"/>
      <c r="D308" s="907"/>
      <c r="E308" s="907"/>
      <c r="F308" s="907"/>
      <c r="G308" s="907"/>
      <c r="H308" s="907"/>
      <c r="I308" s="907"/>
      <c r="J308" s="907"/>
      <c r="K308" s="907"/>
      <c r="L308" s="907"/>
    </row>
    <row r="309" spans="1:12" ht="14.5" customHeight="1">
      <c r="B309" s="902" t="s">
        <v>4110</v>
      </c>
      <c r="C309" s="902"/>
      <c r="D309" s="902"/>
      <c r="E309" s="902"/>
      <c r="F309" s="902"/>
      <c r="G309" s="902"/>
      <c r="H309" s="902"/>
      <c r="I309" s="902"/>
      <c r="J309" s="902"/>
      <c r="K309" s="902"/>
      <c r="L309" s="902"/>
    </row>
    <row r="310" spans="1:12" ht="2.25" customHeight="1">
      <c r="B310" s="657"/>
      <c r="C310" s="657"/>
      <c r="D310" s="657"/>
      <c r="E310" s="657"/>
      <c r="F310" s="657"/>
      <c r="G310" s="657"/>
      <c r="H310" s="657"/>
      <c r="I310" s="657"/>
      <c r="J310" s="658"/>
      <c r="K310" s="657"/>
      <c r="L310" s="657"/>
    </row>
    <row r="311" spans="1:12" ht="28.5" customHeight="1">
      <c r="B311" s="908" t="s">
        <v>4102</v>
      </c>
      <c r="C311" s="908"/>
      <c r="D311" s="908"/>
      <c r="E311" s="908"/>
      <c r="F311" s="908"/>
      <c r="G311" s="908"/>
      <c r="H311" s="908"/>
      <c r="I311" s="908"/>
      <c r="J311" s="908"/>
      <c r="K311" s="908"/>
      <c r="L311" s="908"/>
    </row>
    <row r="312" spans="1:12" ht="3.65" customHeight="1">
      <c r="B312" s="657"/>
      <c r="C312" s="657"/>
      <c r="D312" s="657"/>
      <c r="E312" s="657"/>
      <c r="F312" s="657"/>
      <c r="G312" s="657"/>
      <c r="H312" s="657"/>
      <c r="I312" s="657"/>
      <c r="J312" s="658"/>
      <c r="K312" s="657"/>
      <c r="L312" s="657"/>
    </row>
    <row r="313" spans="1:12">
      <c r="B313" s="908" t="s">
        <v>4103</v>
      </c>
      <c r="C313" s="908"/>
      <c r="D313" s="908"/>
      <c r="E313" s="908"/>
      <c r="F313" s="908"/>
      <c r="G313" s="908"/>
      <c r="H313" s="908"/>
      <c r="I313" s="908"/>
      <c r="J313" s="908"/>
      <c r="K313" s="908"/>
      <c r="L313" s="908"/>
    </row>
    <row r="314" spans="1:12" ht="4.4000000000000004" customHeight="1">
      <c r="B314" s="657"/>
      <c r="C314" s="657"/>
      <c r="D314" s="657"/>
      <c r="E314" s="657"/>
      <c r="F314" s="657"/>
      <c r="G314" s="657"/>
      <c r="H314" s="657"/>
      <c r="I314" s="657"/>
      <c r="J314" s="658"/>
      <c r="K314" s="657"/>
      <c r="L314" s="657"/>
    </row>
    <row r="315" spans="1:12">
      <c r="B315" s="908" t="s">
        <v>4104</v>
      </c>
      <c r="C315" s="908"/>
      <c r="D315" s="908"/>
      <c r="E315" s="908"/>
      <c r="F315" s="908"/>
      <c r="G315" s="908"/>
      <c r="H315" s="908"/>
      <c r="I315" s="908"/>
      <c r="J315" s="908"/>
      <c r="K315" s="908"/>
      <c r="L315" s="908"/>
    </row>
    <row r="316" spans="1:12" ht="4.5" customHeight="1">
      <c r="B316" s="657"/>
      <c r="C316" s="657"/>
      <c r="D316" s="657"/>
      <c r="E316" s="657"/>
      <c r="F316" s="657"/>
      <c r="G316" s="657"/>
      <c r="H316" s="657"/>
      <c r="I316" s="657"/>
      <c r="J316" s="658"/>
      <c r="K316" s="657"/>
      <c r="L316" s="657"/>
    </row>
    <row r="317" spans="1:12">
      <c r="B317" s="908" t="s">
        <v>4105</v>
      </c>
      <c r="C317" s="908"/>
      <c r="D317" s="908"/>
      <c r="E317" s="908"/>
      <c r="F317" s="908"/>
      <c r="G317" s="908"/>
      <c r="H317" s="908"/>
      <c r="I317" s="908"/>
      <c r="J317" s="908"/>
      <c r="K317" s="908"/>
      <c r="L317" s="908"/>
    </row>
    <row r="318" spans="1:12" ht="4.5" customHeight="1">
      <c r="B318" s="657"/>
      <c r="C318" s="657"/>
      <c r="D318" s="657"/>
      <c r="E318" s="657"/>
      <c r="F318" s="657"/>
      <c r="G318" s="657"/>
      <c r="H318" s="657"/>
      <c r="I318" s="657"/>
      <c r="J318" s="658"/>
      <c r="K318" s="657"/>
      <c r="L318" s="657"/>
    </row>
    <row r="319" spans="1:12">
      <c r="B319" s="908" t="s">
        <v>4101</v>
      </c>
      <c r="C319" s="908"/>
      <c r="D319" s="908"/>
      <c r="E319" s="908"/>
      <c r="F319" s="908"/>
      <c r="G319" s="908"/>
      <c r="H319" s="908"/>
      <c r="I319" s="908"/>
      <c r="J319" s="908"/>
      <c r="K319" s="908"/>
      <c r="L319" s="908"/>
    </row>
    <row r="320" spans="1:12" ht="36.65" customHeight="1">
      <c r="B320" s="908" t="s">
        <v>4100</v>
      </c>
      <c r="C320" s="908"/>
      <c r="D320" s="908"/>
      <c r="E320" s="908"/>
      <c r="F320" s="908"/>
      <c r="G320" s="908"/>
      <c r="H320" s="908"/>
      <c r="I320" s="908"/>
      <c r="J320" s="908"/>
      <c r="K320" s="908"/>
      <c r="L320" s="908"/>
    </row>
    <row r="321" spans="1:13">
      <c r="B321" s="458" t="s">
        <v>4106</v>
      </c>
      <c r="C321" s="365"/>
      <c r="D321" s="365"/>
      <c r="E321" s="365"/>
      <c r="H321" s="574"/>
      <c r="I321" s="347"/>
      <c r="J321" s="504"/>
      <c r="K321" s="575"/>
      <c r="L321" s="504"/>
    </row>
    <row r="322" spans="1:13" ht="4.5" customHeight="1">
      <c r="B322" s="576"/>
      <c r="C322" s="576"/>
      <c r="D322" s="576"/>
      <c r="E322" s="576"/>
      <c r="F322" s="576"/>
      <c r="G322" s="576"/>
      <c r="H322" s="576"/>
      <c r="I322" s="576"/>
      <c r="J322" s="576"/>
      <c r="K322" s="576"/>
      <c r="L322" s="576"/>
    </row>
    <row r="323" spans="1:13" ht="6.75" customHeight="1">
      <c r="B323" s="576"/>
      <c r="C323" s="576"/>
      <c r="D323" s="576"/>
      <c r="E323" s="576"/>
      <c r="F323" s="576"/>
      <c r="G323" s="576"/>
      <c r="H323" s="576"/>
      <c r="I323" s="576"/>
      <c r="J323" s="576"/>
      <c r="K323" s="576"/>
      <c r="L323" s="576"/>
    </row>
    <row r="324" spans="1:13">
      <c r="A324" s="577">
        <f>A300+0.1</f>
        <v>20.100000000000001</v>
      </c>
      <c r="B324" s="451" t="s">
        <v>1116</v>
      </c>
      <c r="I324" s="347"/>
      <c r="J324" s="360"/>
      <c r="K324" s="360"/>
      <c r="L324" s="360"/>
    </row>
    <row r="325" spans="1:13" ht="3" customHeight="1">
      <c r="B325" s="500"/>
      <c r="C325" s="366"/>
      <c r="D325" s="366"/>
      <c r="E325" s="366"/>
      <c r="F325" s="500"/>
      <c r="G325" s="500"/>
      <c r="H325" s="500"/>
      <c r="I325" s="500"/>
      <c r="J325" s="500"/>
      <c r="K325" s="500"/>
      <c r="L325" s="500"/>
    </row>
    <row r="326" spans="1:13">
      <c r="B326" s="347" t="s">
        <v>12</v>
      </c>
      <c r="F326" s="500"/>
      <c r="G326" s="505"/>
      <c r="H326" s="505"/>
      <c r="I326" s="539"/>
      <c r="J326" s="502">
        <f>L330</f>
        <v>1439843.73</v>
      </c>
      <c r="K326" s="377"/>
      <c r="L326" s="502">
        <v>3860734.0599999987</v>
      </c>
    </row>
    <row r="327" spans="1:13">
      <c r="B327" s="347" t="s">
        <v>568</v>
      </c>
      <c r="F327" s="500"/>
      <c r="G327" s="505"/>
      <c r="H327" s="505"/>
      <c r="I327" s="539"/>
      <c r="J327" s="502">
        <v>9135147.1199999992</v>
      </c>
      <c r="K327" s="360"/>
      <c r="L327" s="502">
        <v>5452657.8099999996</v>
      </c>
    </row>
    <row r="328" spans="1:13">
      <c r="B328" s="550"/>
      <c r="D328" s="550"/>
      <c r="E328" s="550"/>
      <c r="F328" s="500"/>
      <c r="G328" s="505"/>
      <c r="H328" s="505"/>
      <c r="I328" s="539"/>
      <c r="J328" s="367">
        <f>SUM(J326:J327)</f>
        <v>10574990.85</v>
      </c>
      <c r="K328" s="360"/>
      <c r="L328" s="367">
        <v>9313391.8699999973</v>
      </c>
    </row>
    <row r="329" spans="1:13" s="247" customFormat="1">
      <c r="A329" s="452"/>
      <c r="B329" s="347" t="s">
        <v>242</v>
      </c>
      <c r="H329" s="477"/>
      <c r="J329" s="323">
        <v>10537608.050000001</v>
      </c>
      <c r="L329" s="323">
        <v>7873548.1400000006</v>
      </c>
    </row>
    <row r="330" spans="1:13" ht="13.5" thickBot="1">
      <c r="B330" s="347" t="s">
        <v>644</v>
      </c>
      <c r="D330" s="500"/>
      <c r="E330" s="500"/>
      <c r="F330" s="500"/>
      <c r="G330" s="500"/>
      <c r="H330" s="500"/>
      <c r="I330" s="567" t="s">
        <v>1269</v>
      </c>
      <c r="J330" s="499">
        <f>-SUMIFS('TB 21-22'!L:L,'TB 21-22'!B:B,'Notes 6-29'!I330)</f>
        <v>37382.800000000003</v>
      </c>
      <c r="K330" s="500"/>
      <c r="L330" s="501">
        <v>1439843.73</v>
      </c>
      <c r="M330" s="809">
        <f>J330*93.5</f>
        <v>3495291.8000000003</v>
      </c>
    </row>
    <row r="331" spans="1:13" ht="8.25" customHeight="1" thickTop="1">
      <c r="B331" s="500"/>
      <c r="D331" s="500"/>
      <c r="E331" s="500"/>
      <c r="F331" s="500"/>
      <c r="G331" s="500"/>
      <c r="H331" s="500"/>
      <c r="I331" s="500"/>
      <c r="J331" s="505"/>
      <c r="K331" s="500"/>
      <c r="L331" s="505"/>
    </row>
    <row r="332" spans="1:13">
      <c r="A332" s="347"/>
      <c r="B332" s="909" t="s">
        <v>4089</v>
      </c>
      <c r="C332" s="909"/>
      <c r="D332" s="909"/>
      <c r="E332" s="909"/>
      <c r="F332" s="909"/>
      <c r="G332" s="909"/>
      <c r="H332" s="909"/>
      <c r="I332" s="909"/>
      <c r="J332" s="909"/>
      <c r="K332" s="909"/>
      <c r="L332" s="909"/>
    </row>
    <row r="333" spans="1:13" ht="8.25" customHeight="1">
      <c r="G333" s="360"/>
      <c r="H333" s="360"/>
      <c r="I333" s="572"/>
      <c r="J333" s="512"/>
      <c r="L333" s="512"/>
    </row>
    <row r="334" spans="1:13">
      <c r="B334" s="247" t="s">
        <v>922</v>
      </c>
      <c r="C334" s="247"/>
      <c r="D334" s="247" t="s">
        <v>920</v>
      </c>
      <c r="E334" s="247" t="s">
        <v>4090</v>
      </c>
      <c r="F334" s="247"/>
      <c r="G334" s="247"/>
      <c r="H334" s="247"/>
      <c r="I334" s="247"/>
      <c r="J334" s="247"/>
      <c r="K334" s="247"/>
      <c r="L334" s="247"/>
    </row>
    <row r="335" spans="1:13" ht="14.9" customHeight="1">
      <c r="B335" s="247" t="s">
        <v>923</v>
      </c>
      <c r="C335" s="247"/>
      <c r="D335" s="247" t="s">
        <v>920</v>
      </c>
      <c r="E335" s="247" t="s">
        <v>913</v>
      </c>
      <c r="F335" s="247"/>
      <c r="G335" s="247"/>
      <c r="H335" s="247"/>
      <c r="I335" s="247"/>
      <c r="J335" s="247"/>
      <c r="K335" s="247"/>
      <c r="L335" s="247"/>
    </row>
    <row r="336" spans="1:13">
      <c r="A336" s="490"/>
      <c r="B336" s="347" t="s">
        <v>4091</v>
      </c>
      <c r="C336" s="550"/>
      <c r="D336" s="561" t="s">
        <v>920</v>
      </c>
      <c r="E336" s="659">
        <v>0.02</v>
      </c>
      <c r="F336" s="576"/>
      <c r="G336" s="576"/>
      <c r="H336" s="576"/>
      <c r="I336" s="576"/>
      <c r="J336" s="660"/>
      <c r="K336" s="576"/>
      <c r="L336" s="576"/>
    </row>
    <row r="337" spans="1:12">
      <c r="A337" s="490"/>
      <c r="B337" s="347" t="s">
        <v>4092</v>
      </c>
      <c r="C337" s="550"/>
      <c r="D337" s="561" t="s">
        <v>920</v>
      </c>
      <c r="E337" s="247" t="s">
        <v>4093</v>
      </c>
      <c r="F337" s="576"/>
      <c r="G337" s="576"/>
      <c r="H337" s="576"/>
      <c r="I337" s="576"/>
      <c r="J337" s="660"/>
      <c r="K337" s="576"/>
      <c r="L337" s="576"/>
    </row>
    <row r="338" spans="1:12">
      <c r="A338" s="490"/>
      <c r="C338" s="550"/>
      <c r="D338" s="550"/>
      <c r="E338" s="576"/>
      <c r="F338" s="576"/>
      <c r="G338" s="576"/>
      <c r="H338" s="576"/>
      <c r="I338" s="576"/>
      <c r="J338" s="576"/>
      <c r="K338" s="576"/>
      <c r="L338" s="576"/>
    </row>
    <row r="339" spans="1:12">
      <c r="A339" s="490"/>
      <c r="C339" s="550"/>
      <c r="D339" s="550"/>
      <c r="E339" s="576"/>
      <c r="F339" s="576"/>
      <c r="G339" s="576"/>
      <c r="H339" s="576"/>
      <c r="I339" s="576"/>
      <c r="J339" s="576"/>
      <c r="K339" s="576"/>
      <c r="L339" s="576"/>
    </row>
    <row r="340" spans="1:12">
      <c r="A340" s="577">
        <f>A324+0.1</f>
        <v>20.200000000000003</v>
      </c>
      <c r="B340" s="278" t="s">
        <v>863</v>
      </c>
      <c r="C340" s="550"/>
      <c r="D340" s="550"/>
      <c r="E340" s="576"/>
      <c r="F340" s="576"/>
      <c r="G340" s="576"/>
      <c r="H340" s="576"/>
      <c r="I340" s="576"/>
      <c r="J340" s="576"/>
      <c r="K340" s="576"/>
      <c r="L340" s="576"/>
    </row>
    <row r="341" spans="1:12" ht="5.15" customHeight="1">
      <c r="A341" s="490"/>
      <c r="B341" s="247"/>
      <c r="C341" s="550"/>
      <c r="D341" s="550"/>
      <c r="E341" s="576"/>
      <c r="F341" s="576"/>
      <c r="G341" s="576"/>
      <c r="H341" s="576"/>
      <c r="I341" s="576"/>
      <c r="J341" s="576"/>
      <c r="K341" s="576"/>
      <c r="L341" s="576"/>
    </row>
    <row r="342" spans="1:12">
      <c r="A342" s="490"/>
      <c r="B342" s="247" t="s">
        <v>12</v>
      </c>
      <c r="C342" s="550"/>
      <c r="D342" s="550"/>
      <c r="E342" s="576"/>
      <c r="F342" s="576"/>
      <c r="G342" s="576"/>
      <c r="H342" s="576"/>
      <c r="I342" s="576"/>
      <c r="J342" s="502">
        <f>L346</f>
        <v>239691.11</v>
      </c>
      <c r="K342" s="377"/>
      <c r="L342" s="502">
        <v>16318.400000000373</v>
      </c>
    </row>
    <row r="343" spans="1:12">
      <c r="A343" s="490"/>
      <c r="B343" s="247" t="s">
        <v>861</v>
      </c>
      <c r="C343" s="550"/>
      <c r="D343" s="550"/>
      <c r="E343" s="576"/>
      <c r="F343" s="576"/>
      <c r="G343" s="576"/>
      <c r="H343" s="576"/>
      <c r="I343" s="576"/>
      <c r="J343" s="502">
        <v>2129359.9899999998</v>
      </c>
      <c r="K343" s="360"/>
      <c r="L343" s="502">
        <v>275423.28999999998</v>
      </c>
    </row>
    <row r="344" spans="1:12">
      <c r="A344" s="490"/>
      <c r="B344" s="247"/>
      <c r="C344" s="550"/>
      <c r="D344" s="550"/>
      <c r="E344" s="576"/>
      <c r="F344" s="576"/>
      <c r="G344" s="576"/>
      <c r="H344" s="576"/>
      <c r="I344" s="576"/>
      <c r="J344" s="367">
        <f>SUM(J342:J343)</f>
        <v>2369051.0999999996</v>
      </c>
      <c r="K344" s="360"/>
      <c r="L344" s="367">
        <v>291741.69000000035</v>
      </c>
    </row>
    <row r="345" spans="1:12">
      <c r="A345" s="490"/>
      <c r="B345" s="247" t="s">
        <v>916</v>
      </c>
      <c r="C345" s="550"/>
      <c r="D345" s="550"/>
      <c r="E345" s="576"/>
      <c r="F345" s="576"/>
      <c r="G345" s="576"/>
      <c r="H345" s="576"/>
      <c r="I345" s="576"/>
      <c r="J345" s="502">
        <v>823969.61</v>
      </c>
      <c r="K345" s="247"/>
      <c r="L345" s="502">
        <v>52050.58</v>
      </c>
    </row>
    <row r="346" spans="1:12" ht="13.5" thickBot="1">
      <c r="A346" s="490"/>
      <c r="B346" s="247" t="s">
        <v>917</v>
      </c>
      <c r="C346" s="550"/>
      <c r="D346" s="550"/>
      <c r="E346" s="576"/>
      <c r="F346" s="576"/>
      <c r="G346" s="576"/>
      <c r="H346" s="576"/>
      <c r="I346" s="578" t="s">
        <v>1270</v>
      </c>
      <c r="J346" s="499">
        <f>-SUMIFS('TB 21-22'!L:L,'TB 21-22'!B:B,'Notes 6-29'!I346)</f>
        <v>1545081.49</v>
      </c>
      <c r="K346" s="500"/>
      <c r="L346" s="501">
        <v>239691.11</v>
      </c>
    </row>
    <row r="347" spans="1:12" ht="13.5" thickTop="1">
      <c r="A347" s="490"/>
      <c r="B347" s="247"/>
      <c r="C347" s="550"/>
      <c r="D347" s="550"/>
      <c r="E347" s="576"/>
      <c r="F347" s="576"/>
      <c r="G347" s="576"/>
      <c r="H347" s="576"/>
      <c r="I347" s="576"/>
      <c r="J347" s="576"/>
      <c r="K347" s="576"/>
      <c r="L347" s="576"/>
    </row>
    <row r="348" spans="1:12">
      <c r="A348" s="490"/>
      <c r="B348" s="278" t="s">
        <v>4094</v>
      </c>
      <c r="C348" s="550"/>
      <c r="D348" s="550"/>
      <c r="E348" s="576"/>
      <c r="F348" s="576"/>
      <c r="G348" s="576"/>
      <c r="H348" s="576"/>
      <c r="I348" s="576"/>
      <c r="J348" s="660"/>
      <c r="K348" s="576"/>
      <c r="L348" s="576"/>
    </row>
    <row r="349" spans="1:12" ht="6" customHeight="1">
      <c r="A349" s="490"/>
      <c r="B349" s="247"/>
      <c r="C349" s="550"/>
      <c r="D349" s="550"/>
      <c r="E349" s="576"/>
      <c r="F349" s="576"/>
      <c r="G349" s="576"/>
      <c r="H349" s="576"/>
      <c r="I349" s="576"/>
      <c r="J349" s="660"/>
      <c r="K349" s="576"/>
      <c r="L349" s="576"/>
    </row>
    <row r="350" spans="1:12">
      <c r="A350" s="490"/>
      <c r="B350" s="247" t="s">
        <v>922</v>
      </c>
      <c r="C350" s="247"/>
      <c r="D350" s="247" t="s">
        <v>920</v>
      </c>
      <c r="E350" s="361" t="s">
        <v>4108</v>
      </c>
      <c r="G350" s="576"/>
      <c r="H350" s="576"/>
      <c r="I350" s="576"/>
      <c r="J350" s="660"/>
      <c r="K350" s="576"/>
      <c r="L350" s="576"/>
    </row>
    <row r="351" spans="1:12">
      <c r="A351" s="490"/>
      <c r="B351" s="247" t="s">
        <v>923</v>
      </c>
      <c r="C351" s="247"/>
      <c r="D351" s="247" t="s">
        <v>920</v>
      </c>
      <c r="E351" s="247" t="s">
        <v>913</v>
      </c>
      <c r="G351" s="576"/>
      <c r="H351" s="576"/>
      <c r="I351" s="576"/>
      <c r="J351" s="660"/>
      <c r="K351" s="576"/>
      <c r="L351" s="576"/>
    </row>
    <row r="352" spans="1:12">
      <c r="A352" s="490"/>
      <c r="B352" s="247" t="s">
        <v>4091</v>
      </c>
      <c r="C352" s="247"/>
      <c r="D352" s="247" t="s">
        <v>920</v>
      </c>
      <c r="E352" s="661" t="s">
        <v>4107</v>
      </c>
      <c r="G352" s="576"/>
      <c r="H352" s="576"/>
      <c r="I352" s="576"/>
      <c r="J352" s="660"/>
      <c r="K352" s="576"/>
      <c r="L352" s="576"/>
    </row>
    <row r="353" spans="1:12">
      <c r="B353" s="247" t="s">
        <v>4095</v>
      </c>
      <c r="D353" s="347" t="s">
        <v>920</v>
      </c>
      <c r="E353" s="458" t="s">
        <v>4093</v>
      </c>
      <c r="I353" s="572"/>
      <c r="J353" s="662"/>
      <c r="K353" s="471"/>
      <c r="L353" s="663"/>
    </row>
    <row r="354" spans="1:12">
      <c r="B354" s="500"/>
      <c r="J354" s="273"/>
      <c r="K354" s="471"/>
      <c r="L354" s="273"/>
    </row>
    <row r="355" spans="1:12">
      <c r="B355" s="500"/>
      <c r="J355" s="273"/>
      <c r="K355" s="471"/>
      <c r="L355" s="273"/>
    </row>
    <row r="356" spans="1:12">
      <c r="A356" s="577">
        <f>A340+0.1</f>
        <v>20.300000000000004</v>
      </c>
      <c r="B356" s="278" t="s">
        <v>1413</v>
      </c>
      <c r="C356" s="247"/>
      <c r="D356" s="247"/>
      <c r="E356" s="247"/>
      <c r="J356" s="273"/>
      <c r="K356" s="471"/>
      <c r="L356" s="273"/>
    </row>
    <row r="357" spans="1:12" ht="4.5" customHeight="1">
      <c r="B357" s="247"/>
      <c r="C357" s="247"/>
      <c r="D357" s="247"/>
      <c r="E357" s="247"/>
      <c r="J357" s="273"/>
      <c r="K357" s="471"/>
      <c r="L357" s="273"/>
    </row>
    <row r="358" spans="1:12">
      <c r="B358" s="247" t="s">
        <v>1220</v>
      </c>
      <c r="C358" s="247"/>
      <c r="D358" s="247"/>
      <c r="E358" s="247"/>
      <c r="J358" s="579"/>
      <c r="K358" s="360"/>
      <c r="L358" s="580"/>
    </row>
    <row r="359" spans="1:12">
      <c r="B359" s="247" t="s">
        <v>1221</v>
      </c>
      <c r="C359" s="247"/>
      <c r="D359" s="247"/>
      <c r="E359" s="247"/>
      <c r="J359" s="579"/>
      <c r="K359" s="360">
        <f>SUM(K358:K358)</f>
        <v>0</v>
      </c>
      <c r="L359" s="527"/>
    </row>
    <row r="360" spans="1:12" ht="13.5" thickBot="1">
      <c r="B360" s="247" t="s">
        <v>917</v>
      </c>
      <c r="C360" s="247"/>
      <c r="D360" s="247"/>
      <c r="E360" s="247"/>
      <c r="I360" s="581" t="s">
        <v>1312</v>
      </c>
      <c r="J360" s="499">
        <f>-SUMIFS('TB 21-22'!L:L,'TB 21-22'!B:B,'Notes 6-29'!I360)</f>
        <v>0</v>
      </c>
      <c r="K360" s="500"/>
      <c r="L360" s="501">
        <v>0</v>
      </c>
    </row>
    <row r="361" spans="1:12" ht="10.5" customHeight="1" thickTop="1">
      <c r="B361" s="247"/>
      <c r="C361" s="247"/>
      <c r="D361" s="247"/>
      <c r="E361" s="247"/>
      <c r="J361" s="273"/>
      <c r="K361" s="471"/>
      <c r="L361" s="273"/>
    </row>
    <row r="362" spans="1:12">
      <c r="B362" s="278" t="s">
        <v>918</v>
      </c>
      <c r="C362" s="247"/>
      <c r="D362" s="247"/>
      <c r="E362" s="247"/>
      <c r="J362" s="273"/>
      <c r="K362" s="471"/>
      <c r="L362" s="273"/>
    </row>
    <row r="363" spans="1:12" ht="4.5" customHeight="1">
      <c r="B363" s="247"/>
      <c r="C363" s="247"/>
      <c r="D363" s="247"/>
      <c r="E363" s="247"/>
      <c r="J363" s="273"/>
      <c r="K363" s="471"/>
      <c r="L363" s="273"/>
    </row>
    <row r="364" spans="1:12">
      <c r="B364" s="247" t="s">
        <v>919</v>
      </c>
      <c r="C364" s="247"/>
      <c r="D364" s="247" t="s">
        <v>920</v>
      </c>
      <c r="E364" s="247" t="s">
        <v>921</v>
      </c>
      <c r="J364" s="273"/>
      <c r="K364" s="471"/>
      <c r="L364" s="273"/>
    </row>
    <row r="365" spans="1:12">
      <c r="B365" s="247" t="s">
        <v>922</v>
      </c>
      <c r="C365" s="247"/>
      <c r="D365" s="247" t="s">
        <v>920</v>
      </c>
      <c r="E365" s="247" t="s">
        <v>912</v>
      </c>
      <c r="J365" s="273"/>
      <c r="K365" s="471"/>
      <c r="L365" s="273"/>
    </row>
    <row r="366" spans="1:12">
      <c r="B366" s="247" t="s">
        <v>923</v>
      </c>
      <c r="C366" s="247"/>
      <c r="D366" s="247" t="s">
        <v>920</v>
      </c>
      <c r="E366" s="247" t="s">
        <v>913</v>
      </c>
      <c r="J366" s="273"/>
      <c r="K366" s="471"/>
      <c r="L366" s="273"/>
    </row>
    <row r="367" spans="1:12">
      <c r="B367" s="247" t="s">
        <v>243</v>
      </c>
      <c r="C367" s="247"/>
      <c r="D367" s="247" t="s">
        <v>920</v>
      </c>
      <c r="E367" s="247" t="s">
        <v>924</v>
      </c>
      <c r="J367" s="273"/>
      <c r="K367" s="471"/>
      <c r="L367" s="273"/>
    </row>
    <row r="368" spans="1:12">
      <c r="B368" s="500"/>
      <c r="J368" s="273"/>
      <c r="K368" s="471"/>
      <c r="L368" s="273"/>
    </row>
    <row r="369" spans="1:28">
      <c r="B369" s="500"/>
      <c r="J369" s="273"/>
      <c r="K369" s="471"/>
      <c r="L369" s="273"/>
    </row>
    <row r="370" spans="1:28">
      <c r="A370" s="577">
        <f>A340+0.1</f>
        <v>20.300000000000004</v>
      </c>
      <c r="B370" s="451" t="s">
        <v>914</v>
      </c>
      <c r="I370" s="347"/>
      <c r="J370" s="360"/>
      <c r="K370" s="360"/>
      <c r="L370" s="360"/>
    </row>
    <row r="371" spans="1:28" ht="3" customHeight="1">
      <c r="B371" s="366"/>
      <c r="D371" s="366"/>
      <c r="E371" s="366"/>
      <c r="F371" s="500"/>
      <c r="G371" s="500"/>
      <c r="H371" s="500"/>
      <c r="I371" s="500"/>
      <c r="J371" s="500"/>
      <c r="K371" s="500"/>
      <c r="L371" s="500"/>
    </row>
    <row r="372" spans="1:28">
      <c r="B372" s="347" t="s">
        <v>12</v>
      </c>
      <c r="F372" s="500"/>
      <c r="G372" s="505"/>
      <c r="H372" s="505"/>
      <c r="I372" s="582"/>
      <c r="J372" s="583">
        <f>L376</f>
        <v>0</v>
      </c>
      <c r="K372" s="377"/>
      <c r="L372" s="580">
        <v>0</v>
      </c>
    </row>
    <row r="373" spans="1:28">
      <c r="B373" s="347" t="s">
        <v>568</v>
      </c>
      <c r="F373" s="500"/>
      <c r="G373" s="505"/>
      <c r="H373" s="505"/>
      <c r="I373" s="582"/>
      <c r="J373" s="580">
        <v>20124497.129999999</v>
      </c>
      <c r="K373" s="360"/>
      <c r="L373" s="580">
        <v>0</v>
      </c>
    </row>
    <row r="374" spans="1:28">
      <c r="B374" s="550"/>
      <c r="D374" s="550"/>
      <c r="E374" s="550"/>
      <c r="F374" s="500"/>
      <c r="G374" s="505"/>
      <c r="H374" s="505"/>
      <c r="I374" s="582"/>
      <c r="J374" s="584">
        <f>SUM(J372:J373)</f>
        <v>20124497.129999999</v>
      </c>
      <c r="K374" s="360"/>
      <c r="L374" s="584">
        <v>0</v>
      </c>
    </row>
    <row r="375" spans="1:28">
      <c r="A375" s="452"/>
      <c r="B375" s="347" t="s">
        <v>242</v>
      </c>
      <c r="D375" s="247"/>
      <c r="E375" s="247"/>
      <c r="F375" s="247"/>
      <c r="G375" s="247"/>
      <c r="H375" s="477"/>
      <c r="I375" s="247"/>
      <c r="J375" s="580">
        <v>18728098.129999999</v>
      </c>
      <c r="K375" s="247"/>
      <c r="L375" s="580">
        <v>0</v>
      </c>
    </row>
    <row r="376" spans="1:28" ht="13.5" thickBot="1">
      <c r="B376" s="347" t="s">
        <v>644</v>
      </c>
      <c r="D376" s="500"/>
      <c r="E376" s="500"/>
      <c r="F376" s="500"/>
      <c r="G376" s="500"/>
      <c r="H376" s="500"/>
      <c r="I376" s="567" t="s">
        <v>1273</v>
      </c>
      <c r="J376" s="499">
        <f>ROUND(-SUMIFS('TB 21-22'!L:L,'TB 21-22'!B:B,'Notes 6-29'!I376),0)</f>
        <v>1396399</v>
      </c>
      <c r="K376" s="500"/>
      <c r="L376" s="501">
        <v>0</v>
      </c>
    </row>
    <row r="377" spans="1:28" ht="9.75" customHeight="1" thickTop="1">
      <c r="B377" s="500"/>
      <c r="C377" s="458"/>
      <c r="D377" s="500"/>
      <c r="E377" s="500"/>
      <c r="F377" s="500"/>
      <c r="G377" s="500"/>
      <c r="H377" s="500"/>
      <c r="I377" s="500"/>
      <c r="J377" s="505"/>
      <c r="K377" s="500"/>
      <c r="L377" s="585"/>
    </row>
    <row r="378" spans="1:28" ht="21" customHeight="1">
      <c r="B378" s="906" t="s">
        <v>4096</v>
      </c>
      <c r="C378" s="906"/>
      <c r="D378" s="906"/>
      <c r="E378" s="906"/>
      <c r="F378" s="906"/>
      <c r="G378" s="906"/>
      <c r="H378" s="906"/>
      <c r="I378" s="906"/>
      <c r="J378" s="906"/>
      <c r="K378" s="906"/>
      <c r="L378" s="906"/>
      <c r="Y378" s="473">
        <v>0</v>
      </c>
      <c r="Z378" s="377">
        <f>J378-Y378</f>
        <v>0</v>
      </c>
      <c r="AA378" s="473">
        <v>0</v>
      </c>
      <c r="AB378" s="473">
        <f>L378-AA378</f>
        <v>0</v>
      </c>
    </row>
    <row r="379" spans="1:28" ht="9" customHeight="1">
      <c r="G379" s="360"/>
      <c r="H379" s="360"/>
      <c r="I379" s="572"/>
      <c r="J379" s="512"/>
      <c r="L379" s="512"/>
      <c r="Y379" s="473">
        <v>0</v>
      </c>
      <c r="Z379" s="377">
        <f>J379-Y379</f>
        <v>0</v>
      </c>
      <c r="AA379" s="473">
        <v>0</v>
      </c>
      <c r="AB379" s="473">
        <f>L379-AA379</f>
        <v>0</v>
      </c>
    </row>
    <row r="380" spans="1:28">
      <c r="B380" s="458" t="s">
        <v>4097</v>
      </c>
      <c r="D380" s="247" t="s">
        <v>920</v>
      </c>
      <c r="E380" s="347" t="s">
        <v>912</v>
      </c>
      <c r="I380" s="572"/>
      <c r="J380" s="571"/>
      <c r="L380" s="571"/>
      <c r="Y380" s="473">
        <v>0</v>
      </c>
      <c r="Z380" s="377">
        <f>J380-Y380</f>
        <v>0</v>
      </c>
      <c r="AA380" s="473">
        <v>0</v>
      </c>
      <c r="AB380" s="473">
        <f>L380-AA380</f>
        <v>0</v>
      </c>
    </row>
    <row r="381" spans="1:28" ht="13.4" customHeight="1">
      <c r="B381" s="374" t="s">
        <v>4098</v>
      </c>
      <c r="C381" s="374"/>
      <c r="D381" s="247" t="s">
        <v>920</v>
      </c>
      <c r="E381" s="347" t="s">
        <v>913</v>
      </c>
      <c r="G381" s="660"/>
      <c r="H381" s="660"/>
      <c r="I381" s="660"/>
      <c r="J381" s="660"/>
      <c r="K381" s="660"/>
      <c r="L381" s="660"/>
      <c r="Y381" s="473">
        <v>0</v>
      </c>
      <c r="Z381" s="377">
        <f>J381-Y381</f>
        <v>0</v>
      </c>
      <c r="AA381" s="473">
        <v>0</v>
      </c>
      <c r="AB381" s="473">
        <f>L381-AA381</f>
        <v>0</v>
      </c>
    </row>
    <row r="382" spans="1:28" ht="13.4" customHeight="1">
      <c r="B382" s="374" t="s">
        <v>4091</v>
      </c>
      <c r="C382" s="374"/>
      <c r="D382" s="247" t="s">
        <v>920</v>
      </c>
      <c r="E382" s="664">
        <v>0.09</v>
      </c>
      <c r="G382" s="660"/>
      <c r="H382" s="660"/>
      <c r="I382" s="660"/>
      <c r="J382" s="660"/>
      <c r="K382" s="660"/>
      <c r="L382" s="660"/>
      <c r="Y382" s="473"/>
      <c r="Z382" s="377"/>
      <c r="AA382" s="473"/>
      <c r="AB382" s="473"/>
    </row>
    <row r="383" spans="1:28" ht="16.5" customHeight="1">
      <c r="B383" s="374" t="s">
        <v>4095</v>
      </c>
      <c r="C383" s="374"/>
      <c r="D383" s="247" t="s">
        <v>920</v>
      </c>
      <c r="E383" s="347" t="s">
        <v>4093</v>
      </c>
      <c r="G383" s="660"/>
      <c r="H383" s="660"/>
      <c r="I383" s="660"/>
      <c r="J383" s="660"/>
      <c r="K383" s="660"/>
      <c r="L383" s="660"/>
      <c r="Y383" s="473"/>
      <c r="Z383" s="377"/>
      <c r="AA383" s="473"/>
      <c r="AB383" s="473"/>
    </row>
    <row r="384" spans="1:28" ht="16.5" customHeight="1">
      <c r="B384" s="374"/>
      <c r="C384" s="374"/>
      <c r="D384" s="247"/>
      <c r="G384" s="660"/>
      <c r="H384" s="660"/>
      <c r="I384" s="660"/>
      <c r="J384" s="660"/>
      <c r="K384" s="660"/>
      <c r="L384" s="660"/>
      <c r="Y384" s="473"/>
      <c r="Z384" s="377"/>
      <c r="AA384" s="473"/>
      <c r="AB384" s="473"/>
    </row>
    <row r="385" spans="1:12">
      <c r="A385" s="490"/>
      <c r="G385" s="500"/>
      <c r="H385" s="500"/>
      <c r="I385" s="586" t="s">
        <v>3</v>
      </c>
      <c r="J385" s="888" t="s">
        <v>818</v>
      </c>
      <c r="K385" s="888"/>
      <c r="L385" s="888"/>
    </row>
    <row r="386" spans="1:12">
      <c r="A386" s="490"/>
      <c r="G386" s="500"/>
      <c r="H386" s="500"/>
      <c r="I386" s="587"/>
      <c r="J386" s="469">
        <v>2022</v>
      </c>
      <c r="K386" s="588"/>
      <c r="L386" s="469">
        <v>2021</v>
      </c>
    </row>
    <row r="387" spans="1:12">
      <c r="A387" s="490"/>
      <c r="G387" s="500"/>
      <c r="H387" s="500"/>
      <c r="I387" s="587"/>
      <c r="J387" s="273" t="s">
        <v>20</v>
      </c>
      <c r="K387" s="589"/>
      <c r="L387" s="273" t="s">
        <v>20</v>
      </c>
    </row>
    <row r="388" spans="1:12">
      <c r="A388" s="450">
        <f>A300+1</f>
        <v>21</v>
      </c>
      <c r="B388" s="366" t="s">
        <v>304</v>
      </c>
      <c r="C388" s="366"/>
      <c r="D388" s="366"/>
      <c r="E388" s="366"/>
      <c r="F388" s="518"/>
      <c r="G388" s="518"/>
      <c r="H388" s="518"/>
      <c r="J388" s="590"/>
      <c r="K388" s="491"/>
      <c r="L388" s="590"/>
    </row>
    <row r="389" spans="1:12" ht="6.65" customHeight="1">
      <c r="B389" s="366"/>
      <c r="C389" s="366"/>
      <c r="D389" s="366"/>
      <c r="E389" s="366"/>
      <c r="F389" s="518"/>
      <c r="G389" s="518"/>
      <c r="H389" s="518"/>
      <c r="J389" s="590"/>
      <c r="K389" s="491"/>
      <c r="L389" s="590"/>
    </row>
    <row r="390" spans="1:12">
      <c r="B390" s="540" t="s">
        <v>228</v>
      </c>
      <c r="F390" s="518"/>
      <c r="G390" s="518"/>
      <c r="H390" s="518"/>
      <c r="J390" s="364">
        <f>-SUMIFS('TB 21-22'!L:L,'TB 21-22'!M:M,'Notes 6-29'!B390,'TB 21-22'!N:N,'Notes 6-29'!B388)</f>
        <v>22270728.740000017</v>
      </c>
      <c r="K390" s="491">
        <v>0</v>
      </c>
      <c r="L390" s="364">
        <v>12737866.079999998</v>
      </c>
    </row>
    <row r="391" spans="1:12">
      <c r="B391" s="347" t="s">
        <v>690</v>
      </c>
      <c r="F391" s="380"/>
      <c r="G391" s="360"/>
      <c r="H391" s="360"/>
      <c r="I391" s="472"/>
      <c r="J391" s="364">
        <f>-SUMIFS('TB 21-22'!L:L,'TB 21-22'!M:M,'Notes 6-29'!B391)</f>
        <v>234006.93</v>
      </c>
      <c r="K391" s="491">
        <v>0</v>
      </c>
      <c r="L391" s="364">
        <v>184089.58</v>
      </c>
    </row>
    <row r="392" spans="1:12">
      <c r="A392" s="490"/>
      <c r="B392" s="347" t="s">
        <v>689</v>
      </c>
      <c r="G392" s="591"/>
      <c r="H392" s="591"/>
      <c r="I392" s="472"/>
      <c r="J392" s="364">
        <f>-SUMIFS('TB 21-22'!L:L,'TB 21-22'!M:M,'Notes 6-29'!B392)+1</f>
        <v>851375.55</v>
      </c>
      <c r="K392" s="491">
        <v>0</v>
      </c>
      <c r="L392" s="364">
        <v>522087.94999999995</v>
      </c>
    </row>
    <row r="393" spans="1:12" ht="13.5" thickBot="1">
      <c r="A393" s="490"/>
      <c r="F393" s="380"/>
      <c r="G393" s="377"/>
      <c r="H393" s="377"/>
      <c r="I393" s="472"/>
      <c r="J393" s="501">
        <f>SUM(J390:J392)</f>
        <v>23356111.220000017</v>
      </c>
      <c r="K393" s="491"/>
      <c r="L393" s="501">
        <v>13444043.609999998</v>
      </c>
    </row>
    <row r="394" spans="1:12" ht="9.75" customHeight="1" thickTop="1"/>
    <row r="395" spans="1:12">
      <c r="A395" s="450">
        <f>A388+1</f>
        <v>22</v>
      </c>
      <c r="B395" s="366" t="s">
        <v>852</v>
      </c>
      <c r="J395" s="592"/>
      <c r="K395" s="375"/>
      <c r="L395" s="593"/>
    </row>
    <row r="396" spans="1:12" ht="3.65" customHeight="1">
      <c r="B396" s="366"/>
      <c r="J396" s="592"/>
      <c r="K396" s="375"/>
      <c r="L396" s="593"/>
    </row>
    <row r="397" spans="1:12">
      <c r="B397" s="494" t="s">
        <v>4052</v>
      </c>
      <c r="I397" s="496">
        <f>A403</f>
        <v>22.1</v>
      </c>
      <c r="J397" s="364">
        <f>J407</f>
        <v>2137412.5399999996</v>
      </c>
      <c r="K397" s="491"/>
      <c r="L397" s="364">
        <v>1943378.9099999997</v>
      </c>
    </row>
    <row r="398" spans="1:12">
      <c r="B398" s="494" t="s">
        <v>819</v>
      </c>
      <c r="I398" s="498">
        <f>A409</f>
        <v>22.200000000000003</v>
      </c>
      <c r="J398" s="364">
        <f>J415</f>
        <v>0</v>
      </c>
      <c r="K398" s="491"/>
      <c r="L398" s="364">
        <v>0</v>
      </c>
    </row>
    <row r="399" spans="1:12" ht="13.5" thickBot="1">
      <c r="J399" s="501">
        <f>SUM(J397:J398)</f>
        <v>2137412.5399999996</v>
      </c>
      <c r="K399" s="364"/>
      <c r="L399" s="501">
        <v>1943378.9099999997</v>
      </c>
    </row>
    <row r="400" spans="1:12" ht="13.5" thickTop="1">
      <c r="J400" s="505"/>
      <c r="K400" s="364"/>
      <c r="L400" s="505"/>
    </row>
    <row r="401" spans="1:12">
      <c r="B401" s="347" t="s">
        <v>862</v>
      </c>
      <c r="J401" s="505"/>
      <c r="K401" s="364"/>
      <c r="L401" s="505"/>
    </row>
    <row r="402" spans="1:12" ht="6" customHeight="1">
      <c r="J402" s="368"/>
      <c r="K402" s="364"/>
      <c r="L402" s="330"/>
    </row>
    <row r="403" spans="1:12" ht="16.5" customHeight="1">
      <c r="A403" s="450">
        <f>A395+0.1</f>
        <v>22.1</v>
      </c>
      <c r="B403" s="497" t="s">
        <v>575</v>
      </c>
      <c r="C403" s="366"/>
      <c r="D403" s="366"/>
      <c r="L403" s="486"/>
    </row>
    <row r="404" spans="1:12" ht="7.4" customHeight="1">
      <c r="B404" s="497"/>
      <c r="C404" s="366"/>
      <c r="D404" s="366"/>
      <c r="L404" s="486"/>
    </row>
    <row r="405" spans="1:12">
      <c r="A405" s="490"/>
      <c r="B405" s="347" t="s">
        <v>887</v>
      </c>
      <c r="J405" s="364">
        <f>-'GL Map'!E19-'GL Map'!E33</f>
        <v>2137412.5399999996</v>
      </c>
      <c r="K405" s="364"/>
      <c r="L405" s="364">
        <v>1943378.9099999997</v>
      </c>
    </row>
    <row r="406" spans="1:12">
      <c r="B406" s="347" t="s">
        <v>911</v>
      </c>
      <c r="J406" s="364">
        <f>-'GL Map'!E22</f>
        <v>0</v>
      </c>
      <c r="K406" s="364"/>
      <c r="L406" s="364">
        <v>0</v>
      </c>
    </row>
    <row r="407" spans="1:12" ht="13.5" thickBot="1">
      <c r="J407" s="376">
        <f>SUM(J405:J406)</f>
        <v>2137412.5399999996</v>
      </c>
      <c r="K407" s="364"/>
      <c r="L407" s="376">
        <v>1943378.9099999997</v>
      </c>
    </row>
    <row r="408" spans="1:12" ht="7.5" customHeight="1" thickTop="1">
      <c r="A408" s="490"/>
      <c r="C408" s="500"/>
      <c r="D408" s="500"/>
      <c r="E408" s="500"/>
      <c r="F408" s="500"/>
      <c r="G408" s="500"/>
      <c r="H408" s="500"/>
      <c r="I408" s="594"/>
      <c r="J408" s="347"/>
      <c r="L408" s="347"/>
    </row>
    <row r="409" spans="1:12">
      <c r="A409" s="450">
        <f>A403+0.1</f>
        <v>22.200000000000003</v>
      </c>
      <c r="B409" s="595" t="s">
        <v>576</v>
      </c>
      <c r="J409" s="364"/>
      <c r="K409" s="364"/>
      <c r="L409" s="369"/>
    </row>
    <row r="410" spans="1:12">
      <c r="A410" s="490"/>
      <c r="B410" s="595"/>
      <c r="C410" s="347" t="s">
        <v>577</v>
      </c>
      <c r="J410" s="596">
        <v>0</v>
      </c>
      <c r="K410" s="364"/>
      <c r="L410" s="597">
        <v>0</v>
      </c>
    </row>
    <row r="411" spans="1:12">
      <c r="A411" s="490"/>
      <c r="B411" s="595"/>
      <c r="K411" s="468"/>
    </row>
    <row r="412" spans="1:12">
      <c r="B412" s="347" t="s">
        <v>873</v>
      </c>
      <c r="J412" s="364">
        <v>0</v>
      </c>
      <c r="K412" s="364"/>
      <c r="L412" s="364">
        <v>0</v>
      </c>
    </row>
    <row r="413" spans="1:12">
      <c r="B413" s="347" t="s">
        <v>887</v>
      </c>
      <c r="J413" s="364">
        <f>-'GL Map'!E26</f>
        <v>0</v>
      </c>
      <c r="K413" s="364"/>
      <c r="L413" s="364">
        <v>0</v>
      </c>
    </row>
    <row r="414" spans="1:12">
      <c r="B414" s="347" t="s">
        <v>889</v>
      </c>
      <c r="J414" s="364">
        <f>-'GL Map'!E16</f>
        <v>0</v>
      </c>
      <c r="K414" s="364"/>
      <c r="L414" s="364">
        <v>0</v>
      </c>
    </row>
    <row r="415" spans="1:12" ht="13.5" thickBot="1">
      <c r="J415" s="376">
        <f>SUM(J410:J414)</f>
        <v>0</v>
      </c>
      <c r="K415" s="364"/>
      <c r="L415" s="376">
        <v>0</v>
      </c>
    </row>
    <row r="416" spans="1:12" ht="10.5" customHeight="1" thickTop="1">
      <c r="A416" s="490"/>
      <c r="F416" s="380"/>
      <c r="G416" s="377"/>
      <c r="H416" s="377"/>
      <c r="I416" s="472"/>
      <c r="J416" s="368"/>
      <c r="K416" s="491"/>
      <c r="L416" s="493"/>
    </row>
    <row r="417" spans="1:12">
      <c r="A417" s="450">
        <f>A395+1</f>
        <v>23</v>
      </c>
      <c r="B417" s="451" t="s">
        <v>711</v>
      </c>
      <c r="C417" s="451"/>
      <c r="D417" s="451"/>
      <c r="E417" s="451"/>
      <c r="F417" s="380"/>
      <c r="G417" s="377"/>
      <c r="H417" s="377"/>
      <c r="I417" s="472"/>
      <c r="J417" s="493"/>
      <c r="K417" s="491"/>
      <c r="L417" s="493"/>
    </row>
    <row r="418" spans="1:12" ht="3.65" customHeight="1">
      <c r="B418" s="451"/>
      <c r="C418" s="451"/>
      <c r="D418" s="451"/>
      <c r="E418" s="451"/>
      <c r="F418" s="380"/>
      <c r="G418" s="377"/>
      <c r="H418" s="377"/>
      <c r="I418" s="472"/>
      <c r="J418" s="493"/>
      <c r="K418" s="491"/>
      <c r="L418" s="493"/>
    </row>
    <row r="419" spans="1:12">
      <c r="B419" s="347" t="s">
        <v>580</v>
      </c>
      <c r="F419" s="500"/>
      <c r="G419" s="505"/>
      <c r="H419" s="505"/>
      <c r="I419" s="539"/>
      <c r="J419" s="598">
        <f>L423</f>
        <v>907077</v>
      </c>
      <c r="K419" s="377"/>
      <c r="L419" s="598">
        <v>195290.5700000003</v>
      </c>
    </row>
    <row r="420" spans="1:12">
      <c r="A420" s="490"/>
      <c r="B420" s="347" t="s">
        <v>861</v>
      </c>
      <c r="F420" s="500"/>
      <c r="G420" s="505"/>
      <c r="H420" s="505"/>
      <c r="I420" s="539"/>
      <c r="J420" s="598">
        <v>25786973.550000001</v>
      </c>
      <c r="K420" s="360"/>
      <c r="L420" s="598">
        <v>6771829.5300000003</v>
      </c>
    </row>
    <row r="421" spans="1:12">
      <c r="A421" s="490"/>
      <c r="B421" s="550"/>
      <c r="D421" s="550"/>
      <c r="E421" s="550"/>
      <c r="F421" s="500"/>
      <c r="G421" s="505"/>
      <c r="H421" s="505"/>
      <c r="I421" s="539"/>
      <c r="J421" s="331">
        <f>SUM(J419:J420)</f>
        <v>26694050.550000001</v>
      </c>
      <c r="K421" s="360"/>
      <c r="L421" s="331">
        <v>6967120.1000000006</v>
      </c>
    </row>
    <row r="422" spans="1:12">
      <c r="A422" s="490"/>
      <c r="B422" s="347" t="s">
        <v>594</v>
      </c>
      <c r="D422" s="247"/>
      <c r="E422" s="247"/>
      <c r="F422" s="247"/>
      <c r="G422" s="247"/>
      <c r="H422" s="477"/>
      <c r="I422" s="247"/>
      <c r="J422" s="598">
        <f>J421-J423</f>
        <v>25518557.140000001</v>
      </c>
      <c r="K422" s="247"/>
      <c r="L422" s="598">
        <v>6060043.0999999996</v>
      </c>
    </row>
    <row r="423" spans="1:12" ht="13.5" thickBot="1">
      <c r="A423" s="490"/>
      <c r="B423" s="458" t="s">
        <v>644</v>
      </c>
      <c r="D423" s="500"/>
      <c r="E423" s="500"/>
      <c r="F423" s="500"/>
      <c r="G423" s="500"/>
      <c r="H423" s="500"/>
      <c r="I423" s="476" t="s">
        <v>640</v>
      </c>
      <c r="J423" s="499">
        <f>-SUMIFS('TB 21-22'!L:L,'TB 21-22'!B:B,'Notes 6-29'!I423)</f>
        <v>1175493.4099999999</v>
      </c>
      <c r="K423" s="500"/>
      <c r="L423" s="599">
        <v>907077</v>
      </c>
    </row>
    <row r="424" spans="1:12" ht="9" customHeight="1" thickTop="1">
      <c r="A424" s="490"/>
      <c r="C424" s="458"/>
      <c r="D424" s="500"/>
      <c r="E424" s="500"/>
      <c r="F424" s="500"/>
      <c r="G424" s="500"/>
      <c r="H424" s="500"/>
      <c r="I424" s="500"/>
      <c r="J424" s="600"/>
      <c r="K424" s="500"/>
      <c r="L424" s="601"/>
    </row>
    <row r="425" spans="1:12" ht="30.75" customHeight="1">
      <c r="A425" s="490"/>
      <c r="B425" s="902" t="s">
        <v>910</v>
      </c>
      <c r="C425" s="902"/>
      <c r="D425" s="902"/>
      <c r="E425" s="902"/>
      <c r="F425" s="902"/>
      <c r="G425" s="902"/>
      <c r="H425" s="902"/>
      <c r="I425" s="902"/>
      <c r="J425" s="902"/>
      <c r="K425" s="902"/>
      <c r="L425" s="902"/>
    </row>
    <row r="426" spans="1:12" ht="4.5" customHeight="1">
      <c r="A426" s="490"/>
      <c r="F426" s="380"/>
      <c r="G426" s="377"/>
      <c r="H426" s="377"/>
      <c r="I426" s="472"/>
      <c r="J426" s="493"/>
      <c r="K426" s="491"/>
      <c r="L426" s="493"/>
    </row>
    <row r="427" spans="1:12">
      <c r="A427" s="490"/>
      <c r="F427" s="380"/>
      <c r="G427" s="377"/>
      <c r="H427" s="377"/>
      <c r="I427" s="472"/>
      <c r="J427" s="493"/>
      <c r="K427" s="491"/>
      <c r="L427" s="493"/>
    </row>
    <row r="428" spans="1:12">
      <c r="A428" s="490"/>
      <c r="F428" s="380"/>
      <c r="G428" s="377"/>
      <c r="H428" s="377"/>
      <c r="I428" s="472"/>
      <c r="J428" s="469">
        <v>2020</v>
      </c>
      <c r="K428" s="588"/>
      <c r="L428" s="469">
        <v>2019</v>
      </c>
    </row>
    <row r="429" spans="1:12">
      <c r="A429" s="490"/>
      <c r="F429" s="380"/>
      <c r="G429" s="377"/>
      <c r="H429" s="377"/>
      <c r="I429" s="472"/>
      <c r="J429" s="273" t="s">
        <v>20</v>
      </c>
      <c r="K429" s="589"/>
      <c r="L429" s="273" t="s">
        <v>20</v>
      </c>
    </row>
    <row r="430" spans="1:12" ht="3.75" customHeight="1">
      <c r="A430" s="490"/>
      <c r="F430" s="380"/>
      <c r="G430" s="377"/>
      <c r="H430" s="377"/>
      <c r="I430" s="472"/>
      <c r="J430" s="493"/>
      <c r="K430" s="491"/>
      <c r="L430" s="493"/>
    </row>
    <row r="431" spans="1:12">
      <c r="A431" s="450">
        <f>A417+1</f>
        <v>24</v>
      </c>
      <c r="B431" s="366" t="s">
        <v>392</v>
      </c>
      <c r="C431" s="366"/>
      <c r="D431" s="366"/>
      <c r="E431" s="366"/>
      <c r="J431" s="492"/>
      <c r="K431" s="491"/>
      <c r="L431" s="492"/>
    </row>
    <row r="432" spans="1:12" ht="5.15" customHeight="1">
      <c r="B432" s="366"/>
      <c r="C432" s="366"/>
      <c r="D432" s="366"/>
      <c r="E432" s="366"/>
      <c r="J432" s="492"/>
      <c r="K432" s="491"/>
      <c r="L432" s="492"/>
    </row>
    <row r="433" spans="1:12">
      <c r="B433" s="347" t="s">
        <v>860</v>
      </c>
      <c r="E433" s="366"/>
      <c r="J433" s="364">
        <f>ROUND(-SUMIFS('TB 21-22'!L:L,'TB 21-22'!M:M,'Notes 6-29'!B433,'TB 21-22'!N:N,'Notes 6-29'!$B$431),0)+6.5</f>
        <v>1230958.5</v>
      </c>
      <c r="K433" s="491"/>
      <c r="L433" s="364">
        <v>1207635</v>
      </c>
    </row>
    <row r="434" spans="1:12">
      <c r="B434" s="347" t="s">
        <v>1452</v>
      </c>
      <c r="E434" s="366"/>
      <c r="J434" s="364">
        <f>ROUND(-SUMIFS('TB 21-22'!L:L,'TB 21-22'!M:M,'Notes 6-29'!B434,'TB 21-22'!N:N,'Notes 6-29'!$B$431),0)</f>
        <v>2136511</v>
      </c>
      <c r="K434" s="491"/>
      <c r="L434" s="364">
        <v>1518201</v>
      </c>
    </row>
    <row r="435" spans="1:12">
      <c r="B435" s="347" t="s">
        <v>906</v>
      </c>
      <c r="E435" s="366"/>
      <c r="J435" s="364">
        <f>ROUND(-SUMIFS('TB 21-22'!L:L,'TB 21-22'!M:M,'Notes 6-29'!B435,'TB 21-22'!N:N,'Notes 6-29'!$B$431),0)</f>
        <v>30407</v>
      </c>
      <c r="K435" s="491"/>
      <c r="L435" s="364">
        <v>30196</v>
      </c>
    </row>
    <row r="436" spans="1:12">
      <c r="B436" s="347" t="s">
        <v>415</v>
      </c>
      <c r="E436" s="366"/>
      <c r="J436" s="364">
        <f>ROUND(-SUMIFS('TB 21-22'!L:L,'TB 21-22'!M:M,'Notes 6-29'!B436,'TB 21-22'!N:N,'Notes 6-29'!$B$431),0)</f>
        <v>42013</v>
      </c>
      <c r="K436" s="491"/>
      <c r="L436" s="364">
        <v>40562</v>
      </c>
    </row>
    <row r="437" spans="1:12">
      <c r="A437" s="490"/>
      <c r="B437" s="347" t="s">
        <v>569</v>
      </c>
      <c r="J437" s="364">
        <f>ROUND(-SUMIFS('TB 21-22'!L:L,'TB 21-22'!M:M,'Notes 6-29'!B437,'TB 21-22'!N:N,'Notes 6-29'!$B$431),0)</f>
        <v>31456</v>
      </c>
      <c r="K437" s="491"/>
      <c r="L437" s="364">
        <v>29626</v>
      </c>
    </row>
    <row r="438" spans="1:12">
      <c r="A438" s="490"/>
      <c r="B438" s="495" t="s">
        <v>4046</v>
      </c>
      <c r="J438" s="364">
        <f>ROUND(-SUMIFS('TB 21-22'!L:L,'TB 21-22'!M:M,'Notes 6-29'!B438,'TB 21-22'!N:N,'Notes 6-29'!$B$431),0)</f>
        <v>41622</v>
      </c>
      <c r="K438" s="491"/>
      <c r="L438" s="364">
        <v>0</v>
      </c>
    </row>
    <row r="439" spans="1:12">
      <c r="A439" s="490"/>
      <c r="B439" s="347" t="s">
        <v>1432</v>
      </c>
      <c r="J439" s="364">
        <f>ROUND(-SUMIFS('TB 21-22'!L:L,'TB 21-22'!M:M,'Notes 6-29'!B439,'TB 21-22'!N:N,'Notes 6-29'!$B$431),0)</f>
        <v>0</v>
      </c>
      <c r="K439" s="491"/>
      <c r="L439" s="364">
        <v>20924</v>
      </c>
    </row>
    <row r="440" spans="1:12">
      <c r="A440" s="490"/>
      <c r="B440" s="347" t="s">
        <v>426</v>
      </c>
      <c r="J440" s="364">
        <f>ROUND(-SUMIFS('TB 21-22'!L:L,'TB 21-22'!M:M,'Notes 6-29'!B440,'TB 21-22'!N:N,'Notes 6-29'!$B$431),0)</f>
        <v>48121</v>
      </c>
      <c r="K440" s="491"/>
      <c r="L440" s="364">
        <v>38943</v>
      </c>
    </row>
    <row r="441" spans="1:12">
      <c r="A441" s="490"/>
      <c r="B441" s="801" t="s">
        <v>707</v>
      </c>
      <c r="C441" s="802"/>
      <c r="D441" s="802"/>
      <c r="E441" s="802"/>
      <c r="F441" s="802"/>
      <c r="G441" s="802"/>
      <c r="H441" s="802"/>
      <c r="I441" s="803"/>
      <c r="J441" s="804">
        <f>-SUMIFS('TB 21-22'!L:L,'TB 21-22'!M:M,'Notes 6-29'!B441,'TB 21-22'!N:N,'Notes 6-29'!$B$431)</f>
        <v>10738.09</v>
      </c>
      <c r="K441" s="805"/>
      <c r="L441" s="804">
        <v>9777.8624448341197</v>
      </c>
    </row>
    <row r="442" spans="1:12">
      <c r="A442" s="490"/>
      <c r="B442" s="602" t="s">
        <v>908</v>
      </c>
      <c r="I442" s="572"/>
      <c r="J442" s="364">
        <f>-SUMIFS('TB 21-22'!L:L,'TB 21-22'!M:M,'Notes 6-29'!B442,'TB 21-22'!N:N,'Notes 6-29'!$B$431)</f>
        <v>16349</v>
      </c>
      <c r="K442" s="491"/>
      <c r="L442" s="364">
        <v>4124</v>
      </c>
    </row>
    <row r="443" spans="1:12">
      <c r="A443" s="490"/>
      <c r="B443" s="602" t="s">
        <v>4004</v>
      </c>
      <c r="I443" s="572"/>
      <c r="J443" s="364">
        <f>ROUND(-SUMIFS('TB 21-22'!L:L,'TB 21-22'!M:M,'Notes 6-29'!B443,'TB 21-22'!N:N,'Notes 6-29'!$B$431),0)</f>
        <v>332624</v>
      </c>
      <c r="K443" s="491"/>
      <c r="L443" s="364">
        <f>487806+6352</f>
        <v>494158</v>
      </c>
    </row>
    <row r="444" spans="1:12" ht="13.5" thickBot="1">
      <c r="A444" s="490"/>
      <c r="C444" s="495"/>
      <c r="J444" s="376">
        <f>SUM(J433:J443)</f>
        <v>3920799.59</v>
      </c>
      <c r="K444" s="491"/>
      <c r="L444" s="376">
        <v>3394146.8624448343</v>
      </c>
    </row>
    <row r="445" spans="1:12" ht="6" customHeight="1" thickTop="1">
      <c r="A445" s="490"/>
      <c r="F445" s="380"/>
      <c r="G445" s="377"/>
      <c r="H445" s="377"/>
      <c r="I445" s="472"/>
      <c r="J445" s="368"/>
      <c r="K445" s="491"/>
      <c r="L445" s="493"/>
    </row>
    <row r="446" spans="1:12">
      <c r="A446" s="490"/>
      <c r="F446" s="380"/>
      <c r="G446" s="377"/>
      <c r="H446" s="377"/>
      <c r="I446" s="586" t="s">
        <v>3</v>
      </c>
      <c r="J446" s="888" t="s">
        <v>820</v>
      </c>
      <c r="K446" s="888"/>
      <c r="L446" s="888"/>
    </row>
    <row r="447" spans="1:12">
      <c r="A447" s="490"/>
      <c r="G447" s="500"/>
      <c r="H447" s="500"/>
      <c r="I447" s="587"/>
      <c r="J447" s="469">
        <v>2022</v>
      </c>
      <c r="K447" s="588"/>
      <c r="L447" s="469">
        <v>2021</v>
      </c>
    </row>
    <row r="448" spans="1:12">
      <c r="A448" s="490"/>
      <c r="G448" s="500"/>
      <c r="H448" s="500"/>
      <c r="I448" s="587"/>
      <c r="J448" s="273" t="s">
        <v>20</v>
      </c>
      <c r="K448" s="589"/>
      <c r="L448" s="273" t="s">
        <v>20</v>
      </c>
    </row>
    <row r="449" spans="1:12">
      <c r="A449" s="450">
        <f>A431+1</f>
        <v>25</v>
      </c>
      <c r="B449" s="366" t="s">
        <v>752</v>
      </c>
      <c r="G449" s="500"/>
      <c r="H449" s="500"/>
      <c r="I449" s="587"/>
      <c r="J449" s="273"/>
      <c r="K449" s="589"/>
      <c r="L449" s="273"/>
    </row>
    <row r="450" spans="1:12" ht="8.15" customHeight="1">
      <c r="A450" s="490"/>
      <c r="G450" s="500"/>
      <c r="H450" s="500"/>
      <c r="I450" s="587"/>
      <c r="J450" s="273"/>
      <c r="K450" s="589"/>
      <c r="L450" s="273"/>
    </row>
    <row r="451" spans="1:12">
      <c r="A451" s="490"/>
      <c r="B451" s="347" t="str">
        <f>B457</f>
        <v>Production materials consumed</v>
      </c>
      <c r="G451" s="500"/>
      <c r="H451" s="500"/>
      <c r="I451" s="668">
        <f>A457</f>
        <v>25.1</v>
      </c>
      <c r="J451" s="465">
        <f>J463</f>
        <v>65355961.930000007</v>
      </c>
      <c r="K451" s="589"/>
      <c r="L451" s="465">
        <v>47060942.609999999</v>
      </c>
    </row>
    <row r="452" spans="1:12">
      <c r="A452" s="490"/>
      <c r="B452" s="347" t="str">
        <f>B465</f>
        <v>Direct expenses</v>
      </c>
      <c r="G452" s="500"/>
      <c r="H452" s="500"/>
      <c r="I452" s="668">
        <f>A465</f>
        <v>25.200000000000003</v>
      </c>
      <c r="J452" s="465">
        <f>J470</f>
        <v>12171638</v>
      </c>
      <c r="K452" s="589"/>
      <c r="L452" s="465">
        <v>10428525</v>
      </c>
    </row>
    <row r="453" spans="1:12">
      <c r="A453" s="490"/>
      <c r="B453" s="347" t="str">
        <f>B472</f>
        <v>Factory overheads</v>
      </c>
      <c r="G453" s="500"/>
      <c r="H453" s="500"/>
      <c r="I453" s="668">
        <f>A472</f>
        <v>25.300000000000004</v>
      </c>
      <c r="J453" s="465">
        <f>J485</f>
        <v>2771240.8899999997</v>
      </c>
      <c r="K453" s="589"/>
      <c r="L453" s="465">
        <v>3691164.76</v>
      </c>
    </row>
    <row r="454" spans="1:12" ht="13.5" thickBot="1">
      <c r="A454" s="490"/>
      <c r="G454" s="500"/>
      <c r="H454" s="500"/>
      <c r="I454" s="668"/>
      <c r="J454" s="604">
        <f>SUM(J451:J453)</f>
        <v>80298840.820000008</v>
      </c>
      <c r="K454" s="589"/>
      <c r="L454" s="604">
        <v>61180632.369999997</v>
      </c>
    </row>
    <row r="455" spans="1:12" ht="13.5" thickTop="1">
      <c r="A455" s="490"/>
      <c r="G455" s="500"/>
      <c r="H455" s="500"/>
      <c r="I455" s="668"/>
      <c r="J455" s="273"/>
      <c r="K455" s="589"/>
      <c r="L455" s="273"/>
    </row>
    <row r="456" spans="1:12">
      <c r="A456" s="490"/>
      <c r="G456" s="500"/>
      <c r="H456" s="500"/>
      <c r="I456" s="668"/>
      <c r="J456" s="273"/>
      <c r="K456" s="589"/>
      <c r="L456" s="273"/>
    </row>
    <row r="457" spans="1:12">
      <c r="A457" s="605">
        <f>A449+0.1</f>
        <v>25.1</v>
      </c>
      <c r="B457" s="366" t="s">
        <v>210</v>
      </c>
      <c r="C457" s="366"/>
      <c r="I457" s="643"/>
      <c r="J457" s="492"/>
      <c r="K457" s="491"/>
      <c r="L457" s="492"/>
    </row>
    <row r="458" spans="1:12" ht="3.65" customHeight="1">
      <c r="A458" s="606"/>
      <c r="B458" s="366"/>
      <c r="C458" s="366"/>
      <c r="I458" s="643"/>
      <c r="J458" s="492"/>
      <c r="K458" s="491"/>
      <c r="L458" s="492"/>
    </row>
    <row r="459" spans="1:12">
      <c r="A459" s="490"/>
      <c r="B459" s="347" t="s">
        <v>244</v>
      </c>
      <c r="I459" s="667"/>
      <c r="J459" s="492">
        <f>L462</f>
        <v>14305667.199999999</v>
      </c>
      <c r="K459" s="491"/>
      <c r="L459" s="492">
        <v>10311635.459999999</v>
      </c>
    </row>
    <row r="460" spans="1:12">
      <c r="A460" s="490"/>
      <c r="B460" s="347" t="s">
        <v>245</v>
      </c>
      <c r="I460" s="667"/>
      <c r="J460" s="607">
        <f>J463+J462-J459</f>
        <v>74051553.780000001</v>
      </c>
      <c r="K460" s="491"/>
      <c r="L460" s="492">
        <v>51054974.350000001</v>
      </c>
    </row>
    <row r="461" spans="1:12">
      <c r="A461" s="490"/>
      <c r="I461" s="667"/>
      <c r="J461" s="608">
        <f>SUM(J459:J460)</f>
        <v>88357220.980000004</v>
      </c>
      <c r="K461" s="491"/>
      <c r="L461" s="608">
        <v>61366609.810000002</v>
      </c>
    </row>
    <row r="462" spans="1:12">
      <c r="A462" s="490"/>
      <c r="B462" s="347" t="s">
        <v>886</v>
      </c>
      <c r="I462" s="667">
        <v>8</v>
      </c>
      <c r="J462" s="608">
        <f>J48</f>
        <v>23001259.050000001</v>
      </c>
      <c r="K462" s="491"/>
      <c r="L462" s="608">
        <v>14305667.199999999</v>
      </c>
    </row>
    <row r="463" spans="1:12" ht="13.5" thickBot="1">
      <c r="A463" s="490"/>
      <c r="B463" s="347" t="s">
        <v>645</v>
      </c>
      <c r="J463" s="609">
        <f>SUMIFS('TB 21-22'!L:L,'TB 21-22'!N:N,$B$457)</f>
        <v>65355961.930000007</v>
      </c>
      <c r="K463" s="491"/>
      <c r="L463" s="609">
        <v>47060942.609999999</v>
      </c>
    </row>
    <row r="464" spans="1:12" ht="11.25" customHeight="1" thickTop="1">
      <c r="A464" s="490"/>
      <c r="J464" s="493"/>
      <c r="K464" s="491"/>
      <c r="L464" s="493"/>
    </row>
    <row r="465" spans="1:12">
      <c r="A465" s="605">
        <f>A457+0.1</f>
        <v>25.200000000000003</v>
      </c>
      <c r="B465" s="610" t="s">
        <v>13</v>
      </c>
      <c r="C465" s="610"/>
      <c r="D465" s="610"/>
      <c r="E465" s="610"/>
      <c r="F465" s="610"/>
      <c r="G465" s="610"/>
      <c r="H465" s="610"/>
      <c r="I465" s="610"/>
      <c r="J465" s="611"/>
      <c r="K465" s="612"/>
      <c r="L465" s="611"/>
    </row>
    <row r="466" spans="1:12" ht="7.4" customHeight="1">
      <c r="A466" s="606"/>
      <c r="B466" s="610"/>
      <c r="C466" s="610"/>
      <c r="D466" s="610"/>
      <c r="E466" s="610"/>
      <c r="F466" s="610"/>
      <c r="G466" s="610"/>
      <c r="H466" s="610"/>
      <c r="I466" s="610"/>
      <c r="J466" s="611"/>
      <c r="K466" s="612"/>
      <c r="L466" s="611"/>
    </row>
    <row r="467" spans="1:12">
      <c r="A467" s="490"/>
      <c r="B467" s="347" t="s">
        <v>28</v>
      </c>
      <c r="G467" s="518"/>
      <c r="H467" s="518"/>
      <c r="I467" s="594"/>
      <c r="J467" s="337">
        <f>ROUND(SUMIFS('TB 21-22'!L:L,'TB 21-22'!M:M,'Notes 6-29'!B467,'TB 21-22'!N:N,$B$465),0)</f>
        <v>10941257</v>
      </c>
      <c r="K467" s="613"/>
      <c r="L467" s="508">
        <v>10360429</v>
      </c>
    </row>
    <row r="468" spans="1:12">
      <c r="A468" s="490"/>
      <c r="B468" s="614" t="s">
        <v>1439</v>
      </c>
      <c r="G468" s="518"/>
      <c r="H468" s="518"/>
      <c r="I468" s="594"/>
      <c r="J468" s="337">
        <f>ROUND(SUMIFS('TB 21-22'!L:L,'TB 21-22'!M:M,'Notes 6-29'!B468,'TB 21-22'!N:N,$B$465),0)</f>
        <v>1179262</v>
      </c>
      <c r="K468" s="613"/>
      <c r="L468" s="508">
        <v>30240</v>
      </c>
    </row>
    <row r="469" spans="1:12">
      <c r="A469" s="490"/>
      <c r="B469" s="347" t="s">
        <v>246</v>
      </c>
      <c r="G469" s="518"/>
      <c r="H469" s="518"/>
      <c r="I469" s="594"/>
      <c r="J469" s="337">
        <f>ROUND(SUMIFS('TB 21-22'!L:L,'TB 21-22'!M:M,'Notes 6-29'!B469,'TB 21-22'!N:N,$B$465),0)</f>
        <v>51119</v>
      </c>
      <c r="K469" s="613"/>
      <c r="L469" s="508">
        <v>37856</v>
      </c>
    </row>
    <row r="470" spans="1:12" ht="13.5" thickBot="1">
      <c r="A470" s="490"/>
      <c r="C470" s="500"/>
      <c r="D470" s="500"/>
      <c r="E470" s="500"/>
      <c r="F470" s="500"/>
      <c r="G470" s="500"/>
      <c r="H470" s="500"/>
      <c r="I470" s="594"/>
      <c r="J470" s="609">
        <f>SUM(J467:J469)</f>
        <v>12171638</v>
      </c>
      <c r="K470" s="615"/>
      <c r="L470" s="609">
        <v>10428525</v>
      </c>
    </row>
    <row r="471" spans="1:12" ht="9" customHeight="1" thickTop="1">
      <c r="A471" s="490"/>
      <c r="C471" s="500"/>
      <c r="D471" s="500"/>
      <c r="E471" s="500"/>
      <c r="F471" s="500"/>
      <c r="G471" s="500"/>
      <c r="H471" s="500"/>
      <c r="I471" s="594"/>
      <c r="J471" s="616"/>
      <c r="K471" s="615"/>
      <c r="L471" s="616"/>
    </row>
    <row r="472" spans="1:12">
      <c r="A472" s="617">
        <f>A465+0.1</f>
        <v>25.300000000000004</v>
      </c>
      <c r="B472" s="366" t="s">
        <v>574</v>
      </c>
      <c r="C472" s="366"/>
      <c r="D472" s="366"/>
      <c r="E472" s="366"/>
      <c r="G472" s="531"/>
      <c r="H472" s="531"/>
      <c r="I472" s="587"/>
      <c r="J472" s="508"/>
      <c r="K472" s="618"/>
      <c r="L472" s="508"/>
    </row>
    <row r="473" spans="1:12" ht="7.4" customHeight="1">
      <c r="A473" s="606"/>
      <c r="B473" s="366"/>
      <c r="C473" s="366"/>
      <c r="D473" s="366"/>
      <c r="E473" s="366"/>
      <c r="G473" s="531"/>
      <c r="H473" s="531"/>
      <c r="I473" s="587"/>
      <c r="J473" s="508"/>
      <c r="K473" s="618"/>
      <c r="L473" s="508"/>
    </row>
    <row r="474" spans="1:12">
      <c r="B474" s="364" t="s">
        <v>901</v>
      </c>
      <c r="D474" s="368"/>
      <c r="E474" s="368"/>
      <c r="F474" s="364"/>
      <c r="G474" s="619"/>
      <c r="H474" s="619"/>
      <c r="I474" s="619"/>
      <c r="J474" s="337">
        <f>ROUND(SUMIFS('TB 21-22'!L:L,'TB 21-22'!M:M,'Notes 6-29'!B474,'TB 21-22'!N:N,$B$472),0)</f>
        <v>68314</v>
      </c>
      <c r="K474" s="620"/>
      <c r="L474" s="337">
        <v>82482</v>
      </c>
    </row>
    <row r="475" spans="1:12">
      <c r="A475" s="490"/>
      <c r="B475" s="364" t="s">
        <v>573</v>
      </c>
      <c r="D475" s="369"/>
      <c r="E475" s="364"/>
      <c r="F475" s="364"/>
      <c r="G475" s="619"/>
      <c r="H475" s="619"/>
      <c r="I475" s="619"/>
      <c r="J475" s="337">
        <f>ROUND(SUMIFS('TB 21-22'!L:L,'TB 21-22'!M:M,'Notes 6-29'!B475,'TB 21-22'!N:N,$B$472),0)</f>
        <v>24567</v>
      </c>
      <c r="K475" s="620"/>
      <c r="L475" s="337">
        <v>12290</v>
      </c>
    </row>
    <row r="476" spans="1:12">
      <c r="A476" s="490"/>
      <c r="B476" s="364" t="s">
        <v>902</v>
      </c>
      <c r="D476" s="369"/>
      <c r="E476" s="364"/>
      <c r="F476" s="364"/>
      <c r="G476" s="619"/>
      <c r="H476" s="619"/>
      <c r="I476" s="619"/>
      <c r="J476" s="337">
        <f>ROUND(SUMIFS('TB 21-22'!L:L,'TB 21-22'!M:M,'Notes 6-29'!B476,'TB 21-22'!N:N,$B$472),0)</f>
        <v>643934</v>
      </c>
      <c r="K476" s="620"/>
      <c r="L476" s="337">
        <v>583631</v>
      </c>
    </row>
    <row r="477" spans="1:12">
      <c r="A477" s="490"/>
      <c r="B477" s="364" t="s">
        <v>857</v>
      </c>
      <c r="D477" s="369"/>
      <c r="E477" s="364"/>
      <c r="F477" s="364"/>
      <c r="G477" s="619"/>
      <c r="H477" s="619"/>
      <c r="I477" s="619"/>
      <c r="J477" s="337">
        <f>ROUND(SUMIFS('TB 21-22'!L:L,'TB 21-22'!M:M,'Notes 6-29'!B477,'TB 21-22'!N:N,$B$472),0)</f>
        <v>262733</v>
      </c>
      <c r="K477" s="620"/>
      <c r="L477" s="337">
        <f>770662-L478</f>
        <v>752148.47</v>
      </c>
    </row>
    <row r="478" spans="1:12">
      <c r="A478" s="490"/>
      <c r="B478" s="364" t="s">
        <v>4088</v>
      </c>
      <c r="D478" s="369"/>
      <c r="E478" s="364"/>
      <c r="F478" s="364"/>
      <c r="G478" s="619"/>
      <c r="H478" s="619"/>
      <c r="I478" s="619"/>
      <c r="J478" s="337">
        <f>ROUND(SUMIFS('TB 21-22'!L:L,'TB 21-22'!M:M,'Notes 6-29'!B478,'TB 21-22'!N:N,$B$472),0)</f>
        <v>30419</v>
      </c>
      <c r="K478" s="620"/>
      <c r="L478" s="337">
        <v>18513.53</v>
      </c>
    </row>
    <row r="479" spans="1:12">
      <c r="A479" s="490"/>
      <c r="B479" s="364" t="s">
        <v>642</v>
      </c>
      <c r="D479" s="364"/>
      <c r="E479" s="364"/>
      <c r="F479" s="364"/>
      <c r="G479" s="619"/>
      <c r="H479" s="619"/>
      <c r="I479" s="619"/>
      <c r="J479" s="337">
        <f>ROUND(SUMIFS('TB 21-22'!L:L,'TB 21-22'!M:M,'Notes 6-29'!B479,'TB 21-22'!N:N,$B$472),0)</f>
        <v>78499</v>
      </c>
      <c r="K479" s="620"/>
      <c r="L479" s="337">
        <v>68411</v>
      </c>
    </row>
    <row r="480" spans="1:12">
      <c r="A480" s="490"/>
      <c r="B480" s="364" t="s">
        <v>904</v>
      </c>
      <c r="D480" s="364"/>
      <c r="E480" s="364"/>
      <c r="F480" s="364"/>
      <c r="G480" s="619"/>
      <c r="H480" s="619"/>
      <c r="I480" s="619"/>
      <c r="J480" s="337">
        <f>ROUND(SUMIFS('TB 21-22'!L:L,'TB 21-22'!M:M,'Notes 6-29'!B480,'TB 21-22'!N:N,$B$472),0)</f>
        <v>33352</v>
      </c>
      <c r="K480" s="620"/>
      <c r="L480" s="337">
        <v>17190</v>
      </c>
    </row>
    <row r="481" spans="1:12">
      <c r="A481" s="490"/>
      <c r="B481" s="364" t="s">
        <v>859</v>
      </c>
      <c r="D481" s="364"/>
      <c r="E481" s="364"/>
      <c r="F481" s="364"/>
      <c r="G481" s="619"/>
      <c r="H481" s="619"/>
      <c r="I481" s="619"/>
      <c r="J481" s="337">
        <f>ROUND(SUMIFS('TB 21-22'!L:L,'TB 21-22'!M:M,'Notes 6-29'!B481,'TB 21-22'!N:N,$B$472),0)</f>
        <v>49309</v>
      </c>
      <c r="K481" s="620"/>
      <c r="L481" s="337">
        <v>52847</v>
      </c>
    </row>
    <row r="482" spans="1:12">
      <c r="A482" s="490"/>
      <c r="B482" s="364" t="s">
        <v>712</v>
      </c>
      <c r="D482" s="364"/>
      <c r="E482" s="364"/>
      <c r="F482" s="364"/>
      <c r="G482" s="619"/>
      <c r="H482" s="619"/>
      <c r="I482" s="619"/>
      <c r="J482" s="337">
        <f>ROUND(SUMIFS('TB 21-22'!L:L,'TB 21-22'!M:M,'Notes 6-29'!B482,'TB 21-22'!N:N,$B$472),0)</f>
        <v>418895</v>
      </c>
      <c r="K482" s="620"/>
      <c r="L482" s="337">
        <v>621952</v>
      </c>
    </row>
    <row r="483" spans="1:12">
      <c r="A483" s="490"/>
      <c r="B483" s="364" t="s">
        <v>2</v>
      </c>
      <c r="D483" s="364"/>
      <c r="E483" s="364"/>
      <c r="F483" s="364"/>
      <c r="G483" s="619"/>
      <c r="H483" s="619"/>
      <c r="I483" s="668">
        <v>5.1999999999999993</v>
      </c>
      <c r="J483" s="337">
        <f>SUMIFS('TB 21-22'!L:L,'TB 21-22'!M:M,'Notes 6-29'!B483,'TB 21-22'!N:N,$B$472)</f>
        <v>1158209.8899999999</v>
      </c>
      <c r="K483" s="620"/>
      <c r="L483" s="337">
        <v>1481699.7599999998</v>
      </c>
    </row>
    <row r="484" spans="1:12">
      <c r="A484" s="490"/>
      <c r="B484" s="364" t="s">
        <v>905</v>
      </c>
      <c r="D484" s="364"/>
      <c r="E484" s="364"/>
      <c r="F484" s="364"/>
      <c r="G484" s="619"/>
      <c r="H484" s="619"/>
      <c r="I484" s="603"/>
      <c r="J484" s="337">
        <f>ROUND(SUMIFS('TB 21-22'!L:L,'TB 21-22'!M:M,'Notes 6-29'!B484,'TB 21-22'!N:N,$B$472),0)</f>
        <v>3009</v>
      </c>
      <c r="K484" s="620"/>
      <c r="L484" s="337">
        <v>0</v>
      </c>
    </row>
    <row r="485" spans="1:12" ht="13.5" thickBot="1">
      <c r="A485" s="490"/>
      <c r="C485" s="364"/>
      <c r="D485" s="364"/>
      <c r="E485" s="364"/>
      <c r="F485" s="364"/>
      <c r="G485" s="619"/>
      <c r="H485" s="619"/>
      <c r="I485" s="619"/>
      <c r="J485" s="609">
        <f>SUM(J474:J484)</f>
        <v>2771240.8899999997</v>
      </c>
      <c r="K485" s="337"/>
      <c r="L485" s="609">
        <v>3691164.76</v>
      </c>
    </row>
    <row r="486" spans="1:12" ht="9" customHeight="1" thickTop="1">
      <c r="A486" s="490"/>
      <c r="G486" s="500"/>
      <c r="H486" s="500"/>
      <c r="I486" s="587"/>
      <c r="J486" s="621"/>
      <c r="K486" s="622"/>
      <c r="L486" s="621"/>
    </row>
    <row r="487" spans="1:12">
      <c r="A487" s="490"/>
      <c r="G487" s="500"/>
      <c r="H487" s="500"/>
      <c r="I487" s="587"/>
      <c r="J487" s="621"/>
      <c r="K487" s="622"/>
      <c r="L487" s="621"/>
    </row>
    <row r="488" spans="1:12">
      <c r="A488" s="490"/>
      <c r="G488" s="500"/>
      <c r="H488" s="500"/>
      <c r="I488" s="587"/>
      <c r="J488" s="621"/>
      <c r="K488" s="622"/>
      <c r="L488" s="621"/>
    </row>
    <row r="489" spans="1:12">
      <c r="A489" s="490"/>
      <c r="G489" s="500"/>
      <c r="H489" s="500"/>
      <c r="I489" s="587"/>
      <c r="J489" s="621"/>
      <c r="K489" s="622"/>
      <c r="L489" s="621"/>
    </row>
    <row r="490" spans="1:12">
      <c r="A490" s="490"/>
      <c r="G490" s="500"/>
      <c r="H490" s="500"/>
      <c r="I490" s="587"/>
      <c r="J490" s="621"/>
      <c r="K490" s="622"/>
      <c r="L490" s="621"/>
    </row>
    <row r="491" spans="1:12">
      <c r="A491" s="490"/>
      <c r="G491" s="500"/>
      <c r="H491" s="500"/>
      <c r="I491" s="587"/>
      <c r="J491" s="621"/>
      <c r="K491" s="622"/>
      <c r="L491" s="621"/>
    </row>
    <row r="492" spans="1:12">
      <c r="A492" s="490"/>
      <c r="G492" s="500"/>
      <c r="H492" s="500"/>
      <c r="I492" s="587"/>
      <c r="J492" s="621"/>
      <c r="K492" s="622"/>
      <c r="L492" s="621"/>
    </row>
    <row r="493" spans="1:12">
      <c r="A493" s="490"/>
      <c r="G493" s="500"/>
      <c r="H493" s="500"/>
      <c r="I493" s="587"/>
      <c r="J493" s="621"/>
      <c r="K493" s="622"/>
      <c r="L493" s="621"/>
    </row>
    <row r="494" spans="1:12">
      <c r="A494" s="490"/>
      <c r="G494" s="500"/>
      <c r="H494" s="500"/>
      <c r="I494" s="587"/>
      <c r="J494" s="621"/>
      <c r="K494" s="622"/>
      <c r="L494" s="621"/>
    </row>
    <row r="495" spans="1:12">
      <c r="A495" s="490"/>
      <c r="G495" s="500"/>
      <c r="H495" s="500"/>
      <c r="I495" s="587"/>
      <c r="J495" s="621"/>
      <c r="K495" s="622"/>
      <c r="L495" s="621"/>
    </row>
    <row r="496" spans="1:12">
      <c r="A496" s="490"/>
      <c r="G496" s="500"/>
      <c r="H496" s="500"/>
      <c r="I496" s="587"/>
      <c r="J496" s="621"/>
      <c r="K496" s="622"/>
      <c r="L496" s="621"/>
    </row>
    <row r="497" spans="1:12">
      <c r="A497" s="490"/>
      <c r="G497" s="500"/>
      <c r="H497" s="500"/>
      <c r="I497" s="587"/>
      <c r="J497" s="621"/>
      <c r="K497" s="622"/>
      <c r="L497" s="621"/>
    </row>
    <row r="498" spans="1:12" ht="8.25" customHeight="1">
      <c r="A498" s="490"/>
      <c r="G498" s="500"/>
      <c r="H498" s="500"/>
      <c r="I498" s="587"/>
      <c r="J498" s="621"/>
      <c r="K498" s="622"/>
      <c r="L498" s="621"/>
    </row>
    <row r="499" spans="1:12">
      <c r="A499" s="490"/>
      <c r="G499" s="500"/>
      <c r="H499" s="500"/>
      <c r="I499" s="587"/>
      <c r="J499" s="469">
        <v>2020</v>
      </c>
      <c r="K499" s="588"/>
      <c r="L499" s="469">
        <v>2020</v>
      </c>
    </row>
    <row r="500" spans="1:12">
      <c r="A500" s="490"/>
      <c r="G500" s="500"/>
      <c r="H500" s="500"/>
      <c r="I500" s="587"/>
      <c r="J500" s="273" t="s">
        <v>20</v>
      </c>
      <c r="K500" s="589"/>
      <c r="L500" s="273" t="s">
        <v>20</v>
      </c>
    </row>
    <row r="501" spans="1:12" ht="5.25" customHeight="1">
      <c r="A501" s="490"/>
      <c r="G501" s="500"/>
      <c r="H501" s="500"/>
      <c r="I501" s="587"/>
      <c r="J501" s="621"/>
      <c r="K501" s="622"/>
      <c r="L501" s="621"/>
    </row>
    <row r="502" spans="1:12">
      <c r="A502" s="450">
        <f>A449+1</f>
        <v>26</v>
      </c>
      <c r="B502" s="366" t="s">
        <v>15</v>
      </c>
      <c r="C502" s="366"/>
      <c r="D502" s="623"/>
      <c r="E502" s="623"/>
      <c r="G502" s="500"/>
      <c r="H502" s="500"/>
      <c r="I502" s="587"/>
      <c r="J502" s="624"/>
      <c r="K502" s="612"/>
      <c r="L502" s="624"/>
    </row>
    <row r="503" spans="1:12" ht="8.9" customHeight="1">
      <c r="B503" s="366"/>
      <c r="C503" s="366"/>
      <c r="D503" s="623"/>
      <c r="E503" s="623"/>
      <c r="G503" s="500"/>
      <c r="H503" s="500"/>
      <c r="I503" s="587"/>
      <c r="J503" s="624"/>
      <c r="K503" s="612"/>
      <c r="L503" s="624"/>
    </row>
    <row r="504" spans="1:12">
      <c r="A504" s="490"/>
      <c r="B504" s="625" t="s">
        <v>860</v>
      </c>
      <c r="G504" s="531"/>
      <c r="H504" s="531"/>
      <c r="I504" s="587"/>
      <c r="J504" s="364">
        <f>ROUND(SUMIFS('TB 21-22'!L:L,'TB 21-22'!M:M,'Notes 6-29'!B504,'TB 21-22'!N:N,$B$502),0)</f>
        <v>5313466</v>
      </c>
      <c r="K504" s="491"/>
      <c r="L504" s="364">
        <v>4497077</v>
      </c>
    </row>
    <row r="505" spans="1:12">
      <c r="A505" s="490"/>
      <c r="B505" s="625" t="s">
        <v>1452</v>
      </c>
      <c r="G505" s="531"/>
      <c r="H505" s="531"/>
      <c r="I505" s="587"/>
      <c r="J505" s="364">
        <f>ROUND(SUMIFS('TB 21-22'!L:L,'TB 21-22'!M:M,'Notes 6-29'!B505,'TB 21-22'!N:N,$B$502),0)</f>
        <v>503477</v>
      </c>
      <c r="K505" s="491"/>
      <c r="L505" s="364">
        <v>380968</v>
      </c>
    </row>
    <row r="506" spans="1:12">
      <c r="A506" s="490"/>
      <c r="B506" s="495" t="s">
        <v>564</v>
      </c>
      <c r="G506" s="500"/>
      <c r="H506" s="500"/>
      <c r="I506" s="587"/>
      <c r="J506" s="364">
        <f>ROUND(SUMIFS('TB 21-22'!L:L,'TB 21-22'!M:M,'Notes 6-29'!B506,'TB 21-22'!N:N,$B$502),0)</f>
        <v>9584</v>
      </c>
      <c r="K506" s="491"/>
      <c r="L506" s="364">
        <v>32103</v>
      </c>
    </row>
    <row r="507" spans="1:12">
      <c r="A507" s="490"/>
      <c r="B507" s="626" t="s">
        <v>894</v>
      </c>
      <c r="G507" s="500"/>
      <c r="H507" s="500"/>
      <c r="I507" s="587"/>
      <c r="J507" s="364">
        <f>ROUND(SUMIFS('TB 21-22'!L:L,'TB 21-22'!M:M,'Notes 6-29'!B507,'TB 21-22'!N:N,$B$502),0)</f>
        <v>10449</v>
      </c>
      <c r="K507" s="491"/>
      <c r="L507" s="364">
        <v>49292</v>
      </c>
    </row>
    <row r="508" spans="1:12">
      <c r="A508" s="490"/>
      <c r="B508" s="495" t="s">
        <v>856</v>
      </c>
      <c r="G508" s="500"/>
      <c r="H508" s="500"/>
      <c r="I508" s="587"/>
      <c r="J508" s="364">
        <f>ROUND(SUMIFS('TB 21-22'!L:L,'TB 21-22'!M:M,'Notes 6-29'!B508,'TB 21-22'!N:N,$B$502),0)</f>
        <v>251988</v>
      </c>
      <c r="K508" s="491"/>
      <c r="L508" s="364">
        <v>137869</v>
      </c>
    </row>
    <row r="509" spans="1:12">
      <c r="A509" s="490"/>
      <c r="B509" s="495" t="s">
        <v>247</v>
      </c>
      <c r="G509" s="500"/>
      <c r="H509" s="500"/>
      <c r="I509" s="587"/>
      <c r="J509" s="364">
        <f>ROUND(SUMIFS('TB 21-22'!L:L,'TB 21-22'!M:M,'Notes 6-29'!B509,'TB 21-22'!N:N,$B$502),0)</f>
        <v>29202</v>
      </c>
      <c r="K509" s="491"/>
      <c r="L509" s="364">
        <v>29835</v>
      </c>
    </row>
    <row r="510" spans="1:12">
      <c r="A510" s="490"/>
      <c r="B510" s="495" t="s">
        <v>895</v>
      </c>
      <c r="G510" s="500"/>
      <c r="H510" s="500"/>
      <c r="I510" s="587"/>
      <c r="J510" s="364">
        <f>ROUND(SUMIFS('TB 21-22'!L:L,'TB 21-22'!M:M,'Notes 6-29'!B510,'TB 21-22'!N:N,$B$502),0)</f>
        <v>3713</v>
      </c>
      <c r="K510" s="491"/>
      <c r="L510" s="364">
        <v>5112</v>
      </c>
    </row>
    <row r="511" spans="1:12">
      <c r="A511" s="490"/>
      <c r="B511" s="625" t="s">
        <v>896</v>
      </c>
      <c r="C511" s="361"/>
      <c r="D511" s="361"/>
      <c r="E511" s="361"/>
      <c r="G511" s="500"/>
      <c r="H511" s="500"/>
      <c r="I511" s="587"/>
      <c r="J511" s="364">
        <f>ROUND(SUMIFS('TB 21-22'!L:L,'TB 21-22'!M:M,'Notes 6-29'!B511,'TB 21-22'!N:N,$B$502),0)</f>
        <v>59411</v>
      </c>
      <c r="K511" s="491"/>
      <c r="L511" s="364">
        <f>33764+4640</f>
        <v>38404</v>
      </c>
    </row>
    <row r="512" spans="1:12">
      <c r="A512" s="490"/>
      <c r="B512" s="627" t="s">
        <v>529</v>
      </c>
      <c r="G512" s="628"/>
      <c r="H512" s="628"/>
      <c r="I512" s="486"/>
      <c r="J512" s="364">
        <f>ROUND(SUMIFS('TB 21-22'!L:L,'TB 21-22'!M:M,'Notes 6-29'!B512,'TB 21-22'!N:N,$B$502),0)</f>
        <v>0</v>
      </c>
      <c r="K512" s="491"/>
      <c r="L512" s="364">
        <v>0</v>
      </c>
    </row>
    <row r="513" spans="1:16" ht="17.149999999999999" customHeight="1">
      <c r="A513" s="490"/>
      <c r="B513" s="495" t="s">
        <v>897</v>
      </c>
      <c r="G513" s="628"/>
      <c r="H513" s="628"/>
      <c r="I513" s="486"/>
      <c r="J513" s="364">
        <f>ROUND(SUMIFS('TB 21-22'!L:L,'TB 21-22'!M:M,'Notes 6-29'!B513,'TB 21-22'!N:N,$B$502),0)</f>
        <v>30062</v>
      </c>
      <c r="K513" s="491"/>
      <c r="L513" s="364">
        <v>37120</v>
      </c>
    </row>
    <row r="514" spans="1:16">
      <c r="A514" s="490"/>
      <c r="B514" s="495" t="s">
        <v>857</v>
      </c>
      <c r="G514" s="628"/>
      <c r="H514" s="628"/>
      <c r="I514" s="486"/>
      <c r="J514" s="364">
        <f>ROUND(SUMIFS('TB 21-22'!L:L,'TB 21-22'!M:M,'Notes 6-29'!B514,'TB 21-22'!N:N,$B$502),0)</f>
        <v>136283</v>
      </c>
      <c r="K514" s="491"/>
      <c r="L514" s="364">
        <v>119086</v>
      </c>
    </row>
    <row r="515" spans="1:16">
      <c r="A515" s="490"/>
      <c r="B515" s="625" t="s">
        <v>858</v>
      </c>
      <c r="C515" s="361"/>
      <c r="D515" s="361"/>
      <c r="E515" s="361"/>
      <c r="F515" s="361"/>
      <c r="G515" s="629"/>
      <c r="H515" s="629"/>
      <c r="I515" s="630"/>
      <c r="J515" s="370">
        <v>8919.7999999999993</v>
      </c>
      <c r="K515" s="631"/>
      <c r="L515" s="370">
        <v>8711.01</v>
      </c>
    </row>
    <row r="516" spans="1:16">
      <c r="A516" s="490"/>
      <c r="B516" s="495" t="s">
        <v>898</v>
      </c>
      <c r="G516" s="628"/>
      <c r="H516" s="628"/>
      <c r="I516" s="486"/>
      <c r="J516" s="370">
        <f>ROUND(SUMIFS('TB 21-22'!L:L,'TB 21-22'!M:M,'Notes 6-29'!B516,'TB 21-22'!N:N,$B$502),0)</f>
        <v>34657</v>
      </c>
      <c r="K516" s="631"/>
      <c r="L516" s="370">
        <v>21950</v>
      </c>
    </row>
    <row r="517" spans="1:16">
      <c r="A517" s="490"/>
      <c r="B517" s="495" t="s">
        <v>3759</v>
      </c>
      <c r="G517" s="628"/>
      <c r="H517" s="628"/>
      <c r="I517" s="486"/>
      <c r="J517" s="370">
        <f>ROUND(SUMIFS('TB 21-22'!L:L,'TB 21-22'!M:M,'Notes 6-29'!B517,'TB 21-22'!N:N,$B$502),0)</f>
        <v>93643</v>
      </c>
      <c r="K517" s="631"/>
      <c r="L517" s="370">
        <v>84192.4</v>
      </c>
    </row>
    <row r="518" spans="1:16">
      <c r="A518" s="490"/>
      <c r="B518" s="495" t="s">
        <v>3760</v>
      </c>
      <c r="G518" s="628"/>
      <c r="H518" s="628"/>
      <c r="I518" s="486"/>
      <c r="J518" s="364">
        <f>ROUND(SUMIFS('TB 21-22'!L:L,'TB 21-22'!M:M,'Notes 6-29'!B518,'TB 21-22'!N:N,$B$502),0)-J515</f>
        <v>224345.2</v>
      </c>
      <c r="K518" s="491"/>
      <c r="L518" s="364">
        <f>240219.99-L517</f>
        <v>156027.59</v>
      </c>
    </row>
    <row r="519" spans="1:16">
      <c r="A519" s="490"/>
      <c r="B519" s="495" t="s">
        <v>859</v>
      </c>
      <c r="I519" s="486"/>
      <c r="J519" s="364">
        <f>ROUND(SUMIFS('TB 21-22'!L:L,'TB 21-22'!M:M,'Notes 6-29'!B519,'TB 21-22'!N:N,$B$502),0)</f>
        <v>10366</v>
      </c>
      <c r="K519" s="491"/>
      <c r="L519" s="364">
        <v>17393</v>
      </c>
    </row>
    <row r="520" spans="1:16">
      <c r="A520" s="490"/>
      <c r="B520" s="247" t="s">
        <v>900</v>
      </c>
      <c r="G520" s="628"/>
      <c r="H520" s="628"/>
      <c r="I520" s="486"/>
      <c r="J520" s="364">
        <f>ROUND(SUMIFS('TB 21-22'!L:L,'TB 21-22'!M:M,'Notes 6-29'!B520,'TB 21-22'!N:N,$B$502),0)</f>
        <v>18339</v>
      </c>
      <c r="K520" s="491"/>
      <c r="L520" s="364">
        <v>3041</v>
      </c>
    </row>
    <row r="521" spans="1:16">
      <c r="A521" s="490"/>
      <c r="B521" s="495" t="s">
        <v>2</v>
      </c>
      <c r="G521" s="628"/>
      <c r="H521" s="628"/>
      <c r="I521" s="667">
        <v>5.2</v>
      </c>
      <c r="J521" s="364">
        <f>SUMIFS('TB 21-22'!L:L,'TB 21-22'!M:M,'Notes 6-29'!B521,'TB 21-22'!N:N,$B$502)</f>
        <v>240028.02999999997</v>
      </c>
      <c r="K521" s="491"/>
      <c r="L521" s="364">
        <v>233526.66000000003</v>
      </c>
      <c r="P521" s="377">
        <f>J521+J483</f>
        <v>1398237.92</v>
      </c>
    </row>
    <row r="522" spans="1:16">
      <c r="A522" s="490"/>
      <c r="B522" s="495" t="s">
        <v>248</v>
      </c>
      <c r="G522" s="500"/>
      <c r="H522" s="500"/>
      <c r="I522" s="668">
        <v>6</v>
      </c>
      <c r="J522" s="364">
        <f>SUMIFS('TB 21-22'!L:L,'TB 21-22'!M:M,'Notes 6-29'!B522,'TB 21-22'!N:N,$B$502)</f>
        <v>2235.85</v>
      </c>
      <c r="K522" s="491"/>
      <c r="L522" s="364">
        <v>3142.18</v>
      </c>
    </row>
    <row r="523" spans="1:16" ht="13.5" thickBot="1">
      <c r="A523" s="490"/>
      <c r="G523" s="500"/>
      <c r="H523" s="500"/>
      <c r="I523" s="587"/>
      <c r="J523" s="632">
        <f>SUM(J504:J522)</f>
        <v>6980168.8799999999</v>
      </c>
      <c r="K523" s="622"/>
      <c r="L523" s="632">
        <v>5854849.8399999999</v>
      </c>
    </row>
    <row r="524" spans="1:16" ht="5.25" customHeight="1" thickTop="1">
      <c r="A524" s="490"/>
      <c r="G524" s="500"/>
      <c r="H524" s="500"/>
      <c r="I524" s="587"/>
      <c r="J524" s="633"/>
      <c r="K524" s="622"/>
      <c r="L524" s="633"/>
    </row>
    <row r="525" spans="1:16" ht="5.25" customHeight="1">
      <c r="A525" s="490"/>
      <c r="G525" s="500"/>
      <c r="H525" s="500"/>
      <c r="I525" s="587"/>
      <c r="J525" s="633"/>
      <c r="K525" s="622"/>
      <c r="L525" s="633"/>
    </row>
    <row r="526" spans="1:16">
      <c r="A526" s="450">
        <f>A502+1</f>
        <v>27</v>
      </c>
      <c r="B526" s="285" t="s">
        <v>275</v>
      </c>
      <c r="C526" s="285"/>
      <c r="D526" s="366"/>
      <c r="E526" s="366"/>
      <c r="F526" s="366"/>
      <c r="G526" s="634"/>
      <c r="H526" s="634"/>
      <c r="I526" s="587"/>
      <c r="K526" s="500"/>
    </row>
    <row r="527" spans="1:16" ht="11.9" customHeight="1">
      <c r="B527" s="285"/>
      <c r="C527" s="285"/>
      <c r="D527" s="366"/>
      <c r="E527" s="366"/>
      <c r="F527" s="366"/>
      <c r="G527" s="634"/>
      <c r="H527" s="634"/>
      <c r="I527" s="587"/>
      <c r="K527" s="500"/>
    </row>
    <row r="528" spans="1:16">
      <c r="A528" s="490"/>
      <c r="B528" s="495" t="s">
        <v>543</v>
      </c>
      <c r="G528" s="518"/>
      <c r="H528" s="518"/>
      <c r="I528" s="587"/>
      <c r="J528" s="492">
        <f>SUMIFS('TB 21-22'!L:L,'TB 21-22'!M:M,'Notes 6-29'!B528,'TB 21-22'!N:N,$B$526)</f>
        <v>428354.4</v>
      </c>
      <c r="K528" s="635"/>
      <c r="L528" s="492">
        <v>285469.46000000002</v>
      </c>
    </row>
    <row r="529" spans="1:12">
      <c r="A529" s="490"/>
      <c r="B529" s="495" t="s">
        <v>679</v>
      </c>
      <c r="G529" s="518"/>
      <c r="H529" s="518"/>
      <c r="I529" s="587"/>
      <c r="J529" s="492">
        <f>SUMIFS('TB 21-22'!L:L,'TB 21-22'!M:M,'Notes 6-29'!B529,'TB 21-22'!N:N,$B$526)</f>
        <v>322325.79000000004</v>
      </c>
      <c r="K529" s="635"/>
      <c r="L529" s="492">
        <v>552738.9</v>
      </c>
    </row>
    <row r="530" spans="1:12">
      <c r="A530" s="490"/>
      <c r="B530" s="495" t="s">
        <v>855</v>
      </c>
      <c r="G530" s="518"/>
      <c r="H530" s="518"/>
      <c r="I530" s="587"/>
      <c r="J530" s="492">
        <f>SUMIFS('TB 21-22'!L:L,'TB 21-22'!M:M,'Notes 6-29'!B530,'TB 21-22'!N:N,$B$526)</f>
        <v>37953.919999999998</v>
      </c>
      <c r="K530" s="635"/>
      <c r="L530" s="492">
        <v>35534.869999999995</v>
      </c>
    </row>
    <row r="531" spans="1:12">
      <c r="A531" s="490"/>
      <c r="B531" s="495" t="s">
        <v>678</v>
      </c>
      <c r="G531" s="518"/>
      <c r="H531" s="518"/>
      <c r="I531" s="587"/>
      <c r="J531" s="492">
        <f>SUMIFS('TB 21-22'!L:L,'TB 21-22'!M:M,'Notes 6-29'!B531,'TB 21-22'!N:N,$B$526)</f>
        <v>95121.07</v>
      </c>
      <c r="K531" s="635"/>
      <c r="L531" s="492">
        <v>73921.78</v>
      </c>
    </row>
    <row r="532" spans="1:12">
      <c r="A532" s="490"/>
      <c r="B532" s="495" t="s">
        <v>680</v>
      </c>
      <c r="G532" s="518"/>
      <c r="H532" s="518"/>
      <c r="I532" s="587"/>
      <c r="J532" s="492">
        <f>SUMIFS('TB 21-22'!L:L,'TB 21-22'!M:M,'Notes 6-29'!B532,'TB 21-22'!N:N,$B$526)</f>
        <v>40123.57</v>
      </c>
      <c r="K532" s="635"/>
      <c r="L532" s="492">
        <v>54053.2</v>
      </c>
    </row>
    <row r="533" spans="1:12">
      <c r="A533" s="490"/>
      <c r="B533" s="495" t="s">
        <v>854</v>
      </c>
      <c r="G533" s="518"/>
      <c r="H533" s="518"/>
      <c r="I533" s="587"/>
      <c r="J533" s="468">
        <f>SUMIFS('TB 21-22'!L:L,'TB 21-22'!M:M,'Notes 6-29'!B533,'TB 21-22'!N:N,$B$526)</f>
        <v>0</v>
      </c>
      <c r="K533" s="635"/>
      <c r="L533" s="492">
        <v>1223.68</v>
      </c>
    </row>
    <row r="534" spans="1:12" ht="14.25" customHeight="1" thickBot="1">
      <c r="A534" s="490"/>
      <c r="B534" s="636"/>
      <c r="F534" s="360"/>
      <c r="G534" s="518"/>
      <c r="H534" s="518"/>
      <c r="I534" s="587"/>
      <c r="J534" s="637">
        <f>SUM(J528:J533)</f>
        <v>923878.75000000012</v>
      </c>
      <c r="K534" s="613"/>
      <c r="L534" s="637">
        <v>1002941.8900000001</v>
      </c>
    </row>
    <row r="535" spans="1:12" ht="14.25" customHeight="1" thickTop="1">
      <c r="A535" s="490"/>
      <c r="B535" s="636"/>
      <c r="F535" s="360"/>
      <c r="G535" s="518"/>
      <c r="H535" s="518"/>
      <c r="I535" s="587"/>
      <c r="J535" s="616"/>
      <c r="K535" s="613"/>
      <c r="L535" s="616"/>
    </row>
    <row r="536" spans="1:12">
      <c r="A536" s="450">
        <f>A526+1</f>
        <v>28</v>
      </c>
      <c r="B536" s="366" t="s">
        <v>41</v>
      </c>
      <c r="C536" s="366"/>
      <c r="D536" s="366"/>
      <c r="E536" s="366"/>
      <c r="F536" s="638"/>
      <c r="G536" s="500"/>
      <c r="H536" s="500"/>
      <c r="I536" s="587"/>
      <c r="J536" s="639"/>
      <c r="K536" s="640"/>
      <c r="L536" s="639"/>
    </row>
    <row r="537" spans="1:12">
      <c r="B537" s="366"/>
      <c r="C537" s="366"/>
      <c r="D537" s="366"/>
      <c r="E537" s="366"/>
      <c r="F537" s="638"/>
      <c r="G537" s="500"/>
      <c r="H537" s="500"/>
      <c r="I537" s="594"/>
      <c r="J537" s="639"/>
      <c r="K537" s="640"/>
      <c r="L537" s="639"/>
    </row>
    <row r="538" spans="1:12">
      <c r="A538" s="490"/>
      <c r="B538" s="347" t="s">
        <v>1319</v>
      </c>
      <c r="C538" s="495"/>
      <c r="J538" s="364">
        <f>SUMIFS('TB 21-22'!L:L,'TB 21-22'!M:M,'Notes 6-29'!B538,'TB 21-22'!N:N,$B$536)</f>
        <v>38828.68</v>
      </c>
      <c r="K538" s="641"/>
      <c r="L538" s="337">
        <v>38072.28</v>
      </c>
    </row>
    <row r="539" spans="1:12">
      <c r="A539" s="490"/>
      <c r="B539" s="347" t="s">
        <v>891</v>
      </c>
      <c r="I539" s="486"/>
      <c r="J539" s="364">
        <f>SUMIFS('TB 21-22'!L:L,'TB 21-22'!M:M,'Notes 6-29'!B539,'TB 21-22'!N:N,$B$536)</f>
        <v>62280.77</v>
      </c>
      <c r="K539" s="641"/>
      <c r="L539" s="364">
        <v>0</v>
      </c>
    </row>
    <row r="540" spans="1:12">
      <c r="A540" s="490"/>
      <c r="B540" s="627" t="s">
        <v>892</v>
      </c>
      <c r="I540" s="486"/>
      <c r="J540" s="364">
        <f>SUMIFS('TB 21-22'!L:L,'TB 21-22'!M:M,'Notes 6-29'!B540,'TB 21-22'!N:N,$B$536)</f>
        <v>6240.96</v>
      </c>
      <c r="K540" s="641"/>
      <c r="L540" s="364">
        <v>7441.6</v>
      </c>
    </row>
    <row r="541" spans="1:12">
      <c r="A541" s="490"/>
      <c r="B541" s="627" t="s">
        <v>893</v>
      </c>
      <c r="I541" s="486"/>
      <c r="J541" s="364">
        <f>SUMIFS('TB 21-22'!L:L,'TB 21-22'!M:M,'Notes 6-29'!B541,'TB 21-22'!N:N,$B$536)</f>
        <v>15871.34</v>
      </c>
      <c r="K541" s="641"/>
      <c r="L541" s="364">
        <v>28817.759999999998</v>
      </c>
    </row>
    <row r="542" spans="1:12">
      <c r="A542" s="490"/>
      <c r="B542" s="627" t="s">
        <v>1085</v>
      </c>
      <c r="I542" s="486"/>
      <c r="J542" s="364">
        <v>0</v>
      </c>
      <c r="K542" s="641"/>
      <c r="L542" s="364">
        <v>0</v>
      </c>
    </row>
    <row r="543" spans="1:12" ht="13.5" thickBot="1">
      <c r="A543" s="490"/>
      <c r="I543" s="486"/>
      <c r="J543" s="637">
        <f>SUM(J538:J541)</f>
        <v>123221.75</v>
      </c>
      <c r="K543" s="637"/>
      <c r="L543" s="637">
        <v>74331.64</v>
      </c>
    </row>
    <row r="544" spans="1:12" ht="13.5" thickTop="1">
      <c r="A544" s="450">
        <f>A536+1</f>
        <v>29</v>
      </c>
      <c r="B544" s="292" t="s">
        <v>705</v>
      </c>
      <c r="C544" s="366"/>
    </row>
    <row r="545" spans="2:12" ht="5.15" customHeight="1">
      <c r="B545" s="292"/>
      <c r="C545" s="366"/>
    </row>
    <row r="546" spans="2:12">
      <c r="B546" s="347" t="s">
        <v>706</v>
      </c>
      <c r="J546" s="364">
        <f>SUMIFS('TB 21-22'!L:L,'TB 21-22'!M:M,'Notes 6-29'!B546,'TB 21-22'!N:N,$B$544)</f>
        <v>417509.84</v>
      </c>
      <c r="K546" s="641"/>
      <c r="L546" s="364">
        <v>314051.02</v>
      </c>
    </row>
    <row r="547" spans="2:12">
      <c r="B547" s="417" t="s">
        <v>1440</v>
      </c>
      <c r="J547" s="364">
        <f>SUMIFS('TB 21-22'!L:L,'TB 21-22'!M:M,'Notes 6-29'!B547,'TB 21-22'!N:N,$B$544)</f>
        <v>87857.31</v>
      </c>
      <c r="K547" s="641"/>
      <c r="L547" s="364">
        <v>185680.94</v>
      </c>
    </row>
    <row r="548" spans="2:12">
      <c r="B548" s="417" t="s">
        <v>704</v>
      </c>
      <c r="J548" s="364">
        <f>SUMIFS('TB 21-22'!L:L,'TB 21-22'!M:M,'Notes 6-29'!B548,'TB 21-22'!N:N,$B$544)</f>
        <v>63298.49</v>
      </c>
      <c r="K548" s="641"/>
      <c r="L548" s="364">
        <v>8773.4124448341208</v>
      </c>
    </row>
    <row r="549" spans="2:12" ht="13.5" thickBot="1">
      <c r="J549" s="637">
        <f>SUM(J546:J548)</f>
        <v>568665.64</v>
      </c>
      <c r="K549" s="642"/>
      <c r="L549" s="637">
        <v>508505.37244483415</v>
      </c>
    </row>
    <row r="550" spans="2:12" ht="13.5" thickTop="1"/>
    <row r="554" spans="2:12">
      <c r="J554" s="267"/>
      <c r="L554" s="364"/>
    </row>
  </sheetData>
  <mergeCells count="45">
    <mergeCell ref="B332:L332"/>
    <mergeCell ref="B313:L313"/>
    <mergeCell ref="B315:L315"/>
    <mergeCell ref="B320:L320"/>
    <mergeCell ref="B317:L317"/>
    <mergeCell ref="B319:L319"/>
    <mergeCell ref="J385:L385"/>
    <mergeCell ref="J446:L446"/>
    <mergeCell ref="B425:L425"/>
    <mergeCell ref="B250:H250"/>
    <mergeCell ref="B251:H251"/>
    <mergeCell ref="B252:H252"/>
    <mergeCell ref="B253:H253"/>
    <mergeCell ref="B254:H254"/>
    <mergeCell ref="B255:H255"/>
    <mergeCell ref="J297:L297"/>
    <mergeCell ref="B294:L295"/>
    <mergeCell ref="B279:L282"/>
    <mergeCell ref="B378:L378"/>
    <mergeCell ref="B308:L308"/>
    <mergeCell ref="B309:L309"/>
    <mergeCell ref="B311:L311"/>
    <mergeCell ref="J1:L1"/>
    <mergeCell ref="B10:D10"/>
    <mergeCell ref="B156:H156"/>
    <mergeCell ref="L197:L198"/>
    <mergeCell ref="F197:G198"/>
    <mergeCell ref="H197:H198"/>
    <mergeCell ref="J197:J198"/>
    <mergeCell ref="J110:L110"/>
    <mergeCell ref="I197:I198"/>
    <mergeCell ref="B24:L25"/>
    <mergeCell ref="I2:I3"/>
    <mergeCell ref="I111:I112"/>
    <mergeCell ref="B197:E198"/>
    <mergeCell ref="B190:I191"/>
    <mergeCell ref="B247:I248"/>
    <mergeCell ref="J242:L242"/>
    <mergeCell ref="F199:G199"/>
    <mergeCell ref="B237:L240"/>
    <mergeCell ref="F200:G200"/>
    <mergeCell ref="B205:L205"/>
    <mergeCell ref="F201:G201"/>
    <mergeCell ref="F202:G202"/>
    <mergeCell ref="F203:G203"/>
  </mergeCells>
  <conditionalFormatting sqref="I11">
    <cfRule type="colorScale" priority="5">
      <colorScale>
        <cfvo type="min"/>
        <cfvo type="percentile" val="50"/>
        <cfvo type="max"/>
        <color rgb="FFF8696B"/>
        <color rgb="FFFCFCFF"/>
        <color rgb="FF63BE7B"/>
      </colorScale>
    </cfRule>
  </conditionalFormatting>
  <conditionalFormatting sqref="I423">
    <cfRule type="colorScale" priority="2">
      <colorScale>
        <cfvo type="min"/>
        <cfvo type="percentile" val="50"/>
        <cfvo type="max"/>
        <color rgb="FFF8696B"/>
        <color rgb="FFFCFCFF"/>
        <color rgb="FF63BE7B"/>
      </colorScale>
    </cfRule>
  </conditionalFormatting>
  <printOptions horizontalCentered="1"/>
  <pageMargins left="1" right="0.65" top="1" bottom="0.65" header="0.3" footer="0.3"/>
  <pageSetup paperSize="9" scale="80" firstPageNumber="17" fitToHeight="0" orientation="portrait" useFirstPageNumber="1" r:id="rId1"/>
  <headerFooter>
    <oddFooter>&amp;C&amp;"Open Sans,Regular"&amp;P</oddFooter>
  </headerFooter>
  <rowBreaks count="4" manualBreakCount="4">
    <brk id="72" max="11" man="1"/>
    <brk id="140" max="11" man="1"/>
    <brk id="444" max="11" man="1"/>
    <brk id="524" max="11" man="1"/>
  </rowBreaks>
  <ignoredErrors>
    <ignoredError sqref="I11 I263:I278 I290:I292 I104 A28:A33 I330 I346 I376 I423" numberStoredAsText="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33CC33"/>
    <pageSetUpPr fitToPage="1"/>
  </sheetPr>
  <dimension ref="A1:K119"/>
  <sheetViews>
    <sheetView showGridLines="0" view="pageBreakPreview" topLeftCell="A16" zoomScaleNormal="100" zoomScaleSheetLayoutView="100" workbookViewId="0">
      <selection activeCell="B23" sqref="B23"/>
    </sheetView>
  </sheetViews>
  <sheetFormatPr defaultRowHeight="13"/>
  <cols>
    <col min="1" max="1" width="4" style="365" customWidth="1"/>
    <col min="2" max="2" width="47.54296875" style="458" customWidth="1"/>
    <col min="3" max="3" width="8.54296875" style="458" bestFit="1" customWidth="1"/>
    <col min="4" max="4" width="15.453125" style="458" customWidth="1"/>
    <col min="5" max="5" width="14" style="458" customWidth="1"/>
    <col min="6" max="6" width="13.453125" style="458" customWidth="1"/>
    <col min="7" max="7" width="12" style="458" customWidth="1"/>
    <col min="8" max="8" width="15.54296875" style="458" customWidth="1"/>
    <col min="9" max="9" width="18.453125" style="458" customWidth="1"/>
    <col min="10" max="10" width="16.453125" style="458" customWidth="1"/>
    <col min="11" max="11" width="14.54296875" style="458" bestFit="1" customWidth="1"/>
    <col min="12" max="12" width="10.453125" style="458" bestFit="1" customWidth="1"/>
    <col min="13" max="254" width="8.54296875" style="458"/>
    <col min="255" max="255" width="4" style="458" customWidth="1"/>
    <col min="256" max="256" width="47.54296875" style="458" customWidth="1"/>
    <col min="257" max="257" width="8.54296875" style="458" bestFit="1" customWidth="1"/>
    <col min="258" max="258" width="15.453125" style="458" customWidth="1"/>
    <col min="259" max="259" width="14" style="458" customWidth="1"/>
    <col min="260" max="260" width="13.453125" style="458" customWidth="1"/>
    <col min="261" max="261" width="12" style="458" customWidth="1"/>
    <col min="262" max="262" width="14.453125" style="458" customWidth="1"/>
    <col min="263" max="264" width="16.453125" style="458" customWidth="1"/>
    <col min="265" max="265" width="11.54296875" style="458" bestFit="1" customWidth="1"/>
    <col min="266" max="510" width="8.54296875" style="458"/>
    <col min="511" max="511" width="4" style="458" customWidth="1"/>
    <col min="512" max="512" width="47.54296875" style="458" customWidth="1"/>
    <col min="513" max="513" width="8.54296875" style="458" bestFit="1" customWidth="1"/>
    <col min="514" max="514" width="15.453125" style="458" customWidth="1"/>
    <col min="515" max="515" width="14" style="458" customWidth="1"/>
    <col min="516" max="516" width="13.453125" style="458" customWidth="1"/>
    <col min="517" max="517" width="12" style="458" customWidth="1"/>
    <col min="518" max="518" width="14.453125" style="458" customWidth="1"/>
    <col min="519" max="520" width="16.453125" style="458" customWidth="1"/>
    <col min="521" max="521" width="11.54296875" style="458" bestFit="1" customWidth="1"/>
    <col min="522" max="766" width="8.54296875" style="458"/>
    <col min="767" max="767" width="4" style="458" customWidth="1"/>
    <col min="768" max="768" width="47.54296875" style="458" customWidth="1"/>
    <col min="769" max="769" width="8.54296875" style="458" bestFit="1" customWidth="1"/>
    <col min="770" max="770" width="15.453125" style="458" customWidth="1"/>
    <col min="771" max="771" width="14" style="458" customWidth="1"/>
    <col min="772" max="772" width="13.453125" style="458" customWidth="1"/>
    <col min="773" max="773" width="12" style="458" customWidth="1"/>
    <col min="774" max="774" width="14.453125" style="458" customWidth="1"/>
    <col min="775" max="776" width="16.453125" style="458" customWidth="1"/>
    <col min="777" max="777" width="11.54296875" style="458" bestFit="1" customWidth="1"/>
    <col min="778" max="1022" width="8.54296875" style="458"/>
    <col min="1023" max="1023" width="4" style="458" customWidth="1"/>
    <col min="1024" max="1024" width="47.54296875" style="458" customWidth="1"/>
    <col min="1025" max="1025" width="8.54296875" style="458" bestFit="1" customWidth="1"/>
    <col min="1026" max="1026" width="15.453125" style="458" customWidth="1"/>
    <col min="1027" max="1027" width="14" style="458" customWidth="1"/>
    <col min="1028" max="1028" width="13.453125" style="458" customWidth="1"/>
    <col min="1029" max="1029" width="12" style="458" customWidth="1"/>
    <col min="1030" max="1030" width="14.453125" style="458" customWidth="1"/>
    <col min="1031" max="1032" width="16.453125" style="458" customWidth="1"/>
    <col min="1033" max="1033" width="11.54296875" style="458" bestFit="1" customWidth="1"/>
    <col min="1034" max="1278" width="8.54296875" style="458"/>
    <col min="1279" max="1279" width="4" style="458" customWidth="1"/>
    <col min="1280" max="1280" width="47.54296875" style="458" customWidth="1"/>
    <col min="1281" max="1281" width="8.54296875" style="458" bestFit="1" customWidth="1"/>
    <col min="1282" max="1282" width="15.453125" style="458" customWidth="1"/>
    <col min="1283" max="1283" width="14" style="458" customWidth="1"/>
    <col min="1284" max="1284" width="13.453125" style="458" customWidth="1"/>
    <col min="1285" max="1285" width="12" style="458" customWidth="1"/>
    <col min="1286" max="1286" width="14.453125" style="458" customWidth="1"/>
    <col min="1287" max="1288" width="16.453125" style="458" customWidth="1"/>
    <col min="1289" max="1289" width="11.54296875" style="458" bestFit="1" customWidth="1"/>
    <col min="1290" max="1534" width="8.54296875" style="458"/>
    <col min="1535" max="1535" width="4" style="458" customWidth="1"/>
    <col min="1536" max="1536" width="47.54296875" style="458" customWidth="1"/>
    <col min="1537" max="1537" width="8.54296875" style="458" bestFit="1" customWidth="1"/>
    <col min="1538" max="1538" width="15.453125" style="458" customWidth="1"/>
    <col min="1539" max="1539" width="14" style="458" customWidth="1"/>
    <col min="1540" max="1540" width="13.453125" style="458" customWidth="1"/>
    <col min="1541" max="1541" width="12" style="458" customWidth="1"/>
    <col min="1542" max="1542" width="14.453125" style="458" customWidth="1"/>
    <col min="1543" max="1544" width="16.453125" style="458" customWidth="1"/>
    <col min="1545" max="1545" width="11.54296875" style="458" bestFit="1" customWidth="1"/>
    <col min="1546" max="1790" width="8.54296875" style="458"/>
    <col min="1791" max="1791" width="4" style="458" customWidth="1"/>
    <col min="1792" max="1792" width="47.54296875" style="458" customWidth="1"/>
    <col min="1793" max="1793" width="8.54296875" style="458" bestFit="1" customWidth="1"/>
    <col min="1794" max="1794" width="15.453125" style="458" customWidth="1"/>
    <col min="1795" max="1795" width="14" style="458" customWidth="1"/>
    <col min="1796" max="1796" width="13.453125" style="458" customWidth="1"/>
    <col min="1797" max="1797" width="12" style="458" customWidth="1"/>
    <col min="1798" max="1798" width="14.453125" style="458" customWidth="1"/>
    <col min="1799" max="1800" width="16.453125" style="458" customWidth="1"/>
    <col min="1801" max="1801" width="11.54296875" style="458" bestFit="1" customWidth="1"/>
    <col min="1802" max="2046" width="8.54296875" style="458"/>
    <col min="2047" max="2047" width="4" style="458" customWidth="1"/>
    <col min="2048" max="2048" width="47.54296875" style="458" customWidth="1"/>
    <col min="2049" max="2049" width="8.54296875" style="458" bestFit="1" customWidth="1"/>
    <col min="2050" max="2050" width="15.453125" style="458" customWidth="1"/>
    <col min="2051" max="2051" width="14" style="458" customWidth="1"/>
    <col min="2052" max="2052" width="13.453125" style="458" customWidth="1"/>
    <col min="2053" max="2053" width="12" style="458" customWidth="1"/>
    <col min="2054" max="2054" width="14.453125" style="458" customWidth="1"/>
    <col min="2055" max="2056" width="16.453125" style="458" customWidth="1"/>
    <col min="2057" max="2057" width="11.54296875" style="458" bestFit="1" customWidth="1"/>
    <col min="2058" max="2302" width="8.54296875" style="458"/>
    <col min="2303" max="2303" width="4" style="458" customWidth="1"/>
    <col min="2304" max="2304" width="47.54296875" style="458" customWidth="1"/>
    <col min="2305" max="2305" width="8.54296875" style="458" bestFit="1" customWidth="1"/>
    <col min="2306" max="2306" width="15.453125" style="458" customWidth="1"/>
    <col min="2307" max="2307" width="14" style="458" customWidth="1"/>
    <col min="2308" max="2308" width="13.453125" style="458" customWidth="1"/>
    <col min="2309" max="2309" width="12" style="458" customWidth="1"/>
    <col min="2310" max="2310" width="14.453125" style="458" customWidth="1"/>
    <col min="2311" max="2312" width="16.453125" style="458" customWidth="1"/>
    <col min="2313" max="2313" width="11.54296875" style="458" bestFit="1" customWidth="1"/>
    <col min="2314" max="2558" width="8.54296875" style="458"/>
    <col min="2559" max="2559" width="4" style="458" customWidth="1"/>
    <col min="2560" max="2560" width="47.54296875" style="458" customWidth="1"/>
    <col min="2561" max="2561" width="8.54296875" style="458" bestFit="1" customWidth="1"/>
    <col min="2562" max="2562" width="15.453125" style="458" customWidth="1"/>
    <col min="2563" max="2563" width="14" style="458" customWidth="1"/>
    <col min="2564" max="2564" width="13.453125" style="458" customWidth="1"/>
    <col min="2565" max="2565" width="12" style="458" customWidth="1"/>
    <col min="2566" max="2566" width="14.453125" style="458" customWidth="1"/>
    <col min="2567" max="2568" width="16.453125" style="458" customWidth="1"/>
    <col min="2569" max="2569" width="11.54296875" style="458" bestFit="1" customWidth="1"/>
    <col min="2570" max="2814" width="8.54296875" style="458"/>
    <col min="2815" max="2815" width="4" style="458" customWidth="1"/>
    <col min="2816" max="2816" width="47.54296875" style="458" customWidth="1"/>
    <col min="2817" max="2817" width="8.54296875" style="458" bestFit="1" customWidth="1"/>
    <col min="2818" max="2818" width="15.453125" style="458" customWidth="1"/>
    <col min="2819" max="2819" width="14" style="458" customWidth="1"/>
    <col min="2820" max="2820" width="13.453125" style="458" customWidth="1"/>
    <col min="2821" max="2821" width="12" style="458" customWidth="1"/>
    <col min="2822" max="2822" width="14.453125" style="458" customWidth="1"/>
    <col min="2823" max="2824" width="16.453125" style="458" customWidth="1"/>
    <col min="2825" max="2825" width="11.54296875" style="458" bestFit="1" customWidth="1"/>
    <col min="2826" max="3070" width="8.54296875" style="458"/>
    <col min="3071" max="3071" width="4" style="458" customWidth="1"/>
    <col min="3072" max="3072" width="47.54296875" style="458" customWidth="1"/>
    <col min="3073" max="3073" width="8.54296875" style="458" bestFit="1" customWidth="1"/>
    <col min="3074" max="3074" width="15.453125" style="458" customWidth="1"/>
    <col min="3075" max="3075" width="14" style="458" customWidth="1"/>
    <col min="3076" max="3076" width="13.453125" style="458" customWidth="1"/>
    <col min="3077" max="3077" width="12" style="458" customWidth="1"/>
    <col min="3078" max="3078" width="14.453125" style="458" customWidth="1"/>
    <col min="3079" max="3080" width="16.453125" style="458" customWidth="1"/>
    <col min="3081" max="3081" width="11.54296875" style="458" bestFit="1" customWidth="1"/>
    <col min="3082" max="3326" width="8.54296875" style="458"/>
    <col min="3327" max="3327" width="4" style="458" customWidth="1"/>
    <col min="3328" max="3328" width="47.54296875" style="458" customWidth="1"/>
    <col min="3329" max="3329" width="8.54296875" style="458" bestFit="1" customWidth="1"/>
    <col min="3330" max="3330" width="15.453125" style="458" customWidth="1"/>
    <col min="3331" max="3331" width="14" style="458" customWidth="1"/>
    <col min="3332" max="3332" width="13.453125" style="458" customWidth="1"/>
    <col min="3333" max="3333" width="12" style="458" customWidth="1"/>
    <col min="3334" max="3334" width="14.453125" style="458" customWidth="1"/>
    <col min="3335" max="3336" width="16.453125" style="458" customWidth="1"/>
    <col min="3337" max="3337" width="11.54296875" style="458" bestFit="1" customWidth="1"/>
    <col min="3338" max="3582" width="8.54296875" style="458"/>
    <col min="3583" max="3583" width="4" style="458" customWidth="1"/>
    <col min="3584" max="3584" width="47.54296875" style="458" customWidth="1"/>
    <col min="3585" max="3585" width="8.54296875" style="458" bestFit="1" customWidth="1"/>
    <col min="3586" max="3586" width="15.453125" style="458" customWidth="1"/>
    <col min="3587" max="3587" width="14" style="458" customWidth="1"/>
    <col min="3588" max="3588" width="13.453125" style="458" customWidth="1"/>
    <col min="3589" max="3589" width="12" style="458" customWidth="1"/>
    <col min="3590" max="3590" width="14.453125" style="458" customWidth="1"/>
    <col min="3591" max="3592" width="16.453125" style="458" customWidth="1"/>
    <col min="3593" max="3593" width="11.54296875" style="458" bestFit="1" customWidth="1"/>
    <col min="3594" max="3838" width="8.54296875" style="458"/>
    <col min="3839" max="3839" width="4" style="458" customWidth="1"/>
    <col min="3840" max="3840" width="47.54296875" style="458" customWidth="1"/>
    <col min="3841" max="3841" width="8.54296875" style="458" bestFit="1" customWidth="1"/>
    <col min="3842" max="3842" width="15.453125" style="458" customWidth="1"/>
    <col min="3843" max="3843" width="14" style="458" customWidth="1"/>
    <col min="3844" max="3844" width="13.453125" style="458" customWidth="1"/>
    <col min="3845" max="3845" width="12" style="458" customWidth="1"/>
    <col min="3846" max="3846" width="14.453125" style="458" customWidth="1"/>
    <col min="3847" max="3848" width="16.453125" style="458" customWidth="1"/>
    <col min="3849" max="3849" width="11.54296875" style="458" bestFit="1" customWidth="1"/>
    <col min="3850" max="4094" width="8.54296875" style="458"/>
    <col min="4095" max="4095" width="4" style="458" customWidth="1"/>
    <col min="4096" max="4096" width="47.54296875" style="458" customWidth="1"/>
    <col min="4097" max="4097" width="8.54296875" style="458" bestFit="1" customWidth="1"/>
    <col min="4098" max="4098" width="15.453125" style="458" customWidth="1"/>
    <col min="4099" max="4099" width="14" style="458" customWidth="1"/>
    <col min="4100" max="4100" width="13.453125" style="458" customWidth="1"/>
    <col min="4101" max="4101" width="12" style="458" customWidth="1"/>
    <col min="4102" max="4102" width="14.453125" style="458" customWidth="1"/>
    <col min="4103" max="4104" width="16.453125" style="458" customWidth="1"/>
    <col min="4105" max="4105" width="11.54296875" style="458" bestFit="1" customWidth="1"/>
    <col min="4106" max="4350" width="8.54296875" style="458"/>
    <col min="4351" max="4351" width="4" style="458" customWidth="1"/>
    <col min="4352" max="4352" width="47.54296875" style="458" customWidth="1"/>
    <col min="4353" max="4353" width="8.54296875" style="458" bestFit="1" customWidth="1"/>
    <col min="4354" max="4354" width="15.453125" style="458" customWidth="1"/>
    <col min="4355" max="4355" width="14" style="458" customWidth="1"/>
    <col min="4356" max="4356" width="13.453125" style="458" customWidth="1"/>
    <col min="4357" max="4357" width="12" style="458" customWidth="1"/>
    <col min="4358" max="4358" width="14.453125" style="458" customWidth="1"/>
    <col min="4359" max="4360" width="16.453125" style="458" customWidth="1"/>
    <col min="4361" max="4361" width="11.54296875" style="458" bestFit="1" customWidth="1"/>
    <col min="4362" max="4606" width="8.54296875" style="458"/>
    <col min="4607" max="4607" width="4" style="458" customWidth="1"/>
    <col min="4608" max="4608" width="47.54296875" style="458" customWidth="1"/>
    <col min="4609" max="4609" width="8.54296875" style="458" bestFit="1" customWidth="1"/>
    <col min="4610" max="4610" width="15.453125" style="458" customWidth="1"/>
    <col min="4611" max="4611" width="14" style="458" customWidth="1"/>
    <col min="4612" max="4612" width="13.453125" style="458" customWidth="1"/>
    <col min="4613" max="4613" width="12" style="458" customWidth="1"/>
    <col min="4614" max="4614" width="14.453125" style="458" customWidth="1"/>
    <col min="4615" max="4616" width="16.453125" style="458" customWidth="1"/>
    <col min="4617" max="4617" width="11.54296875" style="458" bestFit="1" customWidth="1"/>
    <col min="4618" max="4862" width="8.54296875" style="458"/>
    <col min="4863" max="4863" width="4" style="458" customWidth="1"/>
    <col min="4864" max="4864" width="47.54296875" style="458" customWidth="1"/>
    <col min="4865" max="4865" width="8.54296875" style="458" bestFit="1" customWidth="1"/>
    <col min="4866" max="4866" width="15.453125" style="458" customWidth="1"/>
    <col min="4867" max="4867" width="14" style="458" customWidth="1"/>
    <col min="4868" max="4868" width="13.453125" style="458" customWidth="1"/>
    <col min="4869" max="4869" width="12" style="458" customWidth="1"/>
    <col min="4870" max="4870" width="14.453125" style="458" customWidth="1"/>
    <col min="4871" max="4872" width="16.453125" style="458" customWidth="1"/>
    <col min="4873" max="4873" width="11.54296875" style="458" bestFit="1" customWidth="1"/>
    <col min="4874" max="5118" width="8.54296875" style="458"/>
    <col min="5119" max="5119" width="4" style="458" customWidth="1"/>
    <col min="5120" max="5120" width="47.54296875" style="458" customWidth="1"/>
    <col min="5121" max="5121" width="8.54296875" style="458" bestFit="1" customWidth="1"/>
    <col min="5122" max="5122" width="15.453125" style="458" customWidth="1"/>
    <col min="5123" max="5123" width="14" style="458" customWidth="1"/>
    <col min="5124" max="5124" width="13.453125" style="458" customWidth="1"/>
    <col min="5125" max="5125" width="12" style="458" customWidth="1"/>
    <col min="5126" max="5126" width="14.453125" style="458" customWidth="1"/>
    <col min="5127" max="5128" width="16.453125" style="458" customWidth="1"/>
    <col min="5129" max="5129" width="11.54296875" style="458" bestFit="1" customWidth="1"/>
    <col min="5130" max="5374" width="8.54296875" style="458"/>
    <col min="5375" max="5375" width="4" style="458" customWidth="1"/>
    <col min="5376" max="5376" width="47.54296875" style="458" customWidth="1"/>
    <col min="5377" max="5377" width="8.54296875" style="458" bestFit="1" customWidth="1"/>
    <col min="5378" max="5378" width="15.453125" style="458" customWidth="1"/>
    <col min="5379" max="5379" width="14" style="458" customWidth="1"/>
    <col min="5380" max="5380" width="13.453125" style="458" customWidth="1"/>
    <col min="5381" max="5381" width="12" style="458" customWidth="1"/>
    <col min="5382" max="5382" width="14.453125" style="458" customWidth="1"/>
    <col min="5383" max="5384" width="16.453125" style="458" customWidth="1"/>
    <col min="5385" max="5385" width="11.54296875" style="458" bestFit="1" customWidth="1"/>
    <col min="5386" max="5630" width="8.54296875" style="458"/>
    <col min="5631" max="5631" width="4" style="458" customWidth="1"/>
    <col min="5632" max="5632" width="47.54296875" style="458" customWidth="1"/>
    <col min="5633" max="5633" width="8.54296875" style="458" bestFit="1" customWidth="1"/>
    <col min="5634" max="5634" width="15.453125" style="458" customWidth="1"/>
    <col min="5635" max="5635" width="14" style="458" customWidth="1"/>
    <col min="5636" max="5636" width="13.453125" style="458" customWidth="1"/>
    <col min="5637" max="5637" width="12" style="458" customWidth="1"/>
    <col min="5638" max="5638" width="14.453125" style="458" customWidth="1"/>
    <col min="5639" max="5640" width="16.453125" style="458" customWidth="1"/>
    <col min="5641" max="5641" width="11.54296875" style="458" bestFit="1" customWidth="1"/>
    <col min="5642" max="5886" width="8.54296875" style="458"/>
    <col min="5887" max="5887" width="4" style="458" customWidth="1"/>
    <col min="5888" max="5888" width="47.54296875" style="458" customWidth="1"/>
    <col min="5889" max="5889" width="8.54296875" style="458" bestFit="1" customWidth="1"/>
    <col min="5890" max="5890" width="15.453125" style="458" customWidth="1"/>
    <col min="5891" max="5891" width="14" style="458" customWidth="1"/>
    <col min="5892" max="5892" width="13.453125" style="458" customWidth="1"/>
    <col min="5893" max="5893" width="12" style="458" customWidth="1"/>
    <col min="5894" max="5894" width="14.453125" style="458" customWidth="1"/>
    <col min="5895" max="5896" width="16.453125" style="458" customWidth="1"/>
    <col min="5897" max="5897" width="11.54296875" style="458" bestFit="1" customWidth="1"/>
    <col min="5898" max="6142" width="8.54296875" style="458"/>
    <col min="6143" max="6143" width="4" style="458" customWidth="1"/>
    <col min="6144" max="6144" width="47.54296875" style="458" customWidth="1"/>
    <col min="6145" max="6145" width="8.54296875" style="458" bestFit="1" customWidth="1"/>
    <col min="6146" max="6146" width="15.453125" style="458" customWidth="1"/>
    <col min="6147" max="6147" width="14" style="458" customWidth="1"/>
    <col min="6148" max="6148" width="13.453125" style="458" customWidth="1"/>
    <col min="6149" max="6149" width="12" style="458" customWidth="1"/>
    <col min="6150" max="6150" width="14.453125" style="458" customWidth="1"/>
    <col min="6151" max="6152" width="16.453125" style="458" customWidth="1"/>
    <col min="6153" max="6153" width="11.54296875" style="458" bestFit="1" customWidth="1"/>
    <col min="6154" max="6398" width="8.54296875" style="458"/>
    <col min="6399" max="6399" width="4" style="458" customWidth="1"/>
    <col min="6400" max="6400" width="47.54296875" style="458" customWidth="1"/>
    <col min="6401" max="6401" width="8.54296875" style="458" bestFit="1" customWidth="1"/>
    <col min="6402" max="6402" width="15.453125" style="458" customWidth="1"/>
    <col min="6403" max="6403" width="14" style="458" customWidth="1"/>
    <col min="6404" max="6404" width="13.453125" style="458" customWidth="1"/>
    <col min="6405" max="6405" width="12" style="458" customWidth="1"/>
    <col min="6406" max="6406" width="14.453125" style="458" customWidth="1"/>
    <col min="6407" max="6408" width="16.453125" style="458" customWidth="1"/>
    <col min="6409" max="6409" width="11.54296875" style="458" bestFit="1" customWidth="1"/>
    <col min="6410" max="6654" width="8.54296875" style="458"/>
    <col min="6655" max="6655" width="4" style="458" customWidth="1"/>
    <col min="6656" max="6656" width="47.54296875" style="458" customWidth="1"/>
    <col min="6657" max="6657" width="8.54296875" style="458" bestFit="1" customWidth="1"/>
    <col min="6658" max="6658" width="15.453125" style="458" customWidth="1"/>
    <col min="6659" max="6659" width="14" style="458" customWidth="1"/>
    <col min="6660" max="6660" width="13.453125" style="458" customWidth="1"/>
    <col min="6661" max="6661" width="12" style="458" customWidth="1"/>
    <col min="6662" max="6662" width="14.453125" style="458" customWidth="1"/>
    <col min="6663" max="6664" width="16.453125" style="458" customWidth="1"/>
    <col min="6665" max="6665" width="11.54296875" style="458" bestFit="1" customWidth="1"/>
    <col min="6666" max="6910" width="8.54296875" style="458"/>
    <col min="6911" max="6911" width="4" style="458" customWidth="1"/>
    <col min="6912" max="6912" width="47.54296875" style="458" customWidth="1"/>
    <col min="6913" max="6913" width="8.54296875" style="458" bestFit="1" customWidth="1"/>
    <col min="6914" max="6914" width="15.453125" style="458" customWidth="1"/>
    <col min="6915" max="6915" width="14" style="458" customWidth="1"/>
    <col min="6916" max="6916" width="13.453125" style="458" customWidth="1"/>
    <col min="6917" max="6917" width="12" style="458" customWidth="1"/>
    <col min="6918" max="6918" width="14.453125" style="458" customWidth="1"/>
    <col min="6919" max="6920" width="16.453125" style="458" customWidth="1"/>
    <col min="6921" max="6921" width="11.54296875" style="458" bestFit="1" customWidth="1"/>
    <col min="6922" max="7166" width="8.54296875" style="458"/>
    <col min="7167" max="7167" width="4" style="458" customWidth="1"/>
    <col min="7168" max="7168" width="47.54296875" style="458" customWidth="1"/>
    <col min="7169" max="7169" width="8.54296875" style="458" bestFit="1" customWidth="1"/>
    <col min="7170" max="7170" width="15.453125" style="458" customWidth="1"/>
    <col min="7171" max="7171" width="14" style="458" customWidth="1"/>
    <col min="7172" max="7172" width="13.453125" style="458" customWidth="1"/>
    <col min="7173" max="7173" width="12" style="458" customWidth="1"/>
    <col min="7174" max="7174" width="14.453125" style="458" customWidth="1"/>
    <col min="7175" max="7176" width="16.453125" style="458" customWidth="1"/>
    <col min="7177" max="7177" width="11.54296875" style="458" bestFit="1" customWidth="1"/>
    <col min="7178" max="7422" width="8.54296875" style="458"/>
    <col min="7423" max="7423" width="4" style="458" customWidth="1"/>
    <col min="7424" max="7424" width="47.54296875" style="458" customWidth="1"/>
    <col min="7425" max="7425" width="8.54296875" style="458" bestFit="1" customWidth="1"/>
    <col min="7426" max="7426" width="15.453125" style="458" customWidth="1"/>
    <col min="7427" max="7427" width="14" style="458" customWidth="1"/>
    <col min="7428" max="7428" width="13.453125" style="458" customWidth="1"/>
    <col min="7429" max="7429" width="12" style="458" customWidth="1"/>
    <col min="7430" max="7430" width="14.453125" style="458" customWidth="1"/>
    <col min="7431" max="7432" width="16.453125" style="458" customWidth="1"/>
    <col min="7433" max="7433" width="11.54296875" style="458" bestFit="1" customWidth="1"/>
    <col min="7434" max="7678" width="8.54296875" style="458"/>
    <col min="7679" max="7679" width="4" style="458" customWidth="1"/>
    <col min="7680" max="7680" width="47.54296875" style="458" customWidth="1"/>
    <col min="7681" max="7681" width="8.54296875" style="458" bestFit="1" customWidth="1"/>
    <col min="7682" max="7682" width="15.453125" style="458" customWidth="1"/>
    <col min="7683" max="7683" width="14" style="458" customWidth="1"/>
    <col min="7684" max="7684" width="13.453125" style="458" customWidth="1"/>
    <col min="7685" max="7685" width="12" style="458" customWidth="1"/>
    <col min="7686" max="7686" width="14.453125" style="458" customWidth="1"/>
    <col min="7687" max="7688" width="16.453125" style="458" customWidth="1"/>
    <col min="7689" max="7689" width="11.54296875" style="458" bestFit="1" customWidth="1"/>
    <col min="7690" max="7934" width="8.54296875" style="458"/>
    <col min="7935" max="7935" width="4" style="458" customWidth="1"/>
    <col min="7936" max="7936" width="47.54296875" style="458" customWidth="1"/>
    <col min="7937" max="7937" width="8.54296875" style="458" bestFit="1" customWidth="1"/>
    <col min="7938" max="7938" width="15.453125" style="458" customWidth="1"/>
    <col min="7939" max="7939" width="14" style="458" customWidth="1"/>
    <col min="7940" max="7940" width="13.453125" style="458" customWidth="1"/>
    <col min="7941" max="7941" width="12" style="458" customWidth="1"/>
    <col min="7942" max="7942" width="14.453125" style="458" customWidth="1"/>
    <col min="7943" max="7944" width="16.453125" style="458" customWidth="1"/>
    <col min="7945" max="7945" width="11.54296875" style="458" bestFit="1" customWidth="1"/>
    <col min="7946" max="8190" width="8.54296875" style="458"/>
    <col min="8191" max="8191" width="4" style="458" customWidth="1"/>
    <col min="8192" max="8192" width="47.54296875" style="458" customWidth="1"/>
    <col min="8193" max="8193" width="8.54296875" style="458" bestFit="1" customWidth="1"/>
    <col min="8194" max="8194" width="15.453125" style="458" customWidth="1"/>
    <col min="8195" max="8195" width="14" style="458" customWidth="1"/>
    <col min="8196" max="8196" width="13.453125" style="458" customWidth="1"/>
    <col min="8197" max="8197" width="12" style="458" customWidth="1"/>
    <col min="8198" max="8198" width="14.453125" style="458" customWidth="1"/>
    <col min="8199" max="8200" width="16.453125" style="458" customWidth="1"/>
    <col min="8201" max="8201" width="11.54296875" style="458" bestFit="1" customWidth="1"/>
    <col min="8202" max="8446" width="8.54296875" style="458"/>
    <col min="8447" max="8447" width="4" style="458" customWidth="1"/>
    <col min="8448" max="8448" width="47.54296875" style="458" customWidth="1"/>
    <col min="8449" max="8449" width="8.54296875" style="458" bestFit="1" customWidth="1"/>
    <col min="8450" max="8450" width="15.453125" style="458" customWidth="1"/>
    <col min="8451" max="8451" width="14" style="458" customWidth="1"/>
    <col min="8452" max="8452" width="13.453125" style="458" customWidth="1"/>
    <col min="8453" max="8453" width="12" style="458" customWidth="1"/>
    <col min="8454" max="8454" width="14.453125" style="458" customWidth="1"/>
    <col min="8455" max="8456" width="16.453125" style="458" customWidth="1"/>
    <col min="8457" max="8457" width="11.54296875" style="458" bestFit="1" customWidth="1"/>
    <col min="8458" max="8702" width="8.54296875" style="458"/>
    <col min="8703" max="8703" width="4" style="458" customWidth="1"/>
    <col min="8704" max="8704" width="47.54296875" style="458" customWidth="1"/>
    <col min="8705" max="8705" width="8.54296875" style="458" bestFit="1" customWidth="1"/>
    <col min="8706" max="8706" width="15.453125" style="458" customWidth="1"/>
    <col min="8707" max="8707" width="14" style="458" customWidth="1"/>
    <col min="8708" max="8708" width="13.453125" style="458" customWidth="1"/>
    <col min="8709" max="8709" width="12" style="458" customWidth="1"/>
    <col min="8710" max="8710" width="14.453125" style="458" customWidth="1"/>
    <col min="8711" max="8712" width="16.453125" style="458" customWidth="1"/>
    <col min="8713" max="8713" width="11.54296875" style="458" bestFit="1" customWidth="1"/>
    <col min="8714" max="8958" width="8.54296875" style="458"/>
    <col min="8959" max="8959" width="4" style="458" customWidth="1"/>
    <col min="8960" max="8960" width="47.54296875" style="458" customWidth="1"/>
    <col min="8961" max="8961" width="8.54296875" style="458" bestFit="1" customWidth="1"/>
    <col min="8962" max="8962" width="15.453125" style="458" customWidth="1"/>
    <col min="8963" max="8963" width="14" style="458" customWidth="1"/>
    <col min="8964" max="8964" width="13.453125" style="458" customWidth="1"/>
    <col min="8965" max="8965" width="12" style="458" customWidth="1"/>
    <col min="8966" max="8966" width="14.453125" style="458" customWidth="1"/>
    <col min="8967" max="8968" width="16.453125" style="458" customWidth="1"/>
    <col min="8969" max="8969" width="11.54296875" style="458" bestFit="1" customWidth="1"/>
    <col min="8970" max="9214" width="8.54296875" style="458"/>
    <col min="9215" max="9215" width="4" style="458" customWidth="1"/>
    <col min="9216" max="9216" width="47.54296875" style="458" customWidth="1"/>
    <col min="9217" max="9217" width="8.54296875" style="458" bestFit="1" customWidth="1"/>
    <col min="9218" max="9218" width="15.453125" style="458" customWidth="1"/>
    <col min="9219" max="9219" width="14" style="458" customWidth="1"/>
    <col min="9220" max="9220" width="13.453125" style="458" customWidth="1"/>
    <col min="9221" max="9221" width="12" style="458" customWidth="1"/>
    <col min="9222" max="9222" width="14.453125" style="458" customWidth="1"/>
    <col min="9223" max="9224" width="16.453125" style="458" customWidth="1"/>
    <col min="9225" max="9225" width="11.54296875" style="458" bestFit="1" customWidth="1"/>
    <col min="9226" max="9470" width="8.54296875" style="458"/>
    <col min="9471" max="9471" width="4" style="458" customWidth="1"/>
    <col min="9472" max="9472" width="47.54296875" style="458" customWidth="1"/>
    <col min="9473" max="9473" width="8.54296875" style="458" bestFit="1" customWidth="1"/>
    <col min="9474" max="9474" width="15.453125" style="458" customWidth="1"/>
    <col min="9475" max="9475" width="14" style="458" customWidth="1"/>
    <col min="9476" max="9476" width="13.453125" style="458" customWidth="1"/>
    <col min="9477" max="9477" width="12" style="458" customWidth="1"/>
    <col min="9478" max="9478" width="14.453125" style="458" customWidth="1"/>
    <col min="9479" max="9480" width="16.453125" style="458" customWidth="1"/>
    <col min="9481" max="9481" width="11.54296875" style="458" bestFit="1" customWidth="1"/>
    <col min="9482" max="9726" width="8.54296875" style="458"/>
    <col min="9727" max="9727" width="4" style="458" customWidth="1"/>
    <col min="9728" max="9728" width="47.54296875" style="458" customWidth="1"/>
    <col min="9729" max="9729" width="8.54296875" style="458" bestFit="1" customWidth="1"/>
    <col min="9730" max="9730" width="15.453125" style="458" customWidth="1"/>
    <col min="9731" max="9731" width="14" style="458" customWidth="1"/>
    <col min="9732" max="9732" width="13.453125" style="458" customWidth="1"/>
    <col min="9733" max="9733" width="12" style="458" customWidth="1"/>
    <col min="9734" max="9734" width="14.453125" style="458" customWidth="1"/>
    <col min="9735" max="9736" width="16.453125" style="458" customWidth="1"/>
    <col min="9737" max="9737" width="11.54296875" style="458" bestFit="1" customWidth="1"/>
    <col min="9738" max="9982" width="8.54296875" style="458"/>
    <col min="9983" max="9983" width="4" style="458" customWidth="1"/>
    <col min="9984" max="9984" width="47.54296875" style="458" customWidth="1"/>
    <col min="9985" max="9985" width="8.54296875" style="458" bestFit="1" customWidth="1"/>
    <col min="9986" max="9986" width="15.453125" style="458" customWidth="1"/>
    <col min="9987" max="9987" width="14" style="458" customWidth="1"/>
    <col min="9988" max="9988" width="13.453125" style="458" customWidth="1"/>
    <col min="9989" max="9989" width="12" style="458" customWidth="1"/>
    <col min="9990" max="9990" width="14.453125" style="458" customWidth="1"/>
    <col min="9991" max="9992" width="16.453125" style="458" customWidth="1"/>
    <col min="9993" max="9993" width="11.54296875" style="458" bestFit="1" customWidth="1"/>
    <col min="9994" max="10238" width="8.54296875" style="458"/>
    <col min="10239" max="10239" width="4" style="458" customWidth="1"/>
    <col min="10240" max="10240" width="47.54296875" style="458" customWidth="1"/>
    <col min="10241" max="10241" width="8.54296875" style="458" bestFit="1" customWidth="1"/>
    <col min="10242" max="10242" width="15.453125" style="458" customWidth="1"/>
    <col min="10243" max="10243" width="14" style="458" customWidth="1"/>
    <col min="10244" max="10244" width="13.453125" style="458" customWidth="1"/>
    <col min="10245" max="10245" width="12" style="458" customWidth="1"/>
    <col min="10246" max="10246" width="14.453125" style="458" customWidth="1"/>
    <col min="10247" max="10248" width="16.453125" style="458" customWidth="1"/>
    <col min="10249" max="10249" width="11.54296875" style="458" bestFit="1" customWidth="1"/>
    <col min="10250" max="10494" width="8.54296875" style="458"/>
    <col min="10495" max="10495" width="4" style="458" customWidth="1"/>
    <col min="10496" max="10496" width="47.54296875" style="458" customWidth="1"/>
    <col min="10497" max="10497" width="8.54296875" style="458" bestFit="1" customWidth="1"/>
    <col min="10498" max="10498" width="15.453125" style="458" customWidth="1"/>
    <col min="10499" max="10499" width="14" style="458" customWidth="1"/>
    <col min="10500" max="10500" width="13.453125" style="458" customWidth="1"/>
    <col min="10501" max="10501" width="12" style="458" customWidth="1"/>
    <col min="10502" max="10502" width="14.453125" style="458" customWidth="1"/>
    <col min="10503" max="10504" width="16.453125" style="458" customWidth="1"/>
    <col min="10505" max="10505" width="11.54296875" style="458" bestFit="1" customWidth="1"/>
    <col min="10506" max="10750" width="8.54296875" style="458"/>
    <col min="10751" max="10751" width="4" style="458" customWidth="1"/>
    <col min="10752" max="10752" width="47.54296875" style="458" customWidth="1"/>
    <col min="10753" max="10753" width="8.54296875" style="458" bestFit="1" customWidth="1"/>
    <col min="10754" max="10754" width="15.453125" style="458" customWidth="1"/>
    <col min="10755" max="10755" width="14" style="458" customWidth="1"/>
    <col min="10756" max="10756" width="13.453125" style="458" customWidth="1"/>
    <col min="10757" max="10757" width="12" style="458" customWidth="1"/>
    <col min="10758" max="10758" width="14.453125" style="458" customWidth="1"/>
    <col min="10759" max="10760" width="16.453125" style="458" customWidth="1"/>
    <col min="10761" max="10761" width="11.54296875" style="458" bestFit="1" customWidth="1"/>
    <col min="10762" max="11006" width="8.54296875" style="458"/>
    <col min="11007" max="11007" width="4" style="458" customWidth="1"/>
    <col min="11008" max="11008" width="47.54296875" style="458" customWidth="1"/>
    <col min="11009" max="11009" width="8.54296875" style="458" bestFit="1" customWidth="1"/>
    <col min="11010" max="11010" width="15.453125" style="458" customWidth="1"/>
    <col min="11011" max="11011" width="14" style="458" customWidth="1"/>
    <col min="11012" max="11012" width="13.453125" style="458" customWidth="1"/>
    <col min="11013" max="11013" width="12" style="458" customWidth="1"/>
    <col min="11014" max="11014" width="14.453125" style="458" customWidth="1"/>
    <col min="11015" max="11016" width="16.453125" style="458" customWidth="1"/>
    <col min="11017" max="11017" width="11.54296875" style="458" bestFit="1" customWidth="1"/>
    <col min="11018" max="11262" width="8.54296875" style="458"/>
    <col min="11263" max="11263" width="4" style="458" customWidth="1"/>
    <col min="11264" max="11264" width="47.54296875" style="458" customWidth="1"/>
    <col min="11265" max="11265" width="8.54296875" style="458" bestFit="1" customWidth="1"/>
    <col min="11266" max="11266" width="15.453125" style="458" customWidth="1"/>
    <col min="11267" max="11267" width="14" style="458" customWidth="1"/>
    <col min="11268" max="11268" width="13.453125" style="458" customWidth="1"/>
    <col min="11269" max="11269" width="12" style="458" customWidth="1"/>
    <col min="11270" max="11270" width="14.453125" style="458" customWidth="1"/>
    <col min="11271" max="11272" width="16.453125" style="458" customWidth="1"/>
    <col min="11273" max="11273" width="11.54296875" style="458" bestFit="1" customWidth="1"/>
    <col min="11274" max="11518" width="8.54296875" style="458"/>
    <col min="11519" max="11519" width="4" style="458" customWidth="1"/>
    <col min="11520" max="11520" width="47.54296875" style="458" customWidth="1"/>
    <col min="11521" max="11521" width="8.54296875" style="458" bestFit="1" customWidth="1"/>
    <col min="11522" max="11522" width="15.453125" style="458" customWidth="1"/>
    <col min="11523" max="11523" width="14" style="458" customWidth="1"/>
    <col min="11524" max="11524" width="13.453125" style="458" customWidth="1"/>
    <col min="11525" max="11525" width="12" style="458" customWidth="1"/>
    <col min="11526" max="11526" width="14.453125" style="458" customWidth="1"/>
    <col min="11527" max="11528" width="16.453125" style="458" customWidth="1"/>
    <col min="11529" max="11529" width="11.54296875" style="458" bestFit="1" customWidth="1"/>
    <col min="11530" max="11774" width="8.54296875" style="458"/>
    <col min="11775" max="11775" width="4" style="458" customWidth="1"/>
    <col min="11776" max="11776" width="47.54296875" style="458" customWidth="1"/>
    <col min="11777" max="11777" width="8.54296875" style="458" bestFit="1" customWidth="1"/>
    <col min="11778" max="11778" width="15.453125" style="458" customWidth="1"/>
    <col min="11779" max="11779" width="14" style="458" customWidth="1"/>
    <col min="11780" max="11780" width="13.453125" style="458" customWidth="1"/>
    <col min="11781" max="11781" width="12" style="458" customWidth="1"/>
    <col min="11782" max="11782" width="14.453125" style="458" customWidth="1"/>
    <col min="11783" max="11784" width="16.453125" style="458" customWidth="1"/>
    <col min="11785" max="11785" width="11.54296875" style="458" bestFit="1" customWidth="1"/>
    <col min="11786" max="12030" width="8.54296875" style="458"/>
    <col min="12031" max="12031" width="4" style="458" customWidth="1"/>
    <col min="12032" max="12032" width="47.54296875" style="458" customWidth="1"/>
    <col min="12033" max="12033" width="8.54296875" style="458" bestFit="1" customWidth="1"/>
    <col min="12034" max="12034" width="15.453125" style="458" customWidth="1"/>
    <col min="12035" max="12035" width="14" style="458" customWidth="1"/>
    <col min="12036" max="12036" width="13.453125" style="458" customWidth="1"/>
    <col min="12037" max="12037" width="12" style="458" customWidth="1"/>
    <col min="12038" max="12038" width="14.453125" style="458" customWidth="1"/>
    <col min="12039" max="12040" width="16.453125" style="458" customWidth="1"/>
    <col min="12041" max="12041" width="11.54296875" style="458" bestFit="1" customWidth="1"/>
    <col min="12042" max="12286" width="8.54296875" style="458"/>
    <col min="12287" max="12287" width="4" style="458" customWidth="1"/>
    <col min="12288" max="12288" width="47.54296875" style="458" customWidth="1"/>
    <col min="12289" max="12289" width="8.54296875" style="458" bestFit="1" customWidth="1"/>
    <col min="12290" max="12290" width="15.453125" style="458" customWidth="1"/>
    <col min="12291" max="12291" width="14" style="458" customWidth="1"/>
    <col min="12292" max="12292" width="13.453125" style="458" customWidth="1"/>
    <col min="12293" max="12293" width="12" style="458" customWidth="1"/>
    <col min="12294" max="12294" width="14.453125" style="458" customWidth="1"/>
    <col min="12295" max="12296" width="16.453125" style="458" customWidth="1"/>
    <col min="12297" max="12297" width="11.54296875" style="458" bestFit="1" customWidth="1"/>
    <col min="12298" max="12542" width="8.54296875" style="458"/>
    <col min="12543" max="12543" width="4" style="458" customWidth="1"/>
    <col min="12544" max="12544" width="47.54296875" style="458" customWidth="1"/>
    <col min="12545" max="12545" width="8.54296875" style="458" bestFit="1" customWidth="1"/>
    <col min="12546" max="12546" width="15.453125" style="458" customWidth="1"/>
    <col min="12547" max="12547" width="14" style="458" customWidth="1"/>
    <col min="12548" max="12548" width="13.453125" style="458" customWidth="1"/>
    <col min="12549" max="12549" width="12" style="458" customWidth="1"/>
    <col min="12550" max="12550" width="14.453125" style="458" customWidth="1"/>
    <col min="12551" max="12552" width="16.453125" style="458" customWidth="1"/>
    <col min="12553" max="12553" width="11.54296875" style="458" bestFit="1" customWidth="1"/>
    <col min="12554" max="12798" width="8.54296875" style="458"/>
    <col min="12799" max="12799" width="4" style="458" customWidth="1"/>
    <col min="12800" max="12800" width="47.54296875" style="458" customWidth="1"/>
    <col min="12801" max="12801" width="8.54296875" style="458" bestFit="1" customWidth="1"/>
    <col min="12802" max="12802" width="15.453125" style="458" customWidth="1"/>
    <col min="12803" max="12803" width="14" style="458" customWidth="1"/>
    <col min="12804" max="12804" width="13.453125" style="458" customWidth="1"/>
    <col min="12805" max="12805" width="12" style="458" customWidth="1"/>
    <col min="12806" max="12806" width="14.453125" style="458" customWidth="1"/>
    <col min="12807" max="12808" width="16.453125" style="458" customWidth="1"/>
    <col min="12809" max="12809" width="11.54296875" style="458" bestFit="1" customWidth="1"/>
    <col min="12810" max="13054" width="8.54296875" style="458"/>
    <col min="13055" max="13055" width="4" style="458" customWidth="1"/>
    <col min="13056" max="13056" width="47.54296875" style="458" customWidth="1"/>
    <col min="13057" max="13057" width="8.54296875" style="458" bestFit="1" customWidth="1"/>
    <col min="13058" max="13058" width="15.453125" style="458" customWidth="1"/>
    <col min="13059" max="13059" width="14" style="458" customWidth="1"/>
    <col min="13060" max="13060" width="13.453125" style="458" customWidth="1"/>
    <col min="13061" max="13061" width="12" style="458" customWidth="1"/>
    <col min="13062" max="13062" width="14.453125" style="458" customWidth="1"/>
    <col min="13063" max="13064" width="16.453125" style="458" customWidth="1"/>
    <col min="13065" max="13065" width="11.54296875" style="458" bestFit="1" customWidth="1"/>
    <col min="13066" max="13310" width="8.54296875" style="458"/>
    <col min="13311" max="13311" width="4" style="458" customWidth="1"/>
    <col min="13312" max="13312" width="47.54296875" style="458" customWidth="1"/>
    <col min="13313" max="13313" width="8.54296875" style="458" bestFit="1" customWidth="1"/>
    <col min="13314" max="13314" width="15.453125" style="458" customWidth="1"/>
    <col min="13315" max="13315" width="14" style="458" customWidth="1"/>
    <col min="13316" max="13316" width="13.453125" style="458" customWidth="1"/>
    <col min="13317" max="13317" width="12" style="458" customWidth="1"/>
    <col min="13318" max="13318" width="14.453125" style="458" customWidth="1"/>
    <col min="13319" max="13320" width="16.453125" style="458" customWidth="1"/>
    <col min="13321" max="13321" width="11.54296875" style="458" bestFit="1" customWidth="1"/>
    <col min="13322" max="13566" width="8.54296875" style="458"/>
    <col min="13567" max="13567" width="4" style="458" customWidth="1"/>
    <col min="13568" max="13568" width="47.54296875" style="458" customWidth="1"/>
    <col min="13569" max="13569" width="8.54296875" style="458" bestFit="1" customWidth="1"/>
    <col min="13570" max="13570" width="15.453125" style="458" customWidth="1"/>
    <col min="13571" max="13571" width="14" style="458" customWidth="1"/>
    <col min="13572" max="13572" width="13.453125" style="458" customWidth="1"/>
    <col min="13573" max="13573" width="12" style="458" customWidth="1"/>
    <col min="13574" max="13574" width="14.453125" style="458" customWidth="1"/>
    <col min="13575" max="13576" width="16.453125" style="458" customWidth="1"/>
    <col min="13577" max="13577" width="11.54296875" style="458" bestFit="1" customWidth="1"/>
    <col min="13578" max="13822" width="8.54296875" style="458"/>
    <col min="13823" max="13823" width="4" style="458" customWidth="1"/>
    <col min="13824" max="13824" width="47.54296875" style="458" customWidth="1"/>
    <col min="13825" max="13825" width="8.54296875" style="458" bestFit="1" customWidth="1"/>
    <col min="13826" max="13826" width="15.453125" style="458" customWidth="1"/>
    <col min="13827" max="13827" width="14" style="458" customWidth="1"/>
    <col min="13828" max="13828" width="13.453125" style="458" customWidth="1"/>
    <col min="13829" max="13829" width="12" style="458" customWidth="1"/>
    <col min="13830" max="13830" width="14.453125" style="458" customWidth="1"/>
    <col min="13831" max="13832" width="16.453125" style="458" customWidth="1"/>
    <col min="13833" max="13833" width="11.54296875" style="458" bestFit="1" customWidth="1"/>
    <col min="13834" max="14078" width="8.54296875" style="458"/>
    <col min="14079" max="14079" width="4" style="458" customWidth="1"/>
    <col min="14080" max="14080" width="47.54296875" style="458" customWidth="1"/>
    <col min="14081" max="14081" width="8.54296875" style="458" bestFit="1" customWidth="1"/>
    <col min="14082" max="14082" width="15.453125" style="458" customWidth="1"/>
    <col min="14083" max="14083" width="14" style="458" customWidth="1"/>
    <col min="14084" max="14084" width="13.453125" style="458" customWidth="1"/>
    <col min="14085" max="14085" width="12" style="458" customWidth="1"/>
    <col min="14086" max="14086" width="14.453125" style="458" customWidth="1"/>
    <col min="14087" max="14088" width="16.453125" style="458" customWidth="1"/>
    <col min="14089" max="14089" width="11.54296875" style="458" bestFit="1" customWidth="1"/>
    <col min="14090" max="14334" width="8.54296875" style="458"/>
    <col min="14335" max="14335" width="4" style="458" customWidth="1"/>
    <col min="14336" max="14336" width="47.54296875" style="458" customWidth="1"/>
    <col min="14337" max="14337" width="8.54296875" style="458" bestFit="1" customWidth="1"/>
    <col min="14338" max="14338" width="15.453125" style="458" customWidth="1"/>
    <col min="14339" max="14339" width="14" style="458" customWidth="1"/>
    <col min="14340" max="14340" width="13.453125" style="458" customWidth="1"/>
    <col min="14341" max="14341" width="12" style="458" customWidth="1"/>
    <col min="14342" max="14342" width="14.453125" style="458" customWidth="1"/>
    <col min="14343" max="14344" width="16.453125" style="458" customWidth="1"/>
    <col min="14345" max="14345" width="11.54296875" style="458" bestFit="1" customWidth="1"/>
    <col min="14346" max="14590" width="8.54296875" style="458"/>
    <col min="14591" max="14591" width="4" style="458" customWidth="1"/>
    <col min="14592" max="14592" width="47.54296875" style="458" customWidth="1"/>
    <col min="14593" max="14593" width="8.54296875" style="458" bestFit="1" customWidth="1"/>
    <col min="14594" max="14594" width="15.453125" style="458" customWidth="1"/>
    <col min="14595" max="14595" width="14" style="458" customWidth="1"/>
    <col min="14596" max="14596" width="13.453125" style="458" customWidth="1"/>
    <col min="14597" max="14597" width="12" style="458" customWidth="1"/>
    <col min="14598" max="14598" width="14.453125" style="458" customWidth="1"/>
    <col min="14599" max="14600" width="16.453125" style="458" customWidth="1"/>
    <col min="14601" max="14601" width="11.54296875" style="458" bestFit="1" customWidth="1"/>
    <col min="14602" max="14846" width="8.54296875" style="458"/>
    <col min="14847" max="14847" width="4" style="458" customWidth="1"/>
    <col min="14848" max="14848" width="47.54296875" style="458" customWidth="1"/>
    <col min="14849" max="14849" width="8.54296875" style="458" bestFit="1" customWidth="1"/>
    <col min="14850" max="14850" width="15.453125" style="458" customWidth="1"/>
    <col min="14851" max="14851" width="14" style="458" customWidth="1"/>
    <col min="14852" max="14852" width="13.453125" style="458" customWidth="1"/>
    <col min="14853" max="14853" width="12" style="458" customWidth="1"/>
    <col min="14854" max="14854" width="14.453125" style="458" customWidth="1"/>
    <col min="14855" max="14856" width="16.453125" style="458" customWidth="1"/>
    <col min="14857" max="14857" width="11.54296875" style="458" bestFit="1" customWidth="1"/>
    <col min="14858" max="15102" width="8.54296875" style="458"/>
    <col min="15103" max="15103" width="4" style="458" customWidth="1"/>
    <col min="15104" max="15104" width="47.54296875" style="458" customWidth="1"/>
    <col min="15105" max="15105" width="8.54296875" style="458" bestFit="1" customWidth="1"/>
    <col min="15106" max="15106" width="15.453125" style="458" customWidth="1"/>
    <col min="15107" max="15107" width="14" style="458" customWidth="1"/>
    <col min="15108" max="15108" width="13.453125" style="458" customWidth="1"/>
    <col min="15109" max="15109" width="12" style="458" customWidth="1"/>
    <col min="15110" max="15110" width="14.453125" style="458" customWidth="1"/>
    <col min="15111" max="15112" width="16.453125" style="458" customWidth="1"/>
    <col min="15113" max="15113" width="11.54296875" style="458" bestFit="1" customWidth="1"/>
    <col min="15114" max="15358" width="8.54296875" style="458"/>
    <col min="15359" max="15359" width="4" style="458" customWidth="1"/>
    <col min="15360" max="15360" width="47.54296875" style="458" customWidth="1"/>
    <col min="15361" max="15361" width="8.54296875" style="458" bestFit="1" customWidth="1"/>
    <col min="15362" max="15362" width="15.453125" style="458" customWidth="1"/>
    <col min="15363" max="15363" width="14" style="458" customWidth="1"/>
    <col min="15364" max="15364" width="13.453125" style="458" customWidth="1"/>
    <col min="15365" max="15365" width="12" style="458" customWidth="1"/>
    <col min="15366" max="15366" width="14.453125" style="458" customWidth="1"/>
    <col min="15367" max="15368" width="16.453125" style="458" customWidth="1"/>
    <col min="15369" max="15369" width="11.54296875" style="458" bestFit="1" customWidth="1"/>
    <col min="15370" max="15614" width="8.54296875" style="458"/>
    <col min="15615" max="15615" width="4" style="458" customWidth="1"/>
    <col min="15616" max="15616" width="47.54296875" style="458" customWidth="1"/>
    <col min="15617" max="15617" width="8.54296875" style="458" bestFit="1" customWidth="1"/>
    <col min="15618" max="15618" width="15.453125" style="458" customWidth="1"/>
    <col min="15619" max="15619" width="14" style="458" customWidth="1"/>
    <col min="15620" max="15620" width="13.453125" style="458" customWidth="1"/>
    <col min="15621" max="15621" width="12" style="458" customWidth="1"/>
    <col min="15622" max="15622" width="14.453125" style="458" customWidth="1"/>
    <col min="15623" max="15624" width="16.453125" style="458" customWidth="1"/>
    <col min="15625" max="15625" width="11.54296875" style="458" bestFit="1" customWidth="1"/>
    <col min="15626" max="15870" width="8.54296875" style="458"/>
    <col min="15871" max="15871" width="4" style="458" customWidth="1"/>
    <col min="15872" max="15872" width="47.54296875" style="458" customWidth="1"/>
    <col min="15873" max="15873" width="8.54296875" style="458" bestFit="1" customWidth="1"/>
    <col min="15874" max="15874" width="15.453125" style="458" customWidth="1"/>
    <col min="15875" max="15875" width="14" style="458" customWidth="1"/>
    <col min="15876" max="15876" width="13.453125" style="458" customWidth="1"/>
    <col min="15877" max="15877" width="12" style="458" customWidth="1"/>
    <col min="15878" max="15878" width="14.453125" style="458" customWidth="1"/>
    <col min="15879" max="15880" width="16.453125" style="458" customWidth="1"/>
    <col min="15881" max="15881" width="11.54296875" style="458" bestFit="1" customWidth="1"/>
    <col min="15882" max="16126" width="8.54296875" style="458"/>
    <col min="16127" max="16127" width="4" style="458" customWidth="1"/>
    <col min="16128" max="16128" width="47.54296875" style="458" customWidth="1"/>
    <col min="16129" max="16129" width="8.54296875" style="458" bestFit="1" customWidth="1"/>
    <col min="16130" max="16130" width="15.453125" style="458" customWidth="1"/>
    <col min="16131" max="16131" width="14" style="458" customWidth="1"/>
    <col min="16132" max="16132" width="13.453125" style="458" customWidth="1"/>
    <col min="16133" max="16133" width="12" style="458" customWidth="1"/>
    <col min="16134" max="16134" width="14.453125" style="458" customWidth="1"/>
    <col min="16135" max="16136" width="16.453125" style="458" customWidth="1"/>
    <col min="16137" max="16137" width="11.54296875" style="458" bestFit="1" customWidth="1"/>
    <col min="16138" max="16383" width="8.54296875" style="458"/>
    <col min="16384" max="16384" width="8.54296875" style="458" customWidth="1"/>
  </cols>
  <sheetData>
    <row r="1" spans="1:10">
      <c r="A1" s="365">
        <f>'Notes 6-29'!A544+1</f>
        <v>30</v>
      </c>
      <c r="B1" s="451" t="s">
        <v>821</v>
      </c>
    </row>
    <row r="2" spans="1:10" ht="5.15" customHeight="1"/>
    <row r="3" spans="1:10">
      <c r="B3" s="451" t="s">
        <v>822</v>
      </c>
    </row>
    <row r="4" spans="1:10" ht="4.5" customHeight="1"/>
    <row r="5" spans="1:10">
      <c r="B5" s="891" t="s">
        <v>823</v>
      </c>
      <c r="C5" s="891"/>
      <c r="D5" s="891"/>
      <c r="E5" s="891"/>
      <c r="F5" s="891"/>
      <c r="G5" s="891"/>
      <c r="H5" s="891"/>
      <c r="I5" s="891"/>
      <c r="J5" s="891"/>
    </row>
    <row r="6" spans="1:10" ht="29.15" customHeight="1">
      <c r="B6" s="891"/>
      <c r="C6" s="891"/>
      <c r="D6" s="891"/>
      <c r="E6" s="891"/>
      <c r="F6" s="891"/>
      <c r="G6" s="891"/>
      <c r="H6" s="891"/>
      <c r="I6" s="891"/>
      <c r="J6" s="891"/>
    </row>
    <row r="8" spans="1:10" ht="19.5" customHeight="1">
      <c r="B8" s="913" t="s">
        <v>8</v>
      </c>
      <c r="C8" s="910" t="s">
        <v>824</v>
      </c>
      <c r="D8" s="912" t="s">
        <v>1453</v>
      </c>
      <c r="E8" s="912"/>
      <c r="F8" s="912"/>
      <c r="G8" s="912"/>
      <c r="H8" s="912"/>
      <c r="I8" s="912"/>
      <c r="J8" s="912"/>
    </row>
    <row r="9" spans="1:10" ht="18.649999999999999" customHeight="1">
      <c r="B9" s="914"/>
      <c r="C9" s="911"/>
      <c r="D9" s="670"/>
      <c r="E9" s="670"/>
      <c r="F9" s="670"/>
      <c r="G9" s="670"/>
      <c r="H9" s="670" t="s">
        <v>846</v>
      </c>
      <c r="I9" s="670" t="s">
        <v>847</v>
      </c>
      <c r="J9" s="670" t="s">
        <v>825</v>
      </c>
    </row>
    <row r="11" spans="1:10">
      <c r="B11" s="671">
        <v>44742</v>
      </c>
    </row>
    <row r="12" spans="1:10">
      <c r="B12" s="451" t="s">
        <v>826</v>
      </c>
    </row>
    <row r="13" spans="1:10">
      <c r="B13" s="458" t="str">
        <f>BS!B19</f>
        <v>Intercompany receivables</v>
      </c>
      <c r="C13" s="375">
        <f>BS!F19</f>
        <v>9</v>
      </c>
      <c r="H13" s="672">
        <f>BS!H19</f>
        <v>3749117</v>
      </c>
      <c r="I13" s="673">
        <v>0</v>
      </c>
      <c r="J13" s="672">
        <f>SUM(E13:I13)</f>
        <v>3749117</v>
      </c>
    </row>
    <row r="14" spans="1:10">
      <c r="B14" s="458" t="str">
        <f>BS!B20</f>
        <v>Non-intercompany receivables</v>
      </c>
      <c r="C14" s="375">
        <f>BS!F20</f>
        <v>10</v>
      </c>
      <c r="H14" s="672">
        <f>BS!H20</f>
        <v>306012</v>
      </c>
      <c r="I14" s="673">
        <v>0</v>
      </c>
      <c r="J14" s="672">
        <f>SUM(H14:I14)</f>
        <v>306012</v>
      </c>
    </row>
    <row r="15" spans="1:10">
      <c r="B15" s="458" t="str">
        <f>BS!B21</f>
        <v>Other receivables</v>
      </c>
      <c r="C15" s="375">
        <f>BS!F21</f>
        <v>11</v>
      </c>
      <c r="H15" s="672">
        <f>BS!H21</f>
        <v>1964945</v>
      </c>
      <c r="I15" s="673">
        <v>0</v>
      </c>
      <c r="J15" s="672">
        <f>SUM(H15:I15)</f>
        <v>1964945</v>
      </c>
    </row>
    <row r="16" spans="1:10">
      <c r="B16" s="458" t="str">
        <f>BS!B22</f>
        <v xml:space="preserve">Advances and deposits </v>
      </c>
      <c r="C16" s="375">
        <f>BS!F22</f>
        <v>12</v>
      </c>
      <c r="H16" s="672">
        <f>BS!H22</f>
        <v>613160</v>
      </c>
      <c r="I16" s="673">
        <v>0</v>
      </c>
      <c r="J16" s="672">
        <f t="shared" ref="J16:J17" si="0">SUM(H16:I16)</f>
        <v>613160</v>
      </c>
    </row>
    <row r="17" spans="2:10">
      <c r="B17" s="458" t="str">
        <f>BS!B23</f>
        <v>Cash and cash equivalents</v>
      </c>
      <c r="C17" s="375">
        <f>BS!F23</f>
        <v>13</v>
      </c>
      <c r="H17" s="672">
        <f>BS!H23</f>
        <v>2923795</v>
      </c>
      <c r="I17" s="673">
        <v>0</v>
      </c>
      <c r="J17" s="672">
        <f t="shared" si="0"/>
        <v>2923795</v>
      </c>
    </row>
    <row r="18" spans="2:10">
      <c r="H18" s="674">
        <f>SUM(H13:H17)</f>
        <v>9557029</v>
      </c>
      <c r="I18" s="675">
        <f t="shared" ref="I18" si="1">SUM(I13:I17)</f>
        <v>0</v>
      </c>
      <c r="J18" s="674">
        <f>SUM(J13:J17)</f>
        <v>9557029</v>
      </c>
    </row>
    <row r="19" spans="2:10">
      <c r="B19" s="451" t="s">
        <v>827</v>
      </c>
    </row>
    <row r="20" spans="2:10">
      <c r="B20" s="458" t="s">
        <v>741</v>
      </c>
      <c r="C20" s="375">
        <v>17</v>
      </c>
      <c r="H20" s="672">
        <v>0</v>
      </c>
      <c r="I20" s="672">
        <f>BS!H41+BS!H47</f>
        <v>198339</v>
      </c>
      <c r="J20" s="672">
        <f>SUM(H20:I20)</f>
        <v>198339</v>
      </c>
    </row>
    <row r="21" spans="2:10">
      <c r="B21" s="241" t="s">
        <v>864</v>
      </c>
      <c r="C21" s="375">
        <f>BS!F48</f>
        <v>18</v>
      </c>
      <c r="H21" s="672">
        <v>0</v>
      </c>
      <c r="I21" s="672">
        <f>BS!H48+BS!H42</f>
        <v>852161</v>
      </c>
      <c r="J21" s="672">
        <f t="shared" ref="J21:J27" si="2">SUM(H21:I21)</f>
        <v>852161</v>
      </c>
    </row>
    <row r="22" spans="2:10">
      <c r="B22" s="458" t="s">
        <v>925</v>
      </c>
      <c r="C22" s="375">
        <f>BS!F49</f>
        <v>19</v>
      </c>
      <c r="H22" s="672">
        <v>0</v>
      </c>
      <c r="I22" s="672">
        <f>BS!H49+BS!H43</f>
        <v>3828974</v>
      </c>
      <c r="J22" s="672">
        <f t="shared" si="2"/>
        <v>3828974</v>
      </c>
    </row>
    <row r="23" spans="2:10">
      <c r="B23" s="458" t="str">
        <f>BS!B50</f>
        <v>Short term loan</v>
      </c>
      <c r="C23" s="375">
        <f>BS!F50</f>
        <v>20</v>
      </c>
      <c r="H23" s="672">
        <v>0</v>
      </c>
      <c r="I23" s="672">
        <f>BS!H50</f>
        <v>2978863</v>
      </c>
      <c r="J23" s="672">
        <f t="shared" si="2"/>
        <v>2978863</v>
      </c>
    </row>
    <row r="24" spans="2:10">
      <c r="B24" s="458" t="str">
        <f>BS!B51</f>
        <v>Accounts payable</v>
      </c>
      <c r="C24" s="375">
        <f>BS!F51</f>
        <v>21</v>
      </c>
      <c r="H24" s="672">
        <v>0</v>
      </c>
      <c r="I24" s="672">
        <f>BS!H51</f>
        <v>23356111</v>
      </c>
      <c r="J24" s="672">
        <f t="shared" si="2"/>
        <v>23356111</v>
      </c>
    </row>
    <row r="25" spans="2:10">
      <c r="B25" s="458" t="str">
        <f>BS!B52</f>
        <v>Intercompany payables</v>
      </c>
      <c r="C25" s="375">
        <f>BS!F52</f>
        <v>22</v>
      </c>
      <c r="H25" s="672">
        <v>0</v>
      </c>
      <c r="I25" s="672">
        <f>BS!H52</f>
        <v>2137413</v>
      </c>
      <c r="J25" s="672">
        <f t="shared" si="2"/>
        <v>2137413</v>
      </c>
    </row>
    <row r="26" spans="2:10">
      <c r="B26" s="458" t="str">
        <f>BS!B53</f>
        <v xml:space="preserve">Advance from buyers </v>
      </c>
      <c r="C26" s="375">
        <f>BS!F53</f>
        <v>23</v>
      </c>
      <c r="H26" s="672">
        <v>0</v>
      </c>
      <c r="I26" s="672">
        <f>BS!H53</f>
        <v>1175493</v>
      </c>
      <c r="J26" s="672">
        <f t="shared" si="2"/>
        <v>1175493</v>
      </c>
    </row>
    <row r="27" spans="2:10">
      <c r="B27" s="458" t="str">
        <f>BS!B54</f>
        <v>Accrued expenses and other liabilities</v>
      </c>
      <c r="C27" s="375">
        <f>BS!F54</f>
        <v>24</v>
      </c>
      <c r="H27" s="672">
        <v>0</v>
      </c>
      <c r="I27" s="672">
        <f>BS!H54</f>
        <v>3920800</v>
      </c>
      <c r="J27" s="672">
        <f t="shared" si="2"/>
        <v>3920800</v>
      </c>
    </row>
    <row r="28" spans="2:10">
      <c r="H28" s="672"/>
      <c r="I28" s="672"/>
      <c r="J28" s="672"/>
    </row>
    <row r="29" spans="2:10">
      <c r="H29" s="674">
        <f>SUM(H20:H28)</f>
        <v>0</v>
      </c>
      <c r="I29" s="674">
        <f>SUM(I20:I28)</f>
        <v>38448154</v>
      </c>
      <c r="J29" s="676">
        <f>SUM(J20:J28)</f>
        <v>38448154</v>
      </c>
    </row>
    <row r="30" spans="2:10">
      <c r="B30" s="671">
        <v>44377</v>
      </c>
      <c r="I30" s="672"/>
      <c r="J30" s="672"/>
    </row>
    <row r="31" spans="2:10">
      <c r="B31" s="451" t="s">
        <v>826</v>
      </c>
      <c r="I31" s="672"/>
      <c r="J31" s="672"/>
    </row>
    <row r="32" spans="2:10">
      <c r="B32" s="458" t="str">
        <f>B13</f>
        <v>Intercompany receivables</v>
      </c>
      <c r="C32" s="375">
        <f>C13</f>
        <v>9</v>
      </c>
      <c r="H32" s="672">
        <f>BS!J19</f>
        <v>2446384</v>
      </c>
      <c r="I32" s="672">
        <v>0</v>
      </c>
      <c r="J32" s="672">
        <f>SUM(H32:I32)</f>
        <v>2446384</v>
      </c>
    </row>
    <row r="33" spans="2:10">
      <c r="B33" s="458" t="str">
        <f t="shared" ref="B33:C35" si="3">B14</f>
        <v>Non-intercompany receivables</v>
      </c>
      <c r="C33" s="375">
        <f t="shared" si="3"/>
        <v>10</v>
      </c>
      <c r="H33" s="672">
        <f>BS!J20</f>
        <v>40241</v>
      </c>
      <c r="I33" s="672">
        <v>0</v>
      </c>
      <c r="J33" s="672">
        <f>SUM(H33:I33)</f>
        <v>40241</v>
      </c>
    </row>
    <row r="34" spans="2:10">
      <c r="B34" s="458" t="str">
        <f t="shared" si="3"/>
        <v>Other receivables</v>
      </c>
      <c r="C34" s="375">
        <f t="shared" si="3"/>
        <v>11</v>
      </c>
      <c r="H34" s="672">
        <f>BS!J21</f>
        <v>539809</v>
      </c>
      <c r="I34" s="672">
        <v>0</v>
      </c>
      <c r="J34" s="672">
        <f>SUM(H34:I34)</f>
        <v>539809</v>
      </c>
    </row>
    <row r="35" spans="2:10">
      <c r="B35" s="458" t="str">
        <f t="shared" si="3"/>
        <v xml:space="preserve">Advances and deposits </v>
      </c>
      <c r="C35" s="375">
        <f t="shared" si="3"/>
        <v>12</v>
      </c>
      <c r="H35" s="672">
        <f>BS!J22</f>
        <v>376653</v>
      </c>
      <c r="I35" s="672">
        <v>0</v>
      </c>
      <c r="J35" s="672">
        <f>SUM(H35:I35)</f>
        <v>376653</v>
      </c>
    </row>
    <row r="36" spans="2:10">
      <c r="B36" s="458" t="str">
        <f>B17</f>
        <v>Cash and cash equivalents</v>
      </c>
      <c r="C36" s="375">
        <f>C17</f>
        <v>13</v>
      </c>
      <c r="H36" s="672">
        <f>BS!J23</f>
        <v>2224494</v>
      </c>
      <c r="I36" s="672"/>
      <c r="J36" s="672">
        <f>SUM(H36:I36)</f>
        <v>2224494</v>
      </c>
    </row>
    <row r="37" spans="2:10">
      <c r="H37" s="674">
        <f>SUM(H32:H36)</f>
        <v>5627581</v>
      </c>
      <c r="I37" s="674">
        <v>0</v>
      </c>
      <c r="J37" s="674">
        <f>SUM(J32:J36)</f>
        <v>5627581</v>
      </c>
    </row>
    <row r="38" spans="2:10">
      <c r="B38" s="451" t="s">
        <v>827</v>
      </c>
      <c r="H38" s="672"/>
      <c r="I38" s="672"/>
      <c r="J38" s="672"/>
    </row>
    <row r="39" spans="2:10">
      <c r="B39" s="458" t="s">
        <v>741</v>
      </c>
      <c r="C39" s="375">
        <f>C20</f>
        <v>17</v>
      </c>
      <c r="H39" s="672">
        <v>0</v>
      </c>
      <c r="I39" s="672">
        <f>BS!J41+BS!J47</f>
        <v>230717</v>
      </c>
      <c r="J39" s="672">
        <f t="shared" ref="J39:J46" si="4">SUM(H39:I39)</f>
        <v>230717</v>
      </c>
    </row>
    <row r="40" spans="2:10">
      <c r="B40" s="241" t="s">
        <v>864</v>
      </c>
      <c r="C40" s="375">
        <f>C21</f>
        <v>18</v>
      </c>
      <c r="H40" s="672">
        <v>0</v>
      </c>
      <c r="I40" s="672">
        <f>BS!J42+BS!J48</f>
        <v>2110342</v>
      </c>
      <c r="J40" s="672">
        <f t="shared" si="4"/>
        <v>2110342</v>
      </c>
    </row>
    <row r="41" spans="2:10">
      <c r="B41" s="458" t="str">
        <f t="shared" ref="B41:C41" si="5">B22</f>
        <v>Loan from promoters</v>
      </c>
      <c r="C41" s="375">
        <f t="shared" si="5"/>
        <v>19</v>
      </c>
      <c r="H41" s="672">
        <v>0</v>
      </c>
      <c r="I41" s="672">
        <f>BS!J49+BS!J43</f>
        <v>1668627</v>
      </c>
      <c r="J41" s="672">
        <f t="shared" si="4"/>
        <v>1668627</v>
      </c>
    </row>
    <row r="42" spans="2:10">
      <c r="B42" s="458" t="str">
        <f t="shared" ref="B42:C46" si="6">B23</f>
        <v>Short term loan</v>
      </c>
      <c r="C42" s="375">
        <f t="shared" si="6"/>
        <v>20</v>
      </c>
      <c r="H42" s="672">
        <v>0</v>
      </c>
      <c r="I42" s="672">
        <f>BS!J50</f>
        <v>1679535</v>
      </c>
      <c r="J42" s="672">
        <f t="shared" si="4"/>
        <v>1679535</v>
      </c>
    </row>
    <row r="43" spans="2:10">
      <c r="B43" s="458" t="str">
        <f t="shared" si="6"/>
        <v>Accounts payable</v>
      </c>
      <c r="C43" s="375">
        <f t="shared" si="6"/>
        <v>21</v>
      </c>
      <c r="H43" s="672">
        <v>0</v>
      </c>
      <c r="I43" s="672">
        <f>BS!J51</f>
        <v>13444044</v>
      </c>
      <c r="J43" s="672">
        <f t="shared" si="4"/>
        <v>13444044</v>
      </c>
    </row>
    <row r="44" spans="2:10">
      <c r="B44" s="458" t="str">
        <f t="shared" si="6"/>
        <v>Intercompany payables</v>
      </c>
      <c r="C44" s="375">
        <f t="shared" si="6"/>
        <v>22</v>
      </c>
      <c r="H44" s="672">
        <v>0</v>
      </c>
      <c r="I44" s="672">
        <f>BS!J52</f>
        <v>1943379</v>
      </c>
      <c r="J44" s="672">
        <f t="shared" si="4"/>
        <v>1943379</v>
      </c>
    </row>
    <row r="45" spans="2:10">
      <c r="B45" s="458" t="str">
        <f t="shared" si="6"/>
        <v xml:space="preserve">Advance from buyers </v>
      </c>
      <c r="C45" s="375">
        <f t="shared" si="6"/>
        <v>23</v>
      </c>
      <c r="H45" s="672">
        <v>0</v>
      </c>
      <c r="I45" s="672">
        <f>BS!J53</f>
        <v>907077</v>
      </c>
      <c r="J45" s="672">
        <f t="shared" si="4"/>
        <v>907077</v>
      </c>
    </row>
    <row r="46" spans="2:10">
      <c r="B46" s="458" t="str">
        <f t="shared" si="6"/>
        <v>Accrued expenses and other liabilities</v>
      </c>
      <c r="C46" s="375">
        <f t="shared" si="6"/>
        <v>24</v>
      </c>
      <c r="H46" s="672">
        <v>0</v>
      </c>
      <c r="I46" s="672">
        <f>BS!J54</f>
        <v>3394147</v>
      </c>
      <c r="J46" s="672">
        <f t="shared" si="4"/>
        <v>3394147</v>
      </c>
    </row>
    <row r="47" spans="2:10">
      <c r="H47" s="674">
        <v>0</v>
      </c>
      <c r="I47" s="674">
        <f>SUM(I39:I46)</f>
        <v>25377868</v>
      </c>
      <c r="J47" s="674">
        <f>SUM(J39:J46)</f>
        <v>25377868</v>
      </c>
    </row>
    <row r="48" spans="2:10">
      <c r="I48" s="672"/>
      <c r="J48" s="672"/>
    </row>
    <row r="49" spans="2:10" ht="13.5" customHeight="1">
      <c r="B49" s="458" t="s">
        <v>828</v>
      </c>
      <c r="I49" s="672"/>
      <c r="J49" s="672"/>
    </row>
    <row r="50" spans="2:10">
      <c r="I50" s="672"/>
      <c r="J50" s="672"/>
    </row>
    <row r="51" spans="2:10">
      <c r="B51" s="451" t="s">
        <v>829</v>
      </c>
      <c r="I51" s="672"/>
      <c r="J51" s="672"/>
    </row>
    <row r="52" spans="2:10">
      <c r="I52" s="672"/>
      <c r="J52" s="672"/>
    </row>
    <row r="53" spans="2:10">
      <c r="B53" s="458" t="s">
        <v>830</v>
      </c>
    </row>
    <row r="55" spans="2:10">
      <c r="B55" s="458" t="s">
        <v>831</v>
      </c>
    </row>
    <row r="56" spans="2:10">
      <c r="B56" s="458" t="s">
        <v>832</v>
      </c>
    </row>
    <row r="57" spans="2:10">
      <c r="B57" s="458" t="s">
        <v>833</v>
      </c>
    </row>
    <row r="59" spans="2:10" ht="13.5" customHeight="1">
      <c r="B59" s="891" t="s">
        <v>834</v>
      </c>
      <c r="C59" s="891"/>
      <c r="D59" s="891"/>
      <c r="E59" s="891"/>
      <c r="F59" s="891"/>
      <c r="G59" s="891"/>
      <c r="H59" s="891"/>
      <c r="I59" s="891"/>
      <c r="J59" s="891"/>
    </row>
    <row r="60" spans="2:10" ht="13.5" customHeight="1">
      <c r="B60" s="891"/>
      <c r="C60" s="891"/>
      <c r="D60" s="891"/>
      <c r="E60" s="891"/>
      <c r="F60" s="891"/>
      <c r="G60" s="891"/>
      <c r="H60" s="891"/>
      <c r="I60" s="891"/>
      <c r="J60" s="891"/>
    </row>
    <row r="61" spans="2:10" ht="13.5" customHeight="1">
      <c r="B61" s="891"/>
      <c r="C61" s="891"/>
      <c r="D61" s="891"/>
      <c r="E61" s="891"/>
      <c r="F61" s="891"/>
      <c r="G61" s="891"/>
      <c r="H61" s="891"/>
      <c r="I61" s="891"/>
      <c r="J61" s="891"/>
    </row>
    <row r="62" spans="2:10" ht="13.5" customHeight="1">
      <c r="B62" s="891"/>
      <c r="C62" s="891"/>
      <c r="D62" s="891"/>
      <c r="E62" s="891"/>
      <c r="F62" s="891"/>
      <c r="G62" s="891"/>
      <c r="H62" s="891"/>
      <c r="I62" s="891"/>
      <c r="J62" s="891"/>
    </row>
    <row r="64" spans="2:10">
      <c r="B64" s="451" t="s">
        <v>831</v>
      </c>
    </row>
    <row r="66" spans="2:10" ht="13.5" customHeight="1">
      <c r="B66" s="891" t="s">
        <v>835</v>
      </c>
      <c r="C66" s="891"/>
      <c r="D66" s="891"/>
      <c r="E66" s="891"/>
      <c r="F66" s="891"/>
      <c r="G66" s="891"/>
      <c r="H66" s="891"/>
      <c r="I66" s="891"/>
      <c r="J66" s="891"/>
    </row>
    <row r="67" spans="2:10">
      <c r="B67" s="891"/>
      <c r="C67" s="891"/>
      <c r="D67" s="891"/>
      <c r="E67" s="891"/>
      <c r="F67" s="891"/>
      <c r="G67" s="891"/>
      <c r="H67" s="891"/>
      <c r="I67" s="891"/>
      <c r="J67" s="891"/>
    </row>
    <row r="69" spans="2:10" ht="13.5" customHeight="1">
      <c r="B69" s="891" t="s">
        <v>836</v>
      </c>
      <c r="C69" s="891"/>
      <c r="D69" s="891"/>
      <c r="E69" s="891"/>
      <c r="F69" s="891"/>
      <c r="G69" s="891"/>
      <c r="H69" s="891"/>
      <c r="I69" s="891"/>
      <c r="J69" s="891"/>
    </row>
    <row r="70" spans="2:10">
      <c r="B70" s="891"/>
      <c r="C70" s="891"/>
      <c r="D70" s="891"/>
      <c r="E70" s="891"/>
      <c r="F70" s="891"/>
      <c r="G70" s="891"/>
      <c r="H70" s="891"/>
      <c r="I70" s="891"/>
      <c r="J70" s="891"/>
    </row>
    <row r="72" spans="2:10" ht="13.5" customHeight="1">
      <c r="B72" s="458" t="s">
        <v>837</v>
      </c>
    </row>
    <row r="74" spans="2:10">
      <c r="B74" s="451" t="s">
        <v>838</v>
      </c>
    </row>
    <row r="75" spans="2:10" ht="7.4" customHeight="1"/>
    <row r="76" spans="2:10" ht="13.5" customHeight="1">
      <c r="B76" s="458" t="s">
        <v>839</v>
      </c>
    </row>
    <row r="78" spans="2:10" ht="14.9" customHeight="1">
      <c r="B78" s="916" t="s">
        <v>8</v>
      </c>
      <c r="C78" s="451"/>
      <c r="D78" s="917" t="s">
        <v>824</v>
      </c>
      <c r="I78" s="824" t="s">
        <v>745</v>
      </c>
      <c r="J78" s="824"/>
    </row>
    <row r="79" spans="2:10" ht="13.5" customHeight="1">
      <c r="B79" s="916"/>
      <c r="C79" s="451"/>
      <c r="D79" s="917"/>
      <c r="I79" s="228" t="s">
        <v>3744</v>
      </c>
      <c r="J79" s="228" t="s">
        <v>1415</v>
      </c>
    </row>
    <row r="80" spans="2:10" ht="17.149999999999999" customHeight="1">
      <c r="I80" s="232" t="s">
        <v>1436</v>
      </c>
      <c r="J80" s="232" t="s">
        <v>20</v>
      </c>
    </row>
    <row r="81" spans="2:11" ht="4.4000000000000004" customHeight="1">
      <c r="I81" s="232"/>
      <c r="J81" s="232"/>
    </row>
    <row r="82" spans="2:11">
      <c r="B82" s="458" t="str">
        <f>BS!B19</f>
        <v>Intercompany receivables</v>
      </c>
      <c r="D82" s="375">
        <f>BS!F19</f>
        <v>9</v>
      </c>
      <c r="I82" s="672">
        <f>BS!H19</f>
        <v>3749117</v>
      </c>
      <c r="J82" s="672">
        <f>BS!J19</f>
        <v>2446384</v>
      </c>
    </row>
    <row r="83" spans="2:11">
      <c r="B83" s="458" t="str">
        <f>BS!B20</f>
        <v>Non-intercompany receivables</v>
      </c>
      <c r="D83" s="375">
        <f>BS!F20</f>
        <v>10</v>
      </c>
      <c r="I83" s="672">
        <f>BS!H20</f>
        <v>306012</v>
      </c>
      <c r="J83" s="672">
        <f>BS!J20</f>
        <v>40241</v>
      </c>
    </row>
    <row r="84" spans="2:11">
      <c r="B84" s="458" t="str">
        <f>BS!B21</f>
        <v>Other receivables</v>
      </c>
      <c r="D84" s="375">
        <f>BS!F21</f>
        <v>11</v>
      </c>
      <c r="I84" s="672">
        <f>BS!H21</f>
        <v>1964945</v>
      </c>
      <c r="J84" s="672">
        <f>BS!J21</f>
        <v>539809</v>
      </c>
    </row>
    <row r="85" spans="2:11">
      <c r="I85" s="676">
        <f>SUM(I82:I84)</f>
        <v>6020074</v>
      </c>
      <c r="J85" s="676">
        <f>SUM(J82:J84)</f>
        <v>3026434</v>
      </c>
    </row>
    <row r="86" spans="2:11">
      <c r="B86" s="451" t="s">
        <v>832</v>
      </c>
    </row>
    <row r="88" spans="2:11">
      <c r="B88" s="891" t="s">
        <v>840</v>
      </c>
      <c r="C88" s="891"/>
      <c r="D88" s="891"/>
      <c r="E88" s="891"/>
      <c r="F88" s="891"/>
      <c r="G88" s="891"/>
      <c r="H88" s="891"/>
      <c r="I88" s="891"/>
      <c r="J88" s="891"/>
    </row>
    <row r="89" spans="2:11">
      <c r="B89" s="891"/>
      <c r="C89" s="891"/>
      <c r="D89" s="891"/>
      <c r="E89" s="891"/>
      <c r="F89" s="891"/>
      <c r="G89" s="891"/>
      <c r="H89" s="891"/>
      <c r="I89" s="891"/>
      <c r="J89" s="891"/>
    </row>
    <row r="90" spans="2:11">
      <c r="B90" s="891"/>
      <c r="C90" s="891"/>
      <c r="D90" s="891"/>
      <c r="E90" s="891"/>
      <c r="F90" s="891"/>
      <c r="G90" s="891"/>
      <c r="H90" s="891"/>
      <c r="I90" s="891"/>
      <c r="J90" s="891"/>
    </row>
    <row r="91" spans="2:11">
      <c r="B91" s="891"/>
      <c r="C91" s="891"/>
      <c r="D91" s="891"/>
      <c r="E91" s="891"/>
      <c r="F91" s="891"/>
      <c r="G91" s="891"/>
      <c r="H91" s="891"/>
      <c r="I91" s="891"/>
      <c r="J91" s="891"/>
    </row>
    <row r="92" spans="2:11">
      <c r="B92" s="891"/>
      <c r="C92" s="891"/>
      <c r="D92" s="891"/>
      <c r="E92" s="891"/>
      <c r="F92" s="891"/>
      <c r="G92" s="891"/>
      <c r="H92" s="891"/>
      <c r="I92" s="891"/>
      <c r="J92" s="891"/>
    </row>
    <row r="94" spans="2:11">
      <c r="B94" s="677">
        <v>44742</v>
      </c>
      <c r="C94" s="378"/>
      <c r="D94" s="378"/>
      <c r="E94" s="378"/>
      <c r="F94" s="378"/>
      <c r="G94" s="378"/>
      <c r="H94" s="378"/>
      <c r="I94" s="918" t="s">
        <v>1434</v>
      </c>
      <c r="J94" s="918"/>
    </row>
    <row r="95" spans="2:11" ht="26">
      <c r="B95" s="678" t="s">
        <v>8</v>
      </c>
      <c r="C95" s="678"/>
      <c r="D95" s="679" t="s">
        <v>255</v>
      </c>
      <c r="E95" s="679" t="s">
        <v>285</v>
      </c>
      <c r="F95" s="679" t="s">
        <v>256</v>
      </c>
      <c r="G95" s="679" t="s">
        <v>257</v>
      </c>
      <c r="H95" s="679" t="s">
        <v>258</v>
      </c>
      <c r="I95" s="679" t="s">
        <v>259</v>
      </c>
      <c r="J95" s="679" t="s">
        <v>260</v>
      </c>
    </row>
    <row r="96" spans="2:11" ht="13.5" customHeight="1">
      <c r="B96" s="378" t="s">
        <v>925</v>
      </c>
      <c r="C96" s="378"/>
      <c r="D96" s="669">
        <v>104912.79666666671</v>
      </c>
      <c r="E96" s="669">
        <v>104912.79666666671</v>
      </c>
      <c r="F96" s="669">
        <v>126148.40666666659</v>
      </c>
      <c r="G96" s="669">
        <v>1432000</v>
      </c>
      <c r="H96" s="669">
        <v>2061000</v>
      </c>
      <c r="I96" s="669">
        <v>0</v>
      </c>
      <c r="J96" s="669">
        <f>BS!H43+BS!H49</f>
        <v>3828974</v>
      </c>
      <c r="K96" s="680">
        <f>J96-SUM(D96:I96)</f>
        <v>0</v>
      </c>
    </row>
    <row r="97" spans="2:11" ht="13.5" customHeight="1">
      <c r="B97" s="378" t="s">
        <v>890</v>
      </c>
      <c r="C97" s="378"/>
      <c r="D97" s="669">
        <v>0</v>
      </c>
      <c r="E97" s="669">
        <v>319560.58844919782</v>
      </c>
      <c r="F97" s="669">
        <f>J97-E97</f>
        <v>532600.41155080218</v>
      </c>
      <c r="G97" s="669"/>
      <c r="H97" s="669">
        <v>0</v>
      </c>
      <c r="I97" s="669">
        <v>0</v>
      </c>
      <c r="J97" s="669">
        <f>BS!H42+BS!H48</f>
        <v>852161</v>
      </c>
      <c r="K97" s="680">
        <f t="shared" ref="K97:K103" si="7">J97-SUM(D97:I97)</f>
        <v>0</v>
      </c>
    </row>
    <row r="98" spans="2:11" ht="13.5" customHeight="1">
      <c r="B98" s="378" t="s">
        <v>741</v>
      </c>
      <c r="C98" s="378"/>
      <c r="D98" s="669"/>
      <c r="E98" s="669">
        <v>8394</v>
      </c>
      <c r="F98" s="669">
        <v>25806</v>
      </c>
      <c r="G98" s="669">
        <v>38901</v>
      </c>
      <c r="H98" s="669">
        <f>125234+4</f>
        <v>125238</v>
      </c>
      <c r="I98" s="669">
        <f>J98-H98-G98-F98-E98-D98</f>
        <v>0</v>
      </c>
      <c r="J98" s="669">
        <f>BS!H41+BS!H47</f>
        <v>198339</v>
      </c>
      <c r="K98" s="680">
        <f t="shared" si="7"/>
        <v>0</v>
      </c>
    </row>
    <row r="99" spans="2:11">
      <c r="B99" s="378" t="s">
        <v>304</v>
      </c>
      <c r="C99" s="378"/>
      <c r="D99" s="669">
        <v>2580246.7799999984</v>
      </c>
      <c r="E99" s="669">
        <f>20775982.86-119</f>
        <v>20775863.859999999</v>
      </c>
      <c r="F99" s="669">
        <v>0</v>
      </c>
      <c r="G99" s="669">
        <v>0</v>
      </c>
      <c r="H99" s="669">
        <v>0</v>
      </c>
      <c r="I99" s="669">
        <v>0</v>
      </c>
      <c r="J99" s="669">
        <f>BS!H51</f>
        <v>23356111</v>
      </c>
      <c r="K99" s="672">
        <f t="shared" si="7"/>
        <v>0.36000000312924385</v>
      </c>
    </row>
    <row r="100" spans="2:11">
      <c r="B100" s="378" t="s">
        <v>852</v>
      </c>
      <c r="C100" s="378"/>
      <c r="D100" s="669">
        <v>176958.45000000054</v>
      </c>
      <c r="E100" s="669">
        <f>1964843.97-4389</f>
        <v>1960454.97</v>
      </c>
      <c r="F100" s="669">
        <v>0</v>
      </c>
      <c r="G100" s="669">
        <v>0</v>
      </c>
      <c r="H100" s="669">
        <v>0</v>
      </c>
      <c r="I100" s="669">
        <v>0</v>
      </c>
      <c r="J100" s="669">
        <f>BS!H52</f>
        <v>2137413</v>
      </c>
      <c r="K100" s="672">
        <f t="shared" si="7"/>
        <v>-0.42000000039115548</v>
      </c>
    </row>
    <row r="101" spans="2:11">
      <c r="B101" s="378" t="s">
        <v>208</v>
      </c>
      <c r="C101" s="378"/>
      <c r="D101" s="669">
        <v>253109.71</v>
      </c>
      <c r="E101" s="669">
        <v>751367.21000000008</v>
      </c>
      <c r="F101" s="669">
        <v>1974386.44</v>
      </c>
      <c r="G101" s="669">
        <v>0</v>
      </c>
      <c r="H101" s="669">
        <v>0</v>
      </c>
      <c r="I101" s="669">
        <v>0</v>
      </c>
      <c r="J101" s="669">
        <f>BS!H50</f>
        <v>2978863</v>
      </c>
      <c r="K101" s="672">
        <f>J101-SUM(D101:I101)</f>
        <v>-0.35999999986961484</v>
      </c>
    </row>
    <row r="102" spans="2:11">
      <c r="B102" s="378" t="s">
        <v>711</v>
      </c>
      <c r="C102" s="378"/>
      <c r="D102" s="669">
        <v>0</v>
      </c>
      <c r="E102" s="669">
        <v>1175493.4100000001</v>
      </c>
      <c r="F102" s="669">
        <v>0</v>
      </c>
      <c r="G102" s="669">
        <v>0</v>
      </c>
      <c r="H102" s="669">
        <v>0</v>
      </c>
      <c r="I102" s="669">
        <v>0</v>
      </c>
      <c r="J102" s="669">
        <f>BS!H53</f>
        <v>1175493</v>
      </c>
      <c r="K102" s="672">
        <f t="shared" si="7"/>
        <v>-0.41000000014901161</v>
      </c>
    </row>
    <row r="103" spans="2:11">
      <c r="B103" s="378" t="s">
        <v>392</v>
      </c>
      <c r="C103" s="378"/>
      <c r="D103" s="669">
        <v>1989829.3899999983</v>
      </c>
      <c r="E103" s="669">
        <f>1926574.45+4396</f>
        <v>1930970.45</v>
      </c>
      <c r="F103" s="669">
        <v>0</v>
      </c>
      <c r="G103" s="669">
        <v>0</v>
      </c>
      <c r="H103" s="669">
        <v>0</v>
      </c>
      <c r="I103" s="669">
        <v>0</v>
      </c>
      <c r="J103" s="669">
        <f>BS!H54</f>
        <v>3920800</v>
      </c>
      <c r="K103" s="672">
        <f t="shared" si="7"/>
        <v>0.16000000201165676</v>
      </c>
    </row>
    <row r="104" spans="2:11">
      <c r="B104" s="681"/>
      <c r="C104" s="681"/>
      <c r="D104" s="682">
        <f t="shared" ref="D104:I104" si="8">SUM(D96:D103)</f>
        <v>5105057.1266666641</v>
      </c>
      <c r="E104" s="682">
        <f t="shared" si="8"/>
        <v>27027017.285115864</v>
      </c>
      <c r="F104" s="682">
        <f t="shared" si="8"/>
        <v>2658941.2582174689</v>
      </c>
      <c r="G104" s="682">
        <f t="shared" si="8"/>
        <v>1470901</v>
      </c>
      <c r="H104" s="682">
        <f t="shared" si="8"/>
        <v>2186238</v>
      </c>
      <c r="I104" s="682">
        <f t="shared" si="8"/>
        <v>0</v>
      </c>
      <c r="J104" s="682">
        <f t="shared" ref="J104" si="9">SUM(J96:J103)</f>
        <v>38448154</v>
      </c>
    </row>
    <row r="105" spans="2:11" ht="7.5" customHeight="1">
      <c r="D105" s="683"/>
      <c r="E105" s="683"/>
      <c r="F105" s="683"/>
      <c r="G105" s="683"/>
      <c r="H105" s="683"/>
      <c r="I105" s="683"/>
      <c r="J105" s="684"/>
    </row>
    <row r="106" spans="2:11">
      <c r="B106" s="458" t="s">
        <v>841</v>
      </c>
    </row>
    <row r="107" spans="2:11" ht="13.5" customHeight="1"/>
    <row r="108" spans="2:11">
      <c r="B108" s="451" t="s">
        <v>833</v>
      </c>
    </row>
    <row r="109" spans="2:11" ht="6.75" customHeight="1"/>
    <row r="110" spans="2:11">
      <c r="B110" s="915" t="s">
        <v>4155</v>
      </c>
      <c r="C110" s="915"/>
      <c r="D110" s="915"/>
      <c r="E110" s="915"/>
      <c r="F110" s="915"/>
      <c r="G110" s="915"/>
      <c r="H110" s="915"/>
      <c r="I110" s="915"/>
      <c r="J110" s="915"/>
    </row>
    <row r="111" spans="2:11">
      <c r="B111" s="915"/>
      <c r="C111" s="915"/>
      <c r="D111" s="915"/>
      <c r="E111" s="915"/>
      <c r="F111" s="915"/>
      <c r="G111" s="915"/>
      <c r="H111" s="915"/>
      <c r="I111" s="915"/>
      <c r="J111" s="915"/>
    </row>
    <row r="112" spans="2:11">
      <c r="B112" s="915"/>
      <c r="C112" s="915"/>
      <c r="D112" s="915"/>
      <c r="E112" s="915"/>
      <c r="F112" s="915"/>
      <c r="G112" s="915"/>
      <c r="H112" s="915"/>
      <c r="I112" s="915"/>
      <c r="J112" s="915"/>
    </row>
    <row r="113" spans="2:10">
      <c r="B113" s="915"/>
      <c r="C113" s="915"/>
      <c r="D113" s="915"/>
      <c r="E113" s="915"/>
      <c r="F113" s="915"/>
      <c r="G113" s="915"/>
      <c r="H113" s="915"/>
      <c r="I113" s="915"/>
      <c r="J113" s="915"/>
    </row>
    <row r="114" spans="2:10" ht="8.25" customHeight="1"/>
    <row r="115" spans="2:10">
      <c r="B115" s="451" t="s">
        <v>842</v>
      </c>
    </row>
    <row r="116" spans="2:10" ht="5.25" customHeight="1"/>
    <row r="117" spans="2:10">
      <c r="B117" s="915" t="s">
        <v>4156</v>
      </c>
      <c r="C117" s="915"/>
      <c r="D117" s="915"/>
      <c r="E117" s="915"/>
      <c r="F117" s="915"/>
      <c r="G117" s="915"/>
      <c r="H117" s="915"/>
      <c r="I117" s="915"/>
      <c r="J117" s="915"/>
    </row>
    <row r="118" spans="2:10">
      <c r="B118" s="915"/>
      <c r="C118" s="915"/>
      <c r="D118" s="915"/>
      <c r="E118" s="915"/>
      <c r="F118" s="915"/>
      <c r="G118" s="915"/>
      <c r="H118" s="915"/>
      <c r="I118" s="915"/>
      <c r="J118" s="915"/>
    </row>
    <row r="119" spans="2:10">
      <c r="B119" s="915"/>
      <c r="C119" s="915"/>
      <c r="D119" s="915"/>
      <c r="E119" s="915"/>
      <c r="F119" s="915"/>
      <c r="G119" s="915"/>
      <c r="H119" s="915"/>
      <c r="I119" s="915"/>
      <c r="J119" s="915"/>
    </row>
  </sheetData>
  <mergeCells count="14">
    <mergeCell ref="B5:J6"/>
    <mergeCell ref="C8:C9"/>
    <mergeCell ref="D8:J8"/>
    <mergeCell ref="B8:B9"/>
    <mergeCell ref="B117:J119"/>
    <mergeCell ref="B59:J62"/>
    <mergeCell ref="B66:J67"/>
    <mergeCell ref="B69:J70"/>
    <mergeCell ref="B78:B79"/>
    <mergeCell ref="D78:D79"/>
    <mergeCell ref="I78:J78"/>
    <mergeCell ref="B88:J92"/>
    <mergeCell ref="I94:J94"/>
    <mergeCell ref="B110:J113"/>
  </mergeCells>
  <pageMargins left="0.5" right="0.5" top="1" bottom="0.5" header="0.3" footer="0.3"/>
  <pageSetup paperSize="9" scale="81" firstPageNumber="24" fitToHeight="0" orientation="landscape" useFirstPageNumber="1" r:id="rId1"/>
  <headerFooter>
    <oddFooter>&amp;C&amp;"Open Sans,Regular"&amp;P</oddFooter>
  </headerFooter>
  <rowBreaks count="2" manualBreakCount="2">
    <brk id="37" max="9" man="1"/>
    <brk id="77"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B050"/>
    <pageSetUpPr fitToPage="1"/>
  </sheetPr>
  <dimension ref="A1:Z74"/>
  <sheetViews>
    <sheetView showGridLines="0" view="pageBreakPreview" zoomScale="90" zoomScaleNormal="100" zoomScaleSheetLayoutView="90" workbookViewId="0">
      <selection activeCell="E35" sqref="E35"/>
    </sheetView>
  </sheetViews>
  <sheetFormatPr defaultRowHeight="13"/>
  <cols>
    <col min="1" max="1" width="6.54296875" style="365" customWidth="1"/>
    <col min="2" max="2" width="4.453125" style="347" customWidth="1"/>
    <col min="3" max="3" width="13.453125" style="347" customWidth="1"/>
    <col min="4" max="4" width="19.54296875" style="347" customWidth="1"/>
    <col min="5" max="5" width="11.54296875" style="347" customWidth="1"/>
    <col min="6" max="6" width="0.54296875" style="347" hidden="1" customWidth="1"/>
    <col min="7" max="7" width="14.453125" style="347" customWidth="1"/>
    <col min="8" max="8" width="17.453125" style="347" customWidth="1"/>
    <col min="9" max="9" width="0.453125" style="347" customWidth="1"/>
    <col min="10" max="10" width="14.54296875" style="347" customWidth="1"/>
    <col min="11" max="11" width="0.453125" style="347" customWidth="1"/>
    <col min="12" max="12" width="12.453125" style="347" customWidth="1"/>
    <col min="13" max="13" width="0.453125" style="347" customWidth="1"/>
    <col min="14" max="14" width="12.54296875" style="468" customWidth="1"/>
    <col min="15" max="15" width="0.453125" style="468" customWidth="1"/>
    <col min="16" max="16" width="15.26953125" style="468" customWidth="1"/>
    <col min="17" max="17" width="0.54296875" style="347" customWidth="1"/>
    <col min="18" max="18" width="15.26953125" style="468" customWidth="1"/>
    <col min="19" max="21" width="8.81640625" style="347" customWidth="1"/>
    <col min="22" max="22" width="5.81640625" style="347" customWidth="1"/>
    <col min="23" max="23" width="2.453125" style="347" customWidth="1"/>
    <col min="24" max="24" width="14.54296875" style="347" customWidth="1"/>
    <col min="25" max="25" width="0.54296875" style="347" customWidth="1"/>
    <col min="26" max="26" width="16.453125" style="347" bestFit="1" customWidth="1"/>
    <col min="27" max="191" width="9.453125" style="347"/>
    <col min="192" max="192" width="6" style="347" bestFit="1" customWidth="1"/>
    <col min="193" max="193" width="0.54296875" style="347" customWidth="1"/>
    <col min="194" max="194" width="10.54296875" style="347" customWidth="1"/>
    <col min="195" max="195" width="11" style="347" customWidth="1"/>
    <col min="196" max="196" width="10.54296875" style="347" customWidth="1"/>
    <col min="197" max="197" width="10" style="347" customWidth="1"/>
    <col min="198" max="198" width="10.453125" style="347" customWidth="1"/>
    <col min="199" max="200" width="12" style="347" customWidth="1"/>
    <col min="201" max="202" width="1" style="347" customWidth="1"/>
    <col min="203" max="203" width="12.453125" style="347" bestFit="1" customWidth="1"/>
    <col min="204" max="204" width="0.54296875" style="347" customWidth="1"/>
    <col min="205" max="205" width="12.453125" style="347" customWidth="1"/>
    <col min="206" max="206" width="13.54296875" style="347" customWidth="1"/>
    <col min="207" max="211" width="0" style="347" hidden="1" customWidth="1"/>
    <col min="212" max="212" width="14.54296875" style="347" customWidth="1"/>
    <col min="213" max="213" width="7.54296875" style="347" customWidth="1"/>
    <col min="214" max="214" width="13.453125" style="347" bestFit="1" customWidth="1"/>
    <col min="215" max="215" width="11.54296875" style="347" customWidth="1"/>
    <col min="216" max="216" width="11.453125" style="347" bestFit="1" customWidth="1"/>
    <col min="217" max="447" width="9.453125" style="347"/>
    <col min="448" max="448" width="6" style="347" bestFit="1" customWidth="1"/>
    <col min="449" max="449" width="0.54296875" style="347" customWidth="1"/>
    <col min="450" max="450" width="10.54296875" style="347" customWidth="1"/>
    <col min="451" max="451" width="11" style="347" customWidth="1"/>
    <col min="452" max="452" width="10.54296875" style="347" customWidth="1"/>
    <col min="453" max="453" width="10" style="347" customWidth="1"/>
    <col min="454" max="454" width="10.453125" style="347" customWidth="1"/>
    <col min="455" max="456" width="12" style="347" customWidth="1"/>
    <col min="457" max="458" width="1" style="347" customWidth="1"/>
    <col min="459" max="459" width="12.453125" style="347" bestFit="1" customWidth="1"/>
    <col min="460" max="460" width="0.54296875" style="347" customWidth="1"/>
    <col min="461" max="461" width="12.453125" style="347" customWidth="1"/>
    <col min="462" max="462" width="13.54296875" style="347" customWidth="1"/>
    <col min="463" max="467" width="0" style="347" hidden="1" customWidth="1"/>
    <col min="468" max="468" width="14.54296875" style="347" customWidth="1"/>
    <col min="469" max="469" width="7.54296875" style="347" customWidth="1"/>
    <col min="470" max="470" width="13.453125" style="347" bestFit="1" customWidth="1"/>
    <col min="471" max="471" width="11.54296875" style="347" customWidth="1"/>
    <col min="472" max="472" width="11.453125" style="347" bestFit="1" customWidth="1"/>
    <col min="473" max="703" width="9.453125" style="347"/>
    <col min="704" max="704" width="6" style="347" bestFit="1" customWidth="1"/>
    <col min="705" max="705" width="0.54296875" style="347" customWidth="1"/>
    <col min="706" max="706" width="10.54296875" style="347" customWidth="1"/>
    <col min="707" max="707" width="11" style="347" customWidth="1"/>
    <col min="708" max="708" width="10.54296875" style="347" customWidth="1"/>
    <col min="709" max="709" width="10" style="347" customWidth="1"/>
    <col min="710" max="710" width="10.453125" style="347" customWidth="1"/>
    <col min="711" max="712" width="12" style="347" customWidth="1"/>
    <col min="713" max="714" width="1" style="347" customWidth="1"/>
    <col min="715" max="715" width="12.453125" style="347" bestFit="1" customWidth="1"/>
    <col min="716" max="716" width="0.54296875" style="347" customWidth="1"/>
    <col min="717" max="717" width="12.453125" style="347" customWidth="1"/>
    <col min="718" max="718" width="13.54296875" style="347" customWidth="1"/>
    <col min="719" max="723" width="0" style="347" hidden="1" customWidth="1"/>
    <col min="724" max="724" width="14.54296875" style="347" customWidth="1"/>
    <col min="725" max="725" width="7.54296875" style="347" customWidth="1"/>
    <col min="726" max="726" width="13.453125" style="347" bestFit="1" customWidth="1"/>
    <col min="727" max="727" width="11.54296875" style="347" customWidth="1"/>
    <col min="728" max="728" width="11.453125" style="347" bestFit="1" customWidth="1"/>
    <col min="729" max="959" width="9.453125" style="347"/>
    <col min="960" max="960" width="6" style="347" bestFit="1" customWidth="1"/>
    <col min="961" max="961" width="0.54296875" style="347" customWidth="1"/>
    <col min="962" max="962" width="10.54296875" style="347" customWidth="1"/>
    <col min="963" max="963" width="11" style="347" customWidth="1"/>
    <col min="964" max="964" width="10.54296875" style="347" customWidth="1"/>
    <col min="965" max="965" width="10" style="347" customWidth="1"/>
    <col min="966" max="966" width="10.453125" style="347" customWidth="1"/>
    <col min="967" max="968" width="12" style="347" customWidth="1"/>
    <col min="969" max="970" width="1" style="347" customWidth="1"/>
    <col min="971" max="971" width="12.453125" style="347" bestFit="1" customWidth="1"/>
    <col min="972" max="972" width="0.54296875" style="347" customWidth="1"/>
    <col min="973" max="973" width="12.453125" style="347" customWidth="1"/>
    <col min="974" max="974" width="13.54296875" style="347" customWidth="1"/>
    <col min="975" max="979" width="0" style="347" hidden="1" customWidth="1"/>
    <col min="980" max="980" width="14.54296875" style="347" customWidth="1"/>
    <col min="981" max="981" width="7.54296875" style="347" customWidth="1"/>
    <col min="982" max="982" width="13.453125" style="347" bestFit="1" customWidth="1"/>
    <col min="983" max="983" width="11.54296875" style="347" customWidth="1"/>
    <col min="984" max="984" width="11.453125" style="347" bestFit="1" customWidth="1"/>
    <col min="985" max="1215" width="9.453125" style="347"/>
    <col min="1216" max="1216" width="6" style="347" bestFit="1" customWidth="1"/>
    <col min="1217" max="1217" width="0.54296875" style="347" customWidth="1"/>
    <col min="1218" max="1218" width="10.54296875" style="347" customWidth="1"/>
    <col min="1219" max="1219" width="11" style="347" customWidth="1"/>
    <col min="1220" max="1220" width="10.54296875" style="347" customWidth="1"/>
    <col min="1221" max="1221" width="10" style="347" customWidth="1"/>
    <col min="1222" max="1222" width="10.453125" style="347" customWidth="1"/>
    <col min="1223" max="1224" width="12" style="347" customWidth="1"/>
    <col min="1225" max="1226" width="1" style="347" customWidth="1"/>
    <col min="1227" max="1227" width="12.453125" style="347" bestFit="1" customWidth="1"/>
    <col min="1228" max="1228" width="0.54296875" style="347" customWidth="1"/>
    <col min="1229" max="1229" width="12.453125" style="347" customWidth="1"/>
    <col min="1230" max="1230" width="13.54296875" style="347" customWidth="1"/>
    <col min="1231" max="1235" width="0" style="347" hidden="1" customWidth="1"/>
    <col min="1236" max="1236" width="14.54296875" style="347" customWidth="1"/>
    <col min="1237" max="1237" width="7.54296875" style="347" customWidth="1"/>
    <col min="1238" max="1238" width="13.453125" style="347" bestFit="1" customWidth="1"/>
    <col min="1239" max="1239" width="11.54296875" style="347" customWidth="1"/>
    <col min="1240" max="1240" width="11.453125" style="347" bestFit="1" customWidth="1"/>
    <col min="1241" max="1471" width="9.453125" style="347"/>
    <col min="1472" max="1472" width="6" style="347" bestFit="1" customWidth="1"/>
    <col min="1473" max="1473" width="0.54296875" style="347" customWidth="1"/>
    <col min="1474" max="1474" width="10.54296875" style="347" customWidth="1"/>
    <col min="1475" max="1475" width="11" style="347" customWidth="1"/>
    <col min="1476" max="1476" width="10.54296875" style="347" customWidth="1"/>
    <col min="1477" max="1477" width="10" style="347" customWidth="1"/>
    <col min="1478" max="1478" width="10.453125" style="347" customWidth="1"/>
    <col min="1479" max="1480" width="12" style="347" customWidth="1"/>
    <col min="1481" max="1482" width="1" style="347" customWidth="1"/>
    <col min="1483" max="1483" width="12.453125" style="347" bestFit="1" customWidth="1"/>
    <col min="1484" max="1484" width="0.54296875" style="347" customWidth="1"/>
    <col min="1485" max="1485" width="12.453125" style="347" customWidth="1"/>
    <col min="1486" max="1486" width="13.54296875" style="347" customWidth="1"/>
    <col min="1487" max="1491" width="0" style="347" hidden="1" customWidth="1"/>
    <col min="1492" max="1492" width="14.54296875" style="347" customWidth="1"/>
    <col min="1493" max="1493" width="7.54296875" style="347" customWidth="1"/>
    <col min="1494" max="1494" width="13.453125" style="347" bestFit="1" customWidth="1"/>
    <col min="1495" max="1495" width="11.54296875" style="347" customWidth="1"/>
    <col min="1496" max="1496" width="11.453125" style="347" bestFit="1" customWidth="1"/>
    <col min="1497" max="1727" width="9.453125" style="347"/>
    <col min="1728" max="1728" width="6" style="347" bestFit="1" customWidth="1"/>
    <col min="1729" max="1729" width="0.54296875" style="347" customWidth="1"/>
    <col min="1730" max="1730" width="10.54296875" style="347" customWidth="1"/>
    <col min="1731" max="1731" width="11" style="347" customWidth="1"/>
    <col min="1732" max="1732" width="10.54296875" style="347" customWidth="1"/>
    <col min="1733" max="1733" width="10" style="347" customWidth="1"/>
    <col min="1734" max="1734" width="10.453125" style="347" customWidth="1"/>
    <col min="1735" max="1736" width="12" style="347" customWidth="1"/>
    <col min="1737" max="1738" width="1" style="347" customWidth="1"/>
    <col min="1739" max="1739" width="12.453125" style="347" bestFit="1" customWidth="1"/>
    <col min="1740" max="1740" width="0.54296875" style="347" customWidth="1"/>
    <col min="1741" max="1741" width="12.453125" style="347" customWidth="1"/>
    <col min="1742" max="1742" width="13.54296875" style="347" customWidth="1"/>
    <col min="1743" max="1747" width="0" style="347" hidden="1" customWidth="1"/>
    <col min="1748" max="1748" width="14.54296875" style="347" customWidth="1"/>
    <col min="1749" max="1749" width="7.54296875" style="347" customWidth="1"/>
    <col min="1750" max="1750" width="13.453125" style="347" bestFit="1" customWidth="1"/>
    <col min="1751" max="1751" width="11.54296875" style="347" customWidth="1"/>
    <col min="1752" max="1752" width="11.453125" style="347" bestFit="1" customWidth="1"/>
    <col min="1753" max="1983" width="9.453125" style="347"/>
    <col min="1984" max="1984" width="6" style="347" bestFit="1" customWidth="1"/>
    <col min="1985" max="1985" width="0.54296875" style="347" customWidth="1"/>
    <col min="1986" max="1986" width="10.54296875" style="347" customWidth="1"/>
    <col min="1987" max="1987" width="11" style="347" customWidth="1"/>
    <col min="1988" max="1988" width="10.54296875" style="347" customWidth="1"/>
    <col min="1989" max="1989" width="10" style="347" customWidth="1"/>
    <col min="1990" max="1990" width="10.453125" style="347" customWidth="1"/>
    <col min="1991" max="1992" width="12" style="347" customWidth="1"/>
    <col min="1993" max="1994" width="1" style="347" customWidth="1"/>
    <col min="1995" max="1995" width="12.453125" style="347" bestFit="1" customWidth="1"/>
    <col min="1996" max="1996" width="0.54296875" style="347" customWidth="1"/>
    <col min="1997" max="1997" width="12.453125" style="347" customWidth="1"/>
    <col min="1998" max="1998" width="13.54296875" style="347" customWidth="1"/>
    <col min="1999" max="2003" width="0" style="347" hidden="1" customWidth="1"/>
    <col min="2004" max="2004" width="14.54296875" style="347" customWidth="1"/>
    <col min="2005" max="2005" width="7.54296875" style="347" customWidth="1"/>
    <col min="2006" max="2006" width="13.453125" style="347" bestFit="1" customWidth="1"/>
    <col min="2007" max="2007" width="11.54296875" style="347" customWidth="1"/>
    <col min="2008" max="2008" width="11.453125" style="347" bestFit="1" customWidth="1"/>
    <col min="2009" max="2239" width="9.453125" style="347"/>
    <col min="2240" max="2240" width="6" style="347" bestFit="1" customWidth="1"/>
    <col min="2241" max="2241" width="0.54296875" style="347" customWidth="1"/>
    <col min="2242" max="2242" width="10.54296875" style="347" customWidth="1"/>
    <col min="2243" max="2243" width="11" style="347" customWidth="1"/>
    <col min="2244" max="2244" width="10.54296875" style="347" customWidth="1"/>
    <col min="2245" max="2245" width="10" style="347" customWidth="1"/>
    <col min="2246" max="2246" width="10.453125" style="347" customWidth="1"/>
    <col min="2247" max="2248" width="12" style="347" customWidth="1"/>
    <col min="2249" max="2250" width="1" style="347" customWidth="1"/>
    <col min="2251" max="2251" width="12.453125" style="347" bestFit="1" customWidth="1"/>
    <col min="2252" max="2252" width="0.54296875" style="347" customWidth="1"/>
    <col min="2253" max="2253" width="12.453125" style="347" customWidth="1"/>
    <col min="2254" max="2254" width="13.54296875" style="347" customWidth="1"/>
    <col min="2255" max="2259" width="0" style="347" hidden="1" customWidth="1"/>
    <col min="2260" max="2260" width="14.54296875" style="347" customWidth="1"/>
    <col min="2261" max="2261" width="7.54296875" style="347" customWidth="1"/>
    <col min="2262" max="2262" width="13.453125" style="347" bestFit="1" customWidth="1"/>
    <col min="2263" max="2263" width="11.54296875" style="347" customWidth="1"/>
    <col min="2264" max="2264" width="11.453125" style="347" bestFit="1" customWidth="1"/>
    <col min="2265" max="2495" width="9.453125" style="347"/>
    <col min="2496" max="2496" width="6" style="347" bestFit="1" customWidth="1"/>
    <col min="2497" max="2497" width="0.54296875" style="347" customWidth="1"/>
    <col min="2498" max="2498" width="10.54296875" style="347" customWidth="1"/>
    <col min="2499" max="2499" width="11" style="347" customWidth="1"/>
    <col min="2500" max="2500" width="10.54296875" style="347" customWidth="1"/>
    <col min="2501" max="2501" width="10" style="347" customWidth="1"/>
    <col min="2502" max="2502" width="10.453125" style="347" customWidth="1"/>
    <col min="2503" max="2504" width="12" style="347" customWidth="1"/>
    <col min="2505" max="2506" width="1" style="347" customWidth="1"/>
    <col min="2507" max="2507" width="12.453125" style="347" bestFit="1" customWidth="1"/>
    <col min="2508" max="2508" width="0.54296875" style="347" customWidth="1"/>
    <col min="2509" max="2509" width="12.453125" style="347" customWidth="1"/>
    <col min="2510" max="2510" width="13.54296875" style="347" customWidth="1"/>
    <col min="2511" max="2515" width="0" style="347" hidden="1" customWidth="1"/>
    <col min="2516" max="2516" width="14.54296875" style="347" customWidth="1"/>
    <col min="2517" max="2517" width="7.54296875" style="347" customWidth="1"/>
    <col min="2518" max="2518" width="13.453125" style="347" bestFit="1" customWidth="1"/>
    <col min="2519" max="2519" width="11.54296875" style="347" customWidth="1"/>
    <col min="2520" max="2520" width="11.453125" style="347" bestFit="1" customWidth="1"/>
    <col min="2521" max="2751" width="9.453125" style="347"/>
    <col min="2752" max="2752" width="6" style="347" bestFit="1" customWidth="1"/>
    <col min="2753" max="2753" width="0.54296875" style="347" customWidth="1"/>
    <col min="2754" max="2754" width="10.54296875" style="347" customWidth="1"/>
    <col min="2755" max="2755" width="11" style="347" customWidth="1"/>
    <col min="2756" max="2756" width="10.54296875" style="347" customWidth="1"/>
    <col min="2757" max="2757" width="10" style="347" customWidth="1"/>
    <col min="2758" max="2758" width="10.453125" style="347" customWidth="1"/>
    <col min="2759" max="2760" width="12" style="347" customWidth="1"/>
    <col min="2761" max="2762" width="1" style="347" customWidth="1"/>
    <col min="2763" max="2763" width="12.453125" style="347" bestFit="1" customWidth="1"/>
    <col min="2764" max="2764" width="0.54296875" style="347" customWidth="1"/>
    <col min="2765" max="2765" width="12.453125" style="347" customWidth="1"/>
    <col min="2766" max="2766" width="13.54296875" style="347" customWidth="1"/>
    <col min="2767" max="2771" width="0" style="347" hidden="1" customWidth="1"/>
    <col min="2772" max="2772" width="14.54296875" style="347" customWidth="1"/>
    <col min="2773" max="2773" width="7.54296875" style="347" customWidth="1"/>
    <col min="2774" max="2774" width="13.453125" style="347" bestFit="1" customWidth="1"/>
    <col min="2775" max="2775" width="11.54296875" style="347" customWidth="1"/>
    <col min="2776" max="2776" width="11.453125" style="347" bestFit="1" customWidth="1"/>
    <col min="2777" max="3007" width="9.453125" style="347"/>
    <col min="3008" max="3008" width="6" style="347" bestFit="1" customWidth="1"/>
    <col min="3009" max="3009" width="0.54296875" style="347" customWidth="1"/>
    <col min="3010" max="3010" width="10.54296875" style="347" customWidth="1"/>
    <col min="3011" max="3011" width="11" style="347" customWidth="1"/>
    <col min="3012" max="3012" width="10.54296875" style="347" customWidth="1"/>
    <col min="3013" max="3013" width="10" style="347" customWidth="1"/>
    <col min="3014" max="3014" width="10.453125" style="347" customWidth="1"/>
    <col min="3015" max="3016" width="12" style="347" customWidth="1"/>
    <col min="3017" max="3018" width="1" style="347" customWidth="1"/>
    <col min="3019" max="3019" width="12.453125" style="347" bestFit="1" customWidth="1"/>
    <col min="3020" max="3020" width="0.54296875" style="347" customWidth="1"/>
    <col min="3021" max="3021" width="12.453125" style="347" customWidth="1"/>
    <col min="3022" max="3022" width="13.54296875" style="347" customWidth="1"/>
    <col min="3023" max="3027" width="0" style="347" hidden="1" customWidth="1"/>
    <col min="3028" max="3028" width="14.54296875" style="347" customWidth="1"/>
    <col min="3029" max="3029" width="7.54296875" style="347" customWidth="1"/>
    <col min="3030" max="3030" width="13.453125" style="347" bestFit="1" customWidth="1"/>
    <col min="3031" max="3031" width="11.54296875" style="347" customWidth="1"/>
    <col min="3032" max="3032" width="11.453125" style="347" bestFit="1" customWidth="1"/>
    <col min="3033" max="3263" width="9.453125" style="347"/>
    <col min="3264" max="3264" width="6" style="347" bestFit="1" customWidth="1"/>
    <col min="3265" max="3265" width="0.54296875" style="347" customWidth="1"/>
    <col min="3266" max="3266" width="10.54296875" style="347" customWidth="1"/>
    <col min="3267" max="3267" width="11" style="347" customWidth="1"/>
    <col min="3268" max="3268" width="10.54296875" style="347" customWidth="1"/>
    <col min="3269" max="3269" width="10" style="347" customWidth="1"/>
    <col min="3270" max="3270" width="10.453125" style="347" customWidth="1"/>
    <col min="3271" max="3272" width="12" style="347" customWidth="1"/>
    <col min="3273" max="3274" width="1" style="347" customWidth="1"/>
    <col min="3275" max="3275" width="12.453125" style="347" bestFit="1" customWidth="1"/>
    <col min="3276" max="3276" width="0.54296875" style="347" customWidth="1"/>
    <col min="3277" max="3277" width="12.453125" style="347" customWidth="1"/>
    <col min="3278" max="3278" width="13.54296875" style="347" customWidth="1"/>
    <col min="3279" max="3283" width="0" style="347" hidden="1" customWidth="1"/>
    <col min="3284" max="3284" width="14.54296875" style="347" customWidth="1"/>
    <col min="3285" max="3285" width="7.54296875" style="347" customWidth="1"/>
    <col min="3286" max="3286" width="13.453125" style="347" bestFit="1" customWidth="1"/>
    <col min="3287" max="3287" width="11.54296875" style="347" customWidth="1"/>
    <col min="3288" max="3288" width="11.453125" style="347" bestFit="1" customWidth="1"/>
    <col min="3289" max="3519" width="9.453125" style="347"/>
    <col min="3520" max="3520" width="6" style="347" bestFit="1" customWidth="1"/>
    <col min="3521" max="3521" width="0.54296875" style="347" customWidth="1"/>
    <col min="3522" max="3522" width="10.54296875" style="347" customWidth="1"/>
    <col min="3523" max="3523" width="11" style="347" customWidth="1"/>
    <col min="3524" max="3524" width="10.54296875" style="347" customWidth="1"/>
    <col min="3525" max="3525" width="10" style="347" customWidth="1"/>
    <col min="3526" max="3526" width="10.453125" style="347" customWidth="1"/>
    <col min="3527" max="3528" width="12" style="347" customWidth="1"/>
    <col min="3529" max="3530" width="1" style="347" customWidth="1"/>
    <col min="3531" max="3531" width="12.453125" style="347" bestFit="1" customWidth="1"/>
    <col min="3532" max="3532" width="0.54296875" style="347" customWidth="1"/>
    <col min="3533" max="3533" width="12.453125" style="347" customWidth="1"/>
    <col min="3534" max="3534" width="13.54296875" style="347" customWidth="1"/>
    <col min="3535" max="3539" width="0" style="347" hidden="1" customWidth="1"/>
    <col min="3540" max="3540" width="14.54296875" style="347" customWidth="1"/>
    <col min="3541" max="3541" width="7.54296875" style="347" customWidth="1"/>
    <col min="3542" max="3542" width="13.453125" style="347" bestFit="1" customWidth="1"/>
    <col min="3543" max="3543" width="11.54296875" style="347" customWidth="1"/>
    <col min="3544" max="3544" width="11.453125" style="347" bestFit="1" customWidth="1"/>
    <col min="3545" max="3775" width="9.453125" style="347"/>
    <col min="3776" max="3776" width="6" style="347" bestFit="1" customWidth="1"/>
    <col min="3777" max="3777" width="0.54296875" style="347" customWidth="1"/>
    <col min="3778" max="3778" width="10.54296875" style="347" customWidth="1"/>
    <col min="3779" max="3779" width="11" style="347" customWidth="1"/>
    <col min="3780" max="3780" width="10.54296875" style="347" customWidth="1"/>
    <col min="3781" max="3781" width="10" style="347" customWidth="1"/>
    <col min="3782" max="3782" width="10.453125" style="347" customWidth="1"/>
    <col min="3783" max="3784" width="12" style="347" customWidth="1"/>
    <col min="3785" max="3786" width="1" style="347" customWidth="1"/>
    <col min="3787" max="3787" width="12.453125" style="347" bestFit="1" customWidth="1"/>
    <col min="3788" max="3788" width="0.54296875" style="347" customWidth="1"/>
    <col min="3789" max="3789" width="12.453125" style="347" customWidth="1"/>
    <col min="3790" max="3790" width="13.54296875" style="347" customWidth="1"/>
    <col min="3791" max="3795" width="0" style="347" hidden="1" customWidth="1"/>
    <col min="3796" max="3796" width="14.54296875" style="347" customWidth="1"/>
    <col min="3797" max="3797" width="7.54296875" style="347" customWidth="1"/>
    <col min="3798" max="3798" width="13.453125" style="347" bestFit="1" customWidth="1"/>
    <col min="3799" max="3799" width="11.54296875" style="347" customWidth="1"/>
    <col min="3800" max="3800" width="11.453125" style="347" bestFit="1" customWidth="1"/>
    <col min="3801" max="4031" width="9.453125" style="347"/>
    <col min="4032" max="4032" width="6" style="347" bestFit="1" customWidth="1"/>
    <col min="4033" max="4033" width="0.54296875" style="347" customWidth="1"/>
    <col min="4034" max="4034" width="10.54296875" style="347" customWidth="1"/>
    <col min="4035" max="4035" width="11" style="347" customWidth="1"/>
    <col min="4036" max="4036" width="10.54296875" style="347" customWidth="1"/>
    <col min="4037" max="4037" width="10" style="347" customWidth="1"/>
    <col min="4038" max="4038" width="10.453125" style="347" customWidth="1"/>
    <col min="4039" max="4040" width="12" style="347" customWidth="1"/>
    <col min="4041" max="4042" width="1" style="347" customWidth="1"/>
    <col min="4043" max="4043" width="12.453125" style="347" bestFit="1" customWidth="1"/>
    <col min="4044" max="4044" width="0.54296875" style="347" customWidth="1"/>
    <col min="4045" max="4045" width="12.453125" style="347" customWidth="1"/>
    <col min="4046" max="4046" width="13.54296875" style="347" customWidth="1"/>
    <col min="4047" max="4051" width="0" style="347" hidden="1" customWidth="1"/>
    <col min="4052" max="4052" width="14.54296875" style="347" customWidth="1"/>
    <col min="4053" max="4053" width="7.54296875" style="347" customWidth="1"/>
    <col min="4054" max="4054" width="13.453125" style="347" bestFit="1" customWidth="1"/>
    <col min="4055" max="4055" width="11.54296875" style="347" customWidth="1"/>
    <col min="4056" max="4056" width="11.453125" style="347" bestFit="1" customWidth="1"/>
    <col min="4057" max="4287" width="9.453125" style="347"/>
    <col min="4288" max="4288" width="6" style="347" bestFit="1" customWidth="1"/>
    <col min="4289" max="4289" width="0.54296875" style="347" customWidth="1"/>
    <col min="4290" max="4290" width="10.54296875" style="347" customWidth="1"/>
    <col min="4291" max="4291" width="11" style="347" customWidth="1"/>
    <col min="4292" max="4292" width="10.54296875" style="347" customWidth="1"/>
    <col min="4293" max="4293" width="10" style="347" customWidth="1"/>
    <col min="4294" max="4294" width="10.453125" style="347" customWidth="1"/>
    <col min="4295" max="4296" width="12" style="347" customWidth="1"/>
    <col min="4297" max="4298" width="1" style="347" customWidth="1"/>
    <col min="4299" max="4299" width="12.453125" style="347" bestFit="1" customWidth="1"/>
    <col min="4300" max="4300" width="0.54296875" style="347" customWidth="1"/>
    <col min="4301" max="4301" width="12.453125" style="347" customWidth="1"/>
    <col min="4302" max="4302" width="13.54296875" style="347" customWidth="1"/>
    <col min="4303" max="4307" width="0" style="347" hidden="1" customWidth="1"/>
    <col min="4308" max="4308" width="14.54296875" style="347" customWidth="1"/>
    <col min="4309" max="4309" width="7.54296875" style="347" customWidth="1"/>
    <col min="4310" max="4310" width="13.453125" style="347" bestFit="1" customWidth="1"/>
    <col min="4311" max="4311" width="11.54296875" style="347" customWidth="1"/>
    <col min="4312" max="4312" width="11.453125" style="347" bestFit="1" customWidth="1"/>
    <col min="4313" max="4543" width="9.453125" style="347"/>
    <col min="4544" max="4544" width="6" style="347" bestFit="1" customWidth="1"/>
    <col min="4545" max="4545" width="0.54296875" style="347" customWidth="1"/>
    <col min="4546" max="4546" width="10.54296875" style="347" customWidth="1"/>
    <col min="4547" max="4547" width="11" style="347" customWidth="1"/>
    <col min="4548" max="4548" width="10.54296875" style="347" customWidth="1"/>
    <col min="4549" max="4549" width="10" style="347" customWidth="1"/>
    <col min="4550" max="4550" width="10.453125" style="347" customWidth="1"/>
    <col min="4551" max="4552" width="12" style="347" customWidth="1"/>
    <col min="4553" max="4554" width="1" style="347" customWidth="1"/>
    <col min="4555" max="4555" width="12.453125" style="347" bestFit="1" customWidth="1"/>
    <col min="4556" max="4556" width="0.54296875" style="347" customWidth="1"/>
    <col min="4557" max="4557" width="12.453125" style="347" customWidth="1"/>
    <col min="4558" max="4558" width="13.54296875" style="347" customWidth="1"/>
    <col min="4559" max="4563" width="0" style="347" hidden="1" customWidth="1"/>
    <col min="4564" max="4564" width="14.54296875" style="347" customWidth="1"/>
    <col min="4565" max="4565" width="7.54296875" style="347" customWidth="1"/>
    <col min="4566" max="4566" width="13.453125" style="347" bestFit="1" customWidth="1"/>
    <col min="4567" max="4567" width="11.54296875" style="347" customWidth="1"/>
    <col min="4568" max="4568" width="11.453125" style="347" bestFit="1" customWidth="1"/>
    <col min="4569" max="4799" width="9.453125" style="347"/>
    <col min="4800" max="4800" width="6" style="347" bestFit="1" customWidth="1"/>
    <col min="4801" max="4801" width="0.54296875" style="347" customWidth="1"/>
    <col min="4802" max="4802" width="10.54296875" style="347" customWidth="1"/>
    <col min="4803" max="4803" width="11" style="347" customWidth="1"/>
    <col min="4804" max="4804" width="10.54296875" style="347" customWidth="1"/>
    <col min="4805" max="4805" width="10" style="347" customWidth="1"/>
    <col min="4806" max="4806" width="10.453125" style="347" customWidth="1"/>
    <col min="4807" max="4808" width="12" style="347" customWidth="1"/>
    <col min="4809" max="4810" width="1" style="347" customWidth="1"/>
    <col min="4811" max="4811" width="12.453125" style="347" bestFit="1" customWidth="1"/>
    <col min="4812" max="4812" width="0.54296875" style="347" customWidth="1"/>
    <col min="4813" max="4813" width="12.453125" style="347" customWidth="1"/>
    <col min="4814" max="4814" width="13.54296875" style="347" customWidth="1"/>
    <col min="4815" max="4819" width="0" style="347" hidden="1" customWidth="1"/>
    <col min="4820" max="4820" width="14.54296875" style="347" customWidth="1"/>
    <col min="4821" max="4821" width="7.54296875" style="347" customWidth="1"/>
    <col min="4822" max="4822" width="13.453125" style="347" bestFit="1" customWidth="1"/>
    <col min="4823" max="4823" width="11.54296875" style="347" customWidth="1"/>
    <col min="4824" max="4824" width="11.453125" style="347" bestFit="1" customWidth="1"/>
    <col min="4825" max="5055" width="9.453125" style="347"/>
    <col min="5056" max="5056" width="6" style="347" bestFit="1" customWidth="1"/>
    <col min="5057" max="5057" width="0.54296875" style="347" customWidth="1"/>
    <col min="5058" max="5058" width="10.54296875" style="347" customWidth="1"/>
    <col min="5059" max="5059" width="11" style="347" customWidth="1"/>
    <col min="5060" max="5060" width="10.54296875" style="347" customWidth="1"/>
    <col min="5061" max="5061" width="10" style="347" customWidth="1"/>
    <col min="5062" max="5062" width="10.453125" style="347" customWidth="1"/>
    <col min="5063" max="5064" width="12" style="347" customWidth="1"/>
    <col min="5065" max="5066" width="1" style="347" customWidth="1"/>
    <col min="5067" max="5067" width="12.453125" style="347" bestFit="1" customWidth="1"/>
    <col min="5068" max="5068" width="0.54296875" style="347" customWidth="1"/>
    <col min="5069" max="5069" width="12.453125" style="347" customWidth="1"/>
    <col min="5070" max="5070" width="13.54296875" style="347" customWidth="1"/>
    <col min="5071" max="5075" width="0" style="347" hidden="1" customWidth="1"/>
    <col min="5076" max="5076" width="14.54296875" style="347" customWidth="1"/>
    <col min="5077" max="5077" width="7.54296875" style="347" customWidth="1"/>
    <col min="5078" max="5078" width="13.453125" style="347" bestFit="1" customWidth="1"/>
    <col min="5079" max="5079" width="11.54296875" style="347" customWidth="1"/>
    <col min="5080" max="5080" width="11.453125" style="347" bestFit="1" customWidth="1"/>
    <col min="5081" max="5311" width="9.453125" style="347"/>
    <col min="5312" max="5312" width="6" style="347" bestFit="1" customWidth="1"/>
    <col min="5313" max="5313" width="0.54296875" style="347" customWidth="1"/>
    <col min="5314" max="5314" width="10.54296875" style="347" customWidth="1"/>
    <col min="5315" max="5315" width="11" style="347" customWidth="1"/>
    <col min="5316" max="5316" width="10.54296875" style="347" customWidth="1"/>
    <col min="5317" max="5317" width="10" style="347" customWidth="1"/>
    <col min="5318" max="5318" width="10.453125" style="347" customWidth="1"/>
    <col min="5319" max="5320" width="12" style="347" customWidth="1"/>
    <col min="5321" max="5322" width="1" style="347" customWidth="1"/>
    <col min="5323" max="5323" width="12.453125" style="347" bestFit="1" customWidth="1"/>
    <col min="5324" max="5324" width="0.54296875" style="347" customWidth="1"/>
    <col min="5325" max="5325" width="12.453125" style="347" customWidth="1"/>
    <col min="5326" max="5326" width="13.54296875" style="347" customWidth="1"/>
    <col min="5327" max="5331" width="0" style="347" hidden="1" customWidth="1"/>
    <col min="5332" max="5332" width="14.54296875" style="347" customWidth="1"/>
    <col min="5333" max="5333" width="7.54296875" style="347" customWidth="1"/>
    <col min="5334" max="5334" width="13.453125" style="347" bestFit="1" customWidth="1"/>
    <col min="5335" max="5335" width="11.54296875" style="347" customWidth="1"/>
    <col min="5336" max="5336" width="11.453125" style="347" bestFit="1" customWidth="1"/>
    <col min="5337" max="5567" width="9.453125" style="347"/>
    <col min="5568" max="5568" width="6" style="347" bestFit="1" customWidth="1"/>
    <col min="5569" max="5569" width="0.54296875" style="347" customWidth="1"/>
    <col min="5570" max="5570" width="10.54296875" style="347" customWidth="1"/>
    <col min="5571" max="5571" width="11" style="347" customWidth="1"/>
    <col min="5572" max="5572" width="10.54296875" style="347" customWidth="1"/>
    <col min="5573" max="5573" width="10" style="347" customWidth="1"/>
    <col min="5574" max="5574" width="10.453125" style="347" customWidth="1"/>
    <col min="5575" max="5576" width="12" style="347" customWidth="1"/>
    <col min="5577" max="5578" width="1" style="347" customWidth="1"/>
    <col min="5579" max="5579" width="12.453125" style="347" bestFit="1" customWidth="1"/>
    <col min="5580" max="5580" width="0.54296875" style="347" customWidth="1"/>
    <col min="5581" max="5581" width="12.453125" style="347" customWidth="1"/>
    <col min="5582" max="5582" width="13.54296875" style="347" customWidth="1"/>
    <col min="5583" max="5587" width="0" style="347" hidden="1" customWidth="1"/>
    <col min="5588" max="5588" width="14.54296875" style="347" customWidth="1"/>
    <col min="5589" max="5589" width="7.54296875" style="347" customWidth="1"/>
    <col min="5590" max="5590" width="13.453125" style="347" bestFit="1" customWidth="1"/>
    <col min="5591" max="5591" width="11.54296875" style="347" customWidth="1"/>
    <col min="5592" max="5592" width="11.453125" style="347" bestFit="1" customWidth="1"/>
    <col min="5593" max="5823" width="9.453125" style="347"/>
    <col min="5824" max="5824" width="6" style="347" bestFit="1" customWidth="1"/>
    <col min="5825" max="5825" width="0.54296875" style="347" customWidth="1"/>
    <col min="5826" max="5826" width="10.54296875" style="347" customWidth="1"/>
    <col min="5827" max="5827" width="11" style="347" customWidth="1"/>
    <col min="5828" max="5828" width="10.54296875" style="347" customWidth="1"/>
    <col min="5829" max="5829" width="10" style="347" customWidth="1"/>
    <col min="5830" max="5830" width="10.453125" style="347" customWidth="1"/>
    <col min="5831" max="5832" width="12" style="347" customWidth="1"/>
    <col min="5833" max="5834" width="1" style="347" customWidth="1"/>
    <col min="5835" max="5835" width="12.453125" style="347" bestFit="1" customWidth="1"/>
    <col min="5836" max="5836" width="0.54296875" style="347" customWidth="1"/>
    <col min="5837" max="5837" width="12.453125" style="347" customWidth="1"/>
    <col min="5838" max="5838" width="13.54296875" style="347" customWidth="1"/>
    <col min="5839" max="5843" width="0" style="347" hidden="1" customWidth="1"/>
    <col min="5844" max="5844" width="14.54296875" style="347" customWidth="1"/>
    <col min="5845" max="5845" width="7.54296875" style="347" customWidth="1"/>
    <col min="5846" max="5846" width="13.453125" style="347" bestFit="1" customWidth="1"/>
    <col min="5847" max="5847" width="11.54296875" style="347" customWidth="1"/>
    <col min="5848" max="5848" width="11.453125" style="347" bestFit="1" customWidth="1"/>
    <col min="5849" max="6079" width="9.453125" style="347"/>
    <col min="6080" max="6080" width="6" style="347" bestFit="1" customWidth="1"/>
    <col min="6081" max="6081" width="0.54296875" style="347" customWidth="1"/>
    <col min="6082" max="6082" width="10.54296875" style="347" customWidth="1"/>
    <col min="6083" max="6083" width="11" style="347" customWidth="1"/>
    <col min="6084" max="6084" width="10.54296875" style="347" customWidth="1"/>
    <col min="6085" max="6085" width="10" style="347" customWidth="1"/>
    <col min="6086" max="6086" width="10.453125" style="347" customWidth="1"/>
    <col min="6087" max="6088" width="12" style="347" customWidth="1"/>
    <col min="6089" max="6090" width="1" style="347" customWidth="1"/>
    <col min="6091" max="6091" width="12.453125" style="347" bestFit="1" customWidth="1"/>
    <col min="6092" max="6092" width="0.54296875" style="347" customWidth="1"/>
    <col min="6093" max="6093" width="12.453125" style="347" customWidth="1"/>
    <col min="6094" max="6094" width="13.54296875" style="347" customWidth="1"/>
    <col min="6095" max="6099" width="0" style="347" hidden="1" customWidth="1"/>
    <col min="6100" max="6100" width="14.54296875" style="347" customWidth="1"/>
    <col min="6101" max="6101" width="7.54296875" style="347" customWidth="1"/>
    <col min="6102" max="6102" width="13.453125" style="347" bestFit="1" customWidth="1"/>
    <col min="6103" max="6103" width="11.54296875" style="347" customWidth="1"/>
    <col min="6104" max="6104" width="11.453125" style="347" bestFit="1" customWidth="1"/>
    <col min="6105" max="6335" width="9.453125" style="347"/>
    <col min="6336" max="6336" width="6" style="347" bestFit="1" customWidth="1"/>
    <col min="6337" max="6337" width="0.54296875" style="347" customWidth="1"/>
    <col min="6338" max="6338" width="10.54296875" style="347" customWidth="1"/>
    <col min="6339" max="6339" width="11" style="347" customWidth="1"/>
    <col min="6340" max="6340" width="10.54296875" style="347" customWidth="1"/>
    <col min="6341" max="6341" width="10" style="347" customWidth="1"/>
    <col min="6342" max="6342" width="10.453125" style="347" customWidth="1"/>
    <col min="6343" max="6344" width="12" style="347" customWidth="1"/>
    <col min="6345" max="6346" width="1" style="347" customWidth="1"/>
    <col min="6347" max="6347" width="12.453125" style="347" bestFit="1" customWidth="1"/>
    <col min="6348" max="6348" width="0.54296875" style="347" customWidth="1"/>
    <col min="6349" max="6349" width="12.453125" style="347" customWidth="1"/>
    <col min="6350" max="6350" width="13.54296875" style="347" customWidth="1"/>
    <col min="6351" max="6355" width="0" style="347" hidden="1" customWidth="1"/>
    <col min="6356" max="6356" width="14.54296875" style="347" customWidth="1"/>
    <col min="6357" max="6357" width="7.54296875" style="347" customWidth="1"/>
    <col min="6358" max="6358" width="13.453125" style="347" bestFit="1" customWidth="1"/>
    <col min="6359" max="6359" width="11.54296875" style="347" customWidth="1"/>
    <col min="6360" max="6360" width="11.453125" style="347" bestFit="1" customWidth="1"/>
    <col min="6361" max="6591" width="9.453125" style="347"/>
    <col min="6592" max="6592" width="6" style="347" bestFit="1" customWidth="1"/>
    <col min="6593" max="6593" width="0.54296875" style="347" customWidth="1"/>
    <col min="6594" max="6594" width="10.54296875" style="347" customWidth="1"/>
    <col min="6595" max="6595" width="11" style="347" customWidth="1"/>
    <col min="6596" max="6596" width="10.54296875" style="347" customWidth="1"/>
    <col min="6597" max="6597" width="10" style="347" customWidth="1"/>
    <col min="6598" max="6598" width="10.453125" style="347" customWidth="1"/>
    <col min="6599" max="6600" width="12" style="347" customWidth="1"/>
    <col min="6601" max="6602" width="1" style="347" customWidth="1"/>
    <col min="6603" max="6603" width="12.453125" style="347" bestFit="1" customWidth="1"/>
    <col min="6604" max="6604" width="0.54296875" style="347" customWidth="1"/>
    <col min="6605" max="6605" width="12.453125" style="347" customWidth="1"/>
    <col min="6606" max="6606" width="13.54296875" style="347" customWidth="1"/>
    <col min="6607" max="6611" width="0" style="347" hidden="1" customWidth="1"/>
    <col min="6612" max="6612" width="14.54296875" style="347" customWidth="1"/>
    <col min="6613" max="6613" width="7.54296875" style="347" customWidth="1"/>
    <col min="6614" max="6614" width="13.453125" style="347" bestFit="1" customWidth="1"/>
    <col min="6615" max="6615" width="11.54296875" style="347" customWidth="1"/>
    <col min="6616" max="6616" width="11.453125" style="347" bestFit="1" customWidth="1"/>
    <col min="6617" max="6847" width="9.453125" style="347"/>
    <col min="6848" max="6848" width="6" style="347" bestFit="1" customWidth="1"/>
    <col min="6849" max="6849" width="0.54296875" style="347" customWidth="1"/>
    <col min="6850" max="6850" width="10.54296875" style="347" customWidth="1"/>
    <col min="6851" max="6851" width="11" style="347" customWidth="1"/>
    <col min="6852" max="6852" width="10.54296875" style="347" customWidth="1"/>
    <col min="6853" max="6853" width="10" style="347" customWidth="1"/>
    <col min="6854" max="6854" width="10.453125" style="347" customWidth="1"/>
    <col min="6855" max="6856" width="12" style="347" customWidth="1"/>
    <col min="6857" max="6858" width="1" style="347" customWidth="1"/>
    <col min="6859" max="6859" width="12.453125" style="347" bestFit="1" customWidth="1"/>
    <col min="6860" max="6860" width="0.54296875" style="347" customWidth="1"/>
    <col min="6861" max="6861" width="12.453125" style="347" customWidth="1"/>
    <col min="6862" max="6862" width="13.54296875" style="347" customWidth="1"/>
    <col min="6863" max="6867" width="0" style="347" hidden="1" customWidth="1"/>
    <col min="6868" max="6868" width="14.54296875" style="347" customWidth="1"/>
    <col min="6869" max="6869" width="7.54296875" style="347" customWidth="1"/>
    <col min="6870" max="6870" width="13.453125" style="347" bestFit="1" customWidth="1"/>
    <col min="6871" max="6871" width="11.54296875" style="347" customWidth="1"/>
    <col min="6872" max="6872" width="11.453125" style="347" bestFit="1" customWidth="1"/>
    <col min="6873" max="7103" width="9.453125" style="347"/>
    <col min="7104" max="7104" width="6" style="347" bestFit="1" customWidth="1"/>
    <col min="7105" max="7105" width="0.54296875" style="347" customWidth="1"/>
    <col min="7106" max="7106" width="10.54296875" style="347" customWidth="1"/>
    <col min="7107" max="7107" width="11" style="347" customWidth="1"/>
    <col min="7108" max="7108" width="10.54296875" style="347" customWidth="1"/>
    <col min="7109" max="7109" width="10" style="347" customWidth="1"/>
    <col min="7110" max="7110" width="10.453125" style="347" customWidth="1"/>
    <col min="7111" max="7112" width="12" style="347" customWidth="1"/>
    <col min="7113" max="7114" width="1" style="347" customWidth="1"/>
    <col min="7115" max="7115" width="12.453125" style="347" bestFit="1" customWidth="1"/>
    <col min="7116" max="7116" width="0.54296875" style="347" customWidth="1"/>
    <col min="7117" max="7117" width="12.453125" style="347" customWidth="1"/>
    <col min="7118" max="7118" width="13.54296875" style="347" customWidth="1"/>
    <col min="7119" max="7123" width="0" style="347" hidden="1" customWidth="1"/>
    <col min="7124" max="7124" width="14.54296875" style="347" customWidth="1"/>
    <col min="7125" max="7125" width="7.54296875" style="347" customWidth="1"/>
    <col min="7126" max="7126" width="13.453125" style="347" bestFit="1" customWidth="1"/>
    <col min="7127" max="7127" width="11.54296875" style="347" customWidth="1"/>
    <col min="7128" max="7128" width="11.453125" style="347" bestFit="1" customWidth="1"/>
    <col min="7129" max="7359" width="9.453125" style="347"/>
    <col min="7360" max="7360" width="6" style="347" bestFit="1" customWidth="1"/>
    <col min="7361" max="7361" width="0.54296875" style="347" customWidth="1"/>
    <col min="7362" max="7362" width="10.54296875" style="347" customWidth="1"/>
    <col min="7363" max="7363" width="11" style="347" customWidth="1"/>
    <col min="7364" max="7364" width="10.54296875" style="347" customWidth="1"/>
    <col min="7365" max="7365" width="10" style="347" customWidth="1"/>
    <col min="7366" max="7366" width="10.453125" style="347" customWidth="1"/>
    <col min="7367" max="7368" width="12" style="347" customWidth="1"/>
    <col min="7369" max="7370" width="1" style="347" customWidth="1"/>
    <col min="7371" max="7371" width="12.453125" style="347" bestFit="1" customWidth="1"/>
    <col min="7372" max="7372" width="0.54296875" style="347" customWidth="1"/>
    <col min="7373" max="7373" width="12.453125" style="347" customWidth="1"/>
    <col min="7374" max="7374" width="13.54296875" style="347" customWidth="1"/>
    <col min="7375" max="7379" width="0" style="347" hidden="1" customWidth="1"/>
    <col min="7380" max="7380" width="14.54296875" style="347" customWidth="1"/>
    <col min="7381" max="7381" width="7.54296875" style="347" customWidth="1"/>
    <col min="7382" max="7382" width="13.453125" style="347" bestFit="1" customWidth="1"/>
    <col min="7383" max="7383" width="11.54296875" style="347" customWidth="1"/>
    <col min="7384" max="7384" width="11.453125" style="347" bestFit="1" customWidth="1"/>
    <col min="7385" max="7615" width="9.453125" style="347"/>
    <col min="7616" max="7616" width="6" style="347" bestFit="1" customWidth="1"/>
    <col min="7617" max="7617" width="0.54296875" style="347" customWidth="1"/>
    <col min="7618" max="7618" width="10.54296875" style="347" customWidth="1"/>
    <col min="7619" max="7619" width="11" style="347" customWidth="1"/>
    <col min="7620" max="7620" width="10.54296875" style="347" customWidth="1"/>
    <col min="7621" max="7621" width="10" style="347" customWidth="1"/>
    <col min="7622" max="7622" width="10.453125" style="347" customWidth="1"/>
    <col min="7623" max="7624" width="12" style="347" customWidth="1"/>
    <col min="7625" max="7626" width="1" style="347" customWidth="1"/>
    <col min="7627" max="7627" width="12.453125" style="347" bestFit="1" customWidth="1"/>
    <col min="7628" max="7628" width="0.54296875" style="347" customWidth="1"/>
    <col min="7629" max="7629" width="12.453125" style="347" customWidth="1"/>
    <col min="7630" max="7630" width="13.54296875" style="347" customWidth="1"/>
    <col min="7631" max="7635" width="0" style="347" hidden="1" customWidth="1"/>
    <col min="7636" max="7636" width="14.54296875" style="347" customWidth="1"/>
    <col min="7637" max="7637" width="7.54296875" style="347" customWidth="1"/>
    <col min="7638" max="7638" width="13.453125" style="347" bestFit="1" customWidth="1"/>
    <col min="7639" max="7639" width="11.54296875" style="347" customWidth="1"/>
    <col min="7640" max="7640" width="11.453125" style="347" bestFit="1" customWidth="1"/>
    <col min="7641" max="7871" width="9.453125" style="347"/>
    <col min="7872" max="7872" width="6" style="347" bestFit="1" customWidth="1"/>
    <col min="7873" max="7873" width="0.54296875" style="347" customWidth="1"/>
    <col min="7874" max="7874" width="10.54296875" style="347" customWidth="1"/>
    <col min="7875" max="7875" width="11" style="347" customWidth="1"/>
    <col min="7876" max="7876" width="10.54296875" style="347" customWidth="1"/>
    <col min="7877" max="7877" width="10" style="347" customWidth="1"/>
    <col min="7878" max="7878" width="10.453125" style="347" customWidth="1"/>
    <col min="7879" max="7880" width="12" style="347" customWidth="1"/>
    <col min="7881" max="7882" width="1" style="347" customWidth="1"/>
    <col min="7883" max="7883" width="12.453125" style="347" bestFit="1" customWidth="1"/>
    <col min="7884" max="7884" width="0.54296875" style="347" customWidth="1"/>
    <col min="7885" max="7885" width="12.453125" style="347" customWidth="1"/>
    <col min="7886" max="7886" width="13.54296875" style="347" customWidth="1"/>
    <col min="7887" max="7891" width="0" style="347" hidden="1" customWidth="1"/>
    <col min="7892" max="7892" width="14.54296875" style="347" customWidth="1"/>
    <col min="7893" max="7893" width="7.54296875" style="347" customWidth="1"/>
    <col min="7894" max="7894" width="13.453125" style="347" bestFit="1" customWidth="1"/>
    <col min="7895" max="7895" width="11.54296875" style="347" customWidth="1"/>
    <col min="7896" max="7896" width="11.453125" style="347" bestFit="1" customWidth="1"/>
    <col min="7897" max="8127" width="9.453125" style="347"/>
    <col min="8128" max="8128" width="6" style="347" bestFit="1" customWidth="1"/>
    <col min="8129" max="8129" width="0.54296875" style="347" customWidth="1"/>
    <col min="8130" max="8130" width="10.54296875" style="347" customWidth="1"/>
    <col min="8131" max="8131" width="11" style="347" customWidth="1"/>
    <col min="8132" max="8132" width="10.54296875" style="347" customWidth="1"/>
    <col min="8133" max="8133" width="10" style="347" customWidth="1"/>
    <col min="8134" max="8134" width="10.453125" style="347" customWidth="1"/>
    <col min="8135" max="8136" width="12" style="347" customWidth="1"/>
    <col min="8137" max="8138" width="1" style="347" customWidth="1"/>
    <col min="8139" max="8139" width="12.453125" style="347" bestFit="1" customWidth="1"/>
    <col min="8140" max="8140" width="0.54296875" style="347" customWidth="1"/>
    <col min="8141" max="8141" width="12.453125" style="347" customWidth="1"/>
    <col min="8142" max="8142" width="13.54296875" style="347" customWidth="1"/>
    <col min="8143" max="8147" width="0" style="347" hidden="1" customWidth="1"/>
    <col min="8148" max="8148" width="14.54296875" style="347" customWidth="1"/>
    <col min="8149" max="8149" width="7.54296875" style="347" customWidth="1"/>
    <col min="8150" max="8150" width="13.453125" style="347" bestFit="1" customWidth="1"/>
    <col min="8151" max="8151" width="11.54296875" style="347" customWidth="1"/>
    <col min="8152" max="8152" width="11.453125" style="347" bestFit="1" customWidth="1"/>
    <col min="8153" max="8383" width="9.453125" style="347"/>
    <col min="8384" max="8384" width="6" style="347" bestFit="1" customWidth="1"/>
    <col min="8385" max="8385" width="0.54296875" style="347" customWidth="1"/>
    <col min="8386" max="8386" width="10.54296875" style="347" customWidth="1"/>
    <col min="8387" max="8387" width="11" style="347" customWidth="1"/>
    <col min="8388" max="8388" width="10.54296875" style="347" customWidth="1"/>
    <col min="8389" max="8389" width="10" style="347" customWidth="1"/>
    <col min="8390" max="8390" width="10.453125" style="347" customWidth="1"/>
    <col min="8391" max="8392" width="12" style="347" customWidth="1"/>
    <col min="8393" max="8394" width="1" style="347" customWidth="1"/>
    <col min="8395" max="8395" width="12.453125" style="347" bestFit="1" customWidth="1"/>
    <col min="8396" max="8396" width="0.54296875" style="347" customWidth="1"/>
    <col min="8397" max="8397" width="12.453125" style="347" customWidth="1"/>
    <col min="8398" max="8398" width="13.54296875" style="347" customWidth="1"/>
    <col min="8399" max="8403" width="0" style="347" hidden="1" customWidth="1"/>
    <col min="8404" max="8404" width="14.54296875" style="347" customWidth="1"/>
    <col min="8405" max="8405" width="7.54296875" style="347" customWidth="1"/>
    <col min="8406" max="8406" width="13.453125" style="347" bestFit="1" customWidth="1"/>
    <col min="8407" max="8407" width="11.54296875" style="347" customWidth="1"/>
    <col min="8408" max="8408" width="11.453125" style="347" bestFit="1" customWidth="1"/>
    <col min="8409" max="8639" width="9.453125" style="347"/>
    <col min="8640" max="8640" width="6" style="347" bestFit="1" customWidth="1"/>
    <col min="8641" max="8641" width="0.54296875" style="347" customWidth="1"/>
    <col min="8642" max="8642" width="10.54296875" style="347" customWidth="1"/>
    <col min="8643" max="8643" width="11" style="347" customWidth="1"/>
    <col min="8644" max="8644" width="10.54296875" style="347" customWidth="1"/>
    <col min="8645" max="8645" width="10" style="347" customWidth="1"/>
    <col min="8646" max="8646" width="10.453125" style="347" customWidth="1"/>
    <col min="8647" max="8648" width="12" style="347" customWidth="1"/>
    <col min="8649" max="8650" width="1" style="347" customWidth="1"/>
    <col min="8651" max="8651" width="12.453125" style="347" bestFit="1" customWidth="1"/>
    <col min="8652" max="8652" width="0.54296875" style="347" customWidth="1"/>
    <col min="8653" max="8653" width="12.453125" style="347" customWidth="1"/>
    <col min="8654" max="8654" width="13.54296875" style="347" customWidth="1"/>
    <col min="8655" max="8659" width="0" style="347" hidden="1" customWidth="1"/>
    <col min="8660" max="8660" width="14.54296875" style="347" customWidth="1"/>
    <col min="8661" max="8661" width="7.54296875" style="347" customWidth="1"/>
    <col min="8662" max="8662" width="13.453125" style="347" bestFit="1" customWidth="1"/>
    <col min="8663" max="8663" width="11.54296875" style="347" customWidth="1"/>
    <col min="8664" max="8664" width="11.453125" style="347" bestFit="1" customWidth="1"/>
    <col min="8665" max="8895" width="9.453125" style="347"/>
    <col min="8896" max="8896" width="6" style="347" bestFit="1" customWidth="1"/>
    <col min="8897" max="8897" width="0.54296875" style="347" customWidth="1"/>
    <col min="8898" max="8898" width="10.54296875" style="347" customWidth="1"/>
    <col min="8899" max="8899" width="11" style="347" customWidth="1"/>
    <col min="8900" max="8900" width="10.54296875" style="347" customWidth="1"/>
    <col min="8901" max="8901" width="10" style="347" customWidth="1"/>
    <col min="8902" max="8902" width="10.453125" style="347" customWidth="1"/>
    <col min="8903" max="8904" width="12" style="347" customWidth="1"/>
    <col min="8905" max="8906" width="1" style="347" customWidth="1"/>
    <col min="8907" max="8907" width="12.453125" style="347" bestFit="1" customWidth="1"/>
    <col min="8908" max="8908" width="0.54296875" style="347" customWidth="1"/>
    <col min="8909" max="8909" width="12.453125" style="347" customWidth="1"/>
    <col min="8910" max="8910" width="13.54296875" style="347" customWidth="1"/>
    <col min="8911" max="8915" width="0" style="347" hidden="1" customWidth="1"/>
    <col min="8916" max="8916" width="14.54296875" style="347" customWidth="1"/>
    <col min="8917" max="8917" width="7.54296875" style="347" customWidth="1"/>
    <col min="8918" max="8918" width="13.453125" style="347" bestFit="1" customWidth="1"/>
    <col min="8919" max="8919" width="11.54296875" style="347" customWidth="1"/>
    <col min="8920" max="8920" width="11.453125" style="347" bestFit="1" customWidth="1"/>
    <col min="8921" max="9151" width="9.453125" style="347"/>
    <col min="9152" max="9152" width="6" style="347" bestFit="1" customWidth="1"/>
    <col min="9153" max="9153" width="0.54296875" style="347" customWidth="1"/>
    <col min="9154" max="9154" width="10.54296875" style="347" customWidth="1"/>
    <col min="9155" max="9155" width="11" style="347" customWidth="1"/>
    <col min="9156" max="9156" width="10.54296875" style="347" customWidth="1"/>
    <col min="9157" max="9157" width="10" style="347" customWidth="1"/>
    <col min="9158" max="9158" width="10.453125" style="347" customWidth="1"/>
    <col min="9159" max="9160" width="12" style="347" customWidth="1"/>
    <col min="9161" max="9162" width="1" style="347" customWidth="1"/>
    <col min="9163" max="9163" width="12.453125" style="347" bestFit="1" customWidth="1"/>
    <col min="9164" max="9164" width="0.54296875" style="347" customWidth="1"/>
    <col min="9165" max="9165" width="12.453125" style="347" customWidth="1"/>
    <col min="9166" max="9166" width="13.54296875" style="347" customWidth="1"/>
    <col min="9167" max="9171" width="0" style="347" hidden="1" customWidth="1"/>
    <col min="9172" max="9172" width="14.54296875" style="347" customWidth="1"/>
    <col min="9173" max="9173" width="7.54296875" style="347" customWidth="1"/>
    <col min="9174" max="9174" width="13.453125" style="347" bestFit="1" customWidth="1"/>
    <col min="9175" max="9175" width="11.54296875" style="347" customWidth="1"/>
    <col min="9176" max="9176" width="11.453125" style="347" bestFit="1" customWidth="1"/>
    <col min="9177" max="9407" width="9.453125" style="347"/>
    <col min="9408" max="9408" width="6" style="347" bestFit="1" customWidth="1"/>
    <col min="9409" max="9409" width="0.54296875" style="347" customWidth="1"/>
    <col min="9410" max="9410" width="10.54296875" style="347" customWidth="1"/>
    <col min="9411" max="9411" width="11" style="347" customWidth="1"/>
    <col min="9412" max="9412" width="10.54296875" style="347" customWidth="1"/>
    <col min="9413" max="9413" width="10" style="347" customWidth="1"/>
    <col min="9414" max="9414" width="10.453125" style="347" customWidth="1"/>
    <col min="9415" max="9416" width="12" style="347" customWidth="1"/>
    <col min="9417" max="9418" width="1" style="347" customWidth="1"/>
    <col min="9419" max="9419" width="12.453125" style="347" bestFit="1" customWidth="1"/>
    <col min="9420" max="9420" width="0.54296875" style="347" customWidth="1"/>
    <col min="9421" max="9421" width="12.453125" style="347" customWidth="1"/>
    <col min="9422" max="9422" width="13.54296875" style="347" customWidth="1"/>
    <col min="9423" max="9427" width="0" style="347" hidden="1" customWidth="1"/>
    <col min="9428" max="9428" width="14.54296875" style="347" customWidth="1"/>
    <col min="9429" max="9429" width="7.54296875" style="347" customWidth="1"/>
    <col min="9430" max="9430" width="13.453125" style="347" bestFit="1" customWidth="1"/>
    <col min="9431" max="9431" width="11.54296875" style="347" customWidth="1"/>
    <col min="9432" max="9432" width="11.453125" style="347" bestFit="1" customWidth="1"/>
    <col min="9433" max="9663" width="9.453125" style="347"/>
    <col min="9664" max="9664" width="6" style="347" bestFit="1" customWidth="1"/>
    <col min="9665" max="9665" width="0.54296875" style="347" customWidth="1"/>
    <col min="9666" max="9666" width="10.54296875" style="347" customWidth="1"/>
    <col min="9667" max="9667" width="11" style="347" customWidth="1"/>
    <col min="9668" max="9668" width="10.54296875" style="347" customWidth="1"/>
    <col min="9669" max="9669" width="10" style="347" customWidth="1"/>
    <col min="9670" max="9670" width="10.453125" style="347" customWidth="1"/>
    <col min="9671" max="9672" width="12" style="347" customWidth="1"/>
    <col min="9673" max="9674" width="1" style="347" customWidth="1"/>
    <col min="9675" max="9675" width="12.453125" style="347" bestFit="1" customWidth="1"/>
    <col min="9676" max="9676" width="0.54296875" style="347" customWidth="1"/>
    <col min="9677" max="9677" width="12.453125" style="347" customWidth="1"/>
    <col min="9678" max="9678" width="13.54296875" style="347" customWidth="1"/>
    <col min="9679" max="9683" width="0" style="347" hidden="1" customWidth="1"/>
    <col min="9684" max="9684" width="14.54296875" style="347" customWidth="1"/>
    <col min="9685" max="9685" width="7.54296875" style="347" customWidth="1"/>
    <col min="9686" max="9686" width="13.453125" style="347" bestFit="1" customWidth="1"/>
    <col min="9687" max="9687" width="11.54296875" style="347" customWidth="1"/>
    <col min="9688" max="9688" width="11.453125" style="347" bestFit="1" customWidth="1"/>
    <col min="9689" max="9919" width="9.453125" style="347"/>
    <col min="9920" max="9920" width="6" style="347" bestFit="1" customWidth="1"/>
    <col min="9921" max="9921" width="0.54296875" style="347" customWidth="1"/>
    <col min="9922" max="9922" width="10.54296875" style="347" customWidth="1"/>
    <col min="9923" max="9923" width="11" style="347" customWidth="1"/>
    <col min="9924" max="9924" width="10.54296875" style="347" customWidth="1"/>
    <col min="9925" max="9925" width="10" style="347" customWidth="1"/>
    <col min="9926" max="9926" width="10.453125" style="347" customWidth="1"/>
    <col min="9927" max="9928" width="12" style="347" customWidth="1"/>
    <col min="9929" max="9930" width="1" style="347" customWidth="1"/>
    <col min="9931" max="9931" width="12.453125" style="347" bestFit="1" customWidth="1"/>
    <col min="9932" max="9932" width="0.54296875" style="347" customWidth="1"/>
    <col min="9933" max="9933" width="12.453125" style="347" customWidth="1"/>
    <col min="9934" max="9934" width="13.54296875" style="347" customWidth="1"/>
    <col min="9935" max="9939" width="0" style="347" hidden="1" customWidth="1"/>
    <col min="9940" max="9940" width="14.54296875" style="347" customWidth="1"/>
    <col min="9941" max="9941" width="7.54296875" style="347" customWidth="1"/>
    <col min="9942" max="9942" width="13.453125" style="347" bestFit="1" customWidth="1"/>
    <col min="9943" max="9943" width="11.54296875" style="347" customWidth="1"/>
    <col min="9944" max="9944" width="11.453125" style="347" bestFit="1" customWidth="1"/>
    <col min="9945" max="10175" width="9.453125" style="347"/>
    <col min="10176" max="10176" width="6" style="347" bestFit="1" customWidth="1"/>
    <col min="10177" max="10177" width="0.54296875" style="347" customWidth="1"/>
    <col min="10178" max="10178" width="10.54296875" style="347" customWidth="1"/>
    <col min="10179" max="10179" width="11" style="347" customWidth="1"/>
    <col min="10180" max="10180" width="10.54296875" style="347" customWidth="1"/>
    <col min="10181" max="10181" width="10" style="347" customWidth="1"/>
    <col min="10182" max="10182" width="10.453125" style="347" customWidth="1"/>
    <col min="10183" max="10184" width="12" style="347" customWidth="1"/>
    <col min="10185" max="10186" width="1" style="347" customWidth="1"/>
    <col min="10187" max="10187" width="12.453125" style="347" bestFit="1" customWidth="1"/>
    <col min="10188" max="10188" width="0.54296875" style="347" customWidth="1"/>
    <col min="10189" max="10189" width="12.453125" style="347" customWidth="1"/>
    <col min="10190" max="10190" width="13.54296875" style="347" customWidth="1"/>
    <col min="10191" max="10195" width="0" style="347" hidden="1" customWidth="1"/>
    <col min="10196" max="10196" width="14.54296875" style="347" customWidth="1"/>
    <col min="10197" max="10197" width="7.54296875" style="347" customWidth="1"/>
    <col min="10198" max="10198" width="13.453125" style="347" bestFit="1" customWidth="1"/>
    <col min="10199" max="10199" width="11.54296875" style="347" customWidth="1"/>
    <col min="10200" max="10200" width="11.453125" style="347" bestFit="1" customWidth="1"/>
    <col min="10201" max="10431" width="9.453125" style="347"/>
    <col min="10432" max="10432" width="6" style="347" bestFit="1" customWidth="1"/>
    <col min="10433" max="10433" width="0.54296875" style="347" customWidth="1"/>
    <col min="10434" max="10434" width="10.54296875" style="347" customWidth="1"/>
    <col min="10435" max="10435" width="11" style="347" customWidth="1"/>
    <col min="10436" max="10436" width="10.54296875" style="347" customWidth="1"/>
    <col min="10437" max="10437" width="10" style="347" customWidth="1"/>
    <col min="10438" max="10438" width="10.453125" style="347" customWidth="1"/>
    <col min="10439" max="10440" width="12" style="347" customWidth="1"/>
    <col min="10441" max="10442" width="1" style="347" customWidth="1"/>
    <col min="10443" max="10443" width="12.453125" style="347" bestFit="1" customWidth="1"/>
    <col min="10444" max="10444" width="0.54296875" style="347" customWidth="1"/>
    <col min="10445" max="10445" width="12.453125" style="347" customWidth="1"/>
    <col min="10446" max="10446" width="13.54296875" style="347" customWidth="1"/>
    <col min="10447" max="10451" width="0" style="347" hidden="1" customWidth="1"/>
    <col min="10452" max="10452" width="14.54296875" style="347" customWidth="1"/>
    <col min="10453" max="10453" width="7.54296875" style="347" customWidth="1"/>
    <col min="10454" max="10454" width="13.453125" style="347" bestFit="1" customWidth="1"/>
    <col min="10455" max="10455" width="11.54296875" style="347" customWidth="1"/>
    <col min="10456" max="10456" width="11.453125" style="347" bestFit="1" customWidth="1"/>
    <col min="10457" max="10687" width="9.453125" style="347"/>
    <col min="10688" max="10688" width="6" style="347" bestFit="1" customWidth="1"/>
    <col min="10689" max="10689" width="0.54296875" style="347" customWidth="1"/>
    <col min="10690" max="10690" width="10.54296875" style="347" customWidth="1"/>
    <col min="10691" max="10691" width="11" style="347" customWidth="1"/>
    <col min="10692" max="10692" width="10.54296875" style="347" customWidth="1"/>
    <col min="10693" max="10693" width="10" style="347" customWidth="1"/>
    <col min="10694" max="10694" width="10.453125" style="347" customWidth="1"/>
    <col min="10695" max="10696" width="12" style="347" customWidth="1"/>
    <col min="10697" max="10698" width="1" style="347" customWidth="1"/>
    <col min="10699" max="10699" width="12.453125" style="347" bestFit="1" customWidth="1"/>
    <col min="10700" max="10700" width="0.54296875" style="347" customWidth="1"/>
    <col min="10701" max="10701" width="12.453125" style="347" customWidth="1"/>
    <col min="10702" max="10702" width="13.54296875" style="347" customWidth="1"/>
    <col min="10703" max="10707" width="0" style="347" hidden="1" customWidth="1"/>
    <col min="10708" max="10708" width="14.54296875" style="347" customWidth="1"/>
    <col min="10709" max="10709" width="7.54296875" style="347" customWidth="1"/>
    <col min="10710" max="10710" width="13.453125" style="347" bestFit="1" customWidth="1"/>
    <col min="10711" max="10711" width="11.54296875" style="347" customWidth="1"/>
    <col min="10712" max="10712" width="11.453125" style="347" bestFit="1" customWidth="1"/>
    <col min="10713" max="10943" width="9.453125" style="347"/>
    <col min="10944" max="10944" width="6" style="347" bestFit="1" customWidth="1"/>
    <col min="10945" max="10945" width="0.54296875" style="347" customWidth="1"/>
    <col min="10946" max="10946" width="10.54296875" style="347" customWidth="1"/>
    <col min="10947" max="10947" width="11" style="347" customWidth="1"/>
    <col min="10948" max="10948" width="10.54296875" style="347" customWidth="1"/>
    <col min="10949" max="10949" width="10" style="347" customWidth="1"/>
    <col min="10950" max="10950" width="10.453125" style="347" customWidth="1"/>
    <col min="10951" max="10952" width="12" style="347" customWidth="1"/>
    <col min="10953" max="10954" width="1" style="347" customWidth="1"/>
    <col min="10955" max="10955" width="12.453125" style="347" bestFit="1" customWidth="1"/>
    <col min="10956" max="10956" width="0.54296875" style="347" customWidth="1"/>
    <col min="10957" max="10957" width="12.453125" style="347" customWidth="1"/>
    <col min="10958" max="10958" width="13.54296875" style="347" customWidth="1"/>
    <col min="10959" max="10963" width="0" style="347" hidden="1" customWidth="1"/>
    <col min="10964" max="10964" width="14.54296875" style="347" customWidth="1"/>
    <col min="10965" max="10965" width="7.54296875" style="347" customWidth="1"/>
    <col min="10966" max="10966" width="13.453125" style="347" bestFit="1" customWidth="1"/>
    <col min="10967" max="10967" width="11.54296875" style="347" customWidth="1"/>
    <col min="10968" max="10968" width="11.453125" style="347" bestFit="1" customWidth="1"/>
    <col min="10969" max="11199" width="9.453125" style="347"/>
    <col min="11200" max="11200" width="6" style="347" bestFit="1" customWidth="1"/>
    <col min="11201" max="11201" width="0.54296875" style="347" customWidth="1"/>
    <col min="11202" max="11202" width="10.54296875" style="347" customWidth="1"/>
    <col min="11203" max="11203" width="11" style="347" customWidth="1"/>
    <col min="11204" max="11204" width="10.54296875" style="347" customWidth="1"/>
    <col min="11205" max="11205" width="10" style="347" customWidth="1"/>
    <col min="11206" max="11206" width="10.453125" style="347" customWidth="1"/>
    <col min="11207" max="11208" width="12" style="347" customWidth="1"/>
    <col min="11209" max="11210" width="1" style="347" customWidth="1"/>
    <col min="11211" max="11211" width="12.453125" style="347" bestFit="1" customWidth="1"/>
    <col min="11212" max="11212" width="0.54296875" style="347" customWidth="1"/>
    <col min="11213" max="11213" width="12.453125" style="347" customWidth="1"/>
    <col min="11214" max="11214" width="13.54296875" style="347" customWidth="1"/>
    <col min="11215" max="11219" width="0" style="347" hidden="1" customWidth="1"/>
    <col min="11220" max="11220" width="14.54296875" style="347" customWidth="1"/>
    <col min="11221" max="11221" width="7.54296875" style="347" customWidth="1"/>
    <col min="11222" max="11222" width="13.453125" style="347" bestFit="1" customWidth="1"/>
    <col min="11223" max="11223" width="11.54296875" style="347" customWidth="1"/>
    <col min="11224" max="11224" width="11.453125" style="347" bestFit="1" customWidth="1"/>
    <col min="11225" max="11455" width="9.453125" style="347"/>
    <col min="11456" max="11456" width="6" style="347" bestFit="1" customWidth="1"/>
    <col min="11457" max="11457" width="0.54296875" style="347" customWidth="1"/>
    <col min="11458" max="11458" width="10.54296875" style="347" customWidth="1"/>
    <col min="11459" max="11459" width="11" style="347" customWidth="1"/>
    <col min="11460" max="11460" width="10.54296875" style="347" customWidth="1"/>
    <col min="11461" max="11461" width="10" style="347" customWidth="1"/>
    <col min="11462" max="11462" width="10.453125" style="347" customWidth="1"/>
    <col min="11463" max="11464" width="12" style="347" customWidth="1"/>
    <col min="11465" max="11466" width="1" style="347" customWidth="1"/>
    <col min="11467" max="11467" width="12.453125" style="347" bestFit="1" customWidth="1"/>
    <col min="11468" max="11468" width="0.54296875" style="347" customWidth="1"/>
    <col min="11469" max="11469" width="12.453125" style="347" customWidth="1"/>
    <col min="11470" max="11470" width="13.54296875" style="347" customWidth="1"/>
    <col min="11471" max="11475" width="0" style="347" hidden="1" customWidth="1"/>
    <col min="11476" max="11476" width="14.54296875" style="347" customWidth="1"/>
    <col min="11477" max="11477" width="7.54296875" style="347" customWidth="1"/>
    <col min="11478" max="11478" width="13.453125" style="347" bestFit="1" customWidth="1"/>
    <col min="11479" max="11479" width="11.54296875" style="347" customWidth="1"/>
    <col min="11480" max="11480" width="11.453125" style="347" bestFit="1" customWidth="1"/>
    <col min="11481" max="11711" width="9.453125" style="347"/>
    <col min="11712" max="11712" width="6" style="347" bestFit="1" customWidth="1"/>
    <col min="11713" max="11713" width="0.54296875" style="347" customWidth="1"/>
    <col min="11714" max="11714" width="10.54296875" style="347" customWidth="1"/>
    <col min="11715" max="11715" width="11" style="347" customWidth="1"/>
    <col min="11716" max="11716" width="10.54296875" style="347" customWidth="1"/>
    <col min="11717" max="11717" width="10" style="347" customWidth="1"/>
    <col min="11718" max="11718" width="10.453125" style="347" customWidth="1"/>
    <col min="11719" max="11720" width="12" style="347" customWidth="1"/>
    <col min="11721" max="11722" width="1" style="347" customWidth="1"/>
    <col min="11723" max="11723" width="12.453125" style="347" bestFit="1" customWidth="1"/>
    <col min="11724" max="11724" width="0.54296875" style="347" customWidth="1"/>
    <col min="11725" max="11725" width="12.453125" style="347" customWidth="1"/>
    <col min="11726" max="11726" width="13.54296875" style="347" customWidth="1"/>
    <col min="11727" max="11731" width="0" style="347" hidden="1" customWidth="1"/>
    <col min="11732" max="11732" width="14.54296875" style="347" customWidth="1"/>
    <col min="11733" max="11733" width="7.54296875" style="347" customWidth="1"/>
    <col min="11734" max="11734" width="13.453125" style="347" bestFit="1" customWidth="1"/>
    <col min="11735" max="11735" width="11.54296875" style="347" customWidth="1"/>
    <col min="11736" max="11736" width="11.453125" style="347" bestFit="1" customWidth="1"/>
    <col min="11737" max="11967" width="9.453125" style="347"/>
    <col min="11968" max="11968" width="6" style="347" bestFit="1" customWidth="1"/>
    <col min="11969" max="11969" width="0.54296875" style="347" customWidth="1"/>
    <col min="11970" max="11970" width="10.54296875" style="347" customWidth="1"/>
    <col min="11971" max="11971" width="11" style="347" customWidth="1"/>
    <col min="11972" max="11972" width="10.54296875" style="347" customWidth="1"/>
    <col min="11973" max="11973" width="10" style="347" customWidth="1"/>
    <col min="11974" max="11974" width="10.453125" style="347" customWidth="1"/>
    <col min="11975" max="11976" width="12" style="347" customWidth="1"/>
    <col min="11977" max="11978" width="1" style="347" customWidth="1"/>
    <col min="11979" max="11979" width="12.453125" style="347" bestFit="1" customWidth="1"/>
    <col min="11980" max="11980" width="0.54296875" style="347" customWidth="1"/>
    <col min="11981" max="11981" width="12.453125" style="347" customWidth="1"/>
    <col min="11982" max="11982" width="13.54296875" style="347" customWidth="1"/>
    <col min="11983" max="11987" width="0" style="347" hidden="1" customWidth="1"/>
    <col min="11988" max="11988" width="14.54296875" style="347" customWidth="1"/>
    <col min="11989" max="11989" width="7.54296875" style="347" customWidth="1"/>
    <col min="11990" max="11990" width="13.453125" style="347" bestFit="1" customWidth="1"/>
    <col min="11991" max="11991" width="11.54296875" style="347" customWidth="1"/>
    <col min="11992" max="11992" width="11.453125" style="347" bestFit="1" customWidth="1"/>
    <col min="11993" max="12223" width="9.453125" style="347"/>
    <col min="12224" max="12224" width="6" style="347" bestFit="1" customWidth="1"/>
    <col min="12225" max="12225" width="0.54296875" style="347" customWidth="1"/>
    <col min="12226" max="12226" width="10.54296875" style="347" customWidth="1"/>
    <col min="12227" max="12227" width="11" style="347" customWidth="1"/>
    <col min="12228" max="12228" width="10.54296875" style="347" customWidth="1"/>
    <col min="12229" max="12229" width="10" style="347" customWidth="1"/>
    <col min="12230" max="12230" width="10.453125" style="347" customWidth="1"/>
    <col min="12231" max="12232" width="12" style="347" customWidth="1"/>
    <col min="12233" max="12234" width="1" style="347" customWidth="1"/>
    <col min="12235" max="12235" width="12.453125" style="347" bestFit="1" customWidth="1"/>
    <col min="12236" max="12236" width="0.54296875" style="347" customWidth="1"/>
    <col min="12237" max="12237" width="12.453125" style="347" customWidth="1"/>
    <col min="12238" max="12238" width="13.54296875" style="347" customWidth="1"/>
    <col min="12239" max="12243" width="0" style="347" hidden="1" customWidth="1"/>
    <col min="12244" max="12244" width="14.54296875" style="347" customWidth="1"/>
    <col min="12245" max="12245" width="7.54296875" style="347" customWidth="1"/>
    <col min="12246" max="12246" width="13.453125" style="347" bestFit="1" customWidth="1"/>
    <col min="12247" max="12247" width="11.54296875" style="347" customWidth="1"/>
    <col min="12248" max="12248" width="11.453125" style="347" bestFit="1" customWidth="1"/>
    <col min="12249" max="12479" width="9.453125" style="347"/>
    <col min="12480" max="12480" width="6" style="347" bestFit="1" customWidth="1"/>
    <col min="12481" max="12481" width="0.54296875" style="347" customWidth="1"/>
    <col min="12482" max="12482" width="10.54296875" style="347" customWidth="1"/>
    <col min="12483" max="12483" width="11" style="347" customWidth="1"/>
    <col min="12484" max="12484" width="10.54296875" style="347" customWidth="1"/>
    <col min="12485" max="12485" width="10" style="347" customWidth="1"/>
    <col min="12486" max="12486" width="10.453125" style="347" customWidth="1"/>
    <col min="12487" max="12488" width="12" style="347" customWidth="1"/>
    <col min="12489" max="12490" width="1" style="347" customWidth="1"/>
    <col min="12491" max="12491" width="12.453125" style="347" bestFit="1" customWidth="1"/>
    <col min="12492" max="12492" width="0.54296875" style="347" customWidth="1"/>
    <col min="12493" max="12493" width="12.453125" style="347" customWidth="1"/>
    <col min="12494" max="12494" width="13.54296875" style="347" customWidth="1"/>
    <col min="12495" max="12499" width="0" style="347" hidden="1" customWidth="1"/>
    <col min="12500" max="12500" width="14.54296875" style="347" customWidth="1"/>
    <col min="12501" max="12501" width="7.54296875" style="347" customWidth="1"/>
    <col min="12502" max="12502" width="13.453125" style="347" bestFit="1" customWidth="1"/>
    <col min="12503" max="12503" width="11.54296875" style="347" customWidth="1"/>
    <col min="12504" max="12504" width="11.453125" style="347" bestFit="1" customWidth="1"/>
    <col min="12505" max="12735" width="9.453125" style="347"/>
    <col min="12736" max="12736" width="6" style="347" bestFit="1" customWidth="1"/>
    <col min="12737" max="12737" width="0.54296875" style="347" customWidth="1"/>
    <col min="12738" max="12738" width="10.54296875" style="347" customWidth="1"/>
    <col min="12739" max="12739" width="11" style="347" customWidth="1"/>
    <col min="12740" max="12740" width="10.54296875" style="347" customWidth="1"/>
    <col min="12741" max="12741" width="10" style="347" customWidth="1"/>
    <col min="12742" max="12742" width="10.453125" style="347" customWidth="1"/>
    <col min="12743" max="12744" width="12" style="347" customWidth="1"/>
    <col min="12745" max="12746" width="1" style="347" customWidth="1"/>
    <col min="12747" max="12747" width="12.453125" style="347" bestFit="1" customWidth="1"/>
    <col min="12748" max="12748" width="0.54296875" style="347" customWidth="1"/>
    <col min="12749" max="12749" width="12.453125" style="347" customWidth="1"/>
    <col min="12750" max="12750" width="13.54296875" style="347" customWidth="1"/>
    <col min="12751" max="12755" width="0" style="347" hidden="1" customWidth="1"/>
    <col min="12756" max="12756" width="14.54296875" style="347" customWidth="1"/>
    <col min="12757" max="12757" width="7.54296875" style="347" customWidth="1"/>
    <col min="12758" max="12758" width="13.453125" style="347" bestFit="1" customWidth="1"/>
    <col min="12759" max="12759" width="11.54296875" style="347" customWidth="1"/>
    <col min="12760" max="12760" width="11.453125" style="347" bestFit="1" customWidth="1"/>
    <col min="12761" max="12991" width="9.453125" style="347"/>
    <col min="12992" max="12992" width="6" style="347" bestFit="1" customWidth="1"/>
    <col min="12993" max="12993" width="0.54296875" style="347" customWidth="1"/>
    <col min="12994" max="12994" width="10.54296875" style="347" customWidth="1"/>
    <col min="12995" max="12995" width="11" style="347" customWidth="1"/>
    <col min="12996" max="12996" width="10.54296875" style="347" customWidth="1"/>
    <col min="12997" max="12997" width="10" style="347" customWidth="1"/>
    <col min="12998" max="12998" width="10.453125" style="347" customWidth="1"/>
    <col min="12999" max="13000" width="12" style="347" customWidth="1"/>
    <col min="13001" max="13002" width="1" style="347" customWidth="1"/>
    <col min="13003" max="13003" width="12.453125" style="347" bestFit="1" customWidth="1"/>
    <col min="13004" max="13004" width="0.54296875" style="347" customWidth="1"/>
    <col min="13005" max="13005" width="12.453125" style="347" customWidth="1"/>
    <col min="13006" max="13006" width="13.54296875" style="347" customWidth="1"/>
    <col min="13007" max="13011" width="0" style="347" hidden="1" customWidth="1"/>
    <col min="13012" max="13012" width="14.54296875" style="347" customWidth="1"/>
    <col min="13013" max="13013" width="7.54296875" style="347" customWidth="1"/>
    <col min="13014" max="13014" width="13.453125" style="347" bestFit="1" customWidth="1"/>
    <col min="13015" max="13015" width="11.54296875" style="347" customWidth="1"/>
    <col min="13016" max="13016" width="11.453125" style="347" bestFit="1" customWidth="1"/>
    <col min="13017" max="13247" width="9.453125" style="347"/>
    <col min="13248" max="13248" width="6" style="347" bestFit="1" customWidth="1"/>
    <col min="13249" max="13249" width="0.54296875" style="347" customWidth="1"/>
    <col min="13250" max="13250" width="10.54296875" style="347" customWidth="1"/>
    <col min="13251" max="13251" width="11" style="347" customWidth="1"/>
    <col min="13252" max="13252" width="10.54296875" style="347" customWidth="1"/>
    <col min="13253" max="13253" width="10" style="347" customWidth="1"/>
    <col min="13254" max="13254" width="10.453125" style="347" customWidth="1"/>
    <col min="13255" max="13256" width="12" style="347" customWidth="1"/>
    <col min="13257" max="13258" width="1" style="347" customWidth="1"/>
    <col min="13259" max="13259" width="12.453125" style="347" bestFit="1" customWidth="1"/>
    <col min="13260" max="13260" width="0.54296875" style="347" customWidth="1"/>
    <col min="13261" max="13261" width="12.453125" style="347" customWidth="1"/>
    <col min="13262" max="13262" width="13.54296875" style="347" customWidth="1"/>
    <col min="13263" max="13267" width="0" style="347" hidden="1" customWidth="1"/>
    <col min="13268" max="13268" width="14.54296875" style="347" customWidth="1"/>
    <col min="13269" max="13269" width="7.54296875" style="347" customWidth="1"/>
    <col min="13270" max="13270" width="13.453125" style="347" bestFit="1" customWidth="1"/>
    <col min="13271" max="13271" width="11.54296875" style="347" customWidth="1"/>
    <col min="13272" max="13272" width="11.453125" style="347" bestFit="1" customWidth="1"/>
    <col min="13273" max="13503" width="9.453125" style="347"/>
    <col min="13504" max="13504" width="6" style="347" bestFit="1" customWidth="1"/>
    <col min="13505" max="13505" width="0.54296875" style="347" customWidth="1"/>
    <col min="13506" max="13506" width="10.54296875" style="347" customWidth="1"/>
    <col min="13507" max="13507" width="11" style="347" customWidth="1"/>
    <col min="13508" max="13508" width="10.54296875" style="347" customWidth="1"/>
    <col min="13509" max="13509" width="10" style="347" customWidth="1"/>
    <col min="13510" max="13510" width="10.453125" style="347" customWidth="1"/>
    <col min="13511" max="13512" width="12" style="347" customWidth="1"/>
    <col min="13513" max="13514" width="1" style="347" customWidth="1"/>
    <col min="13515" max="13515" width="12.453125" style="347" bestFit="1" customWidth="1"/>
    <col min="13516" max="13516" width="0.54296875" style="347" customWidth="1"/>
    <col min="13517" max="13517" width="12.453125" style="347" customWidth="1"/>
    <col min="13518" max="13518" width="13.54296875" style="347" customWidth="1"/>
    <col min="13519" max="13523" width="0" style="347" hidden="1" customWidth="1"/>
    <col min="13524" max="13524" width="14.54296875" style="347" customWidth="1"/>
    <col min="13525" max="13525" width="7.54296875" style="347" customWidth="1"/>
    <col min="13526" max="13526" width="13.453125" style="347" bestFit="1" customWidth="1"/>
    <col min="13527" max="13527" width="11.54296875" style="347" customWidth="1"/>
    <col min="13528" max="13528" width="11.453125" style="347" bestFit="1" customWidth="1"/>
    <col min="13529" max="13759" width="9.453125" style="347"/>
    <col min="13760" max="13760" width="6" style="347" bestFit="1" customWidth="1"/>
    <col min="13761" max="13761" width="0.54296875" style="347" customWidth="1"/>
    <col min="13762" max="13762" width="10.54296875" style="347" customWidth="1"/>
    <col min="13763" max="13763" width="11" style="347" customWidth="1"/>
    <col min="13764" max="13764" width="10.54296875" style="347" customWidth="1"/>
    <col min="13765" max="13765" width="10" style="347" customWidth="1"/>
    <col min="13766" max="13766" width="10.453125" style="347" customWidth="1"/>
    <col min="13767" max="13768" width="12" style="347" customWidth="1"/>
    <col min="13769" max="13770" width="1" style="347" customWidth="1"/>
    <col min="13771" max="13771" width="12.453125" style="347" bestFit="1" customWidth="1"/>
    <col min="13772" max="13772" width="0.54296875" style="347" customWidth="1"/>
    <col min="13773" max="13773" width="12.453125" style="347" customWidth="1"/>
    <col min="13774" max="13774" width="13.54296875" style="347" customWidth="1"/>
    <col min="13775" max="13779" width="0" style="347" hidden="1" customWidth="1"/>
    <col min="13780" max="13780" width="14.54296875" style="347" customWidth="1"/>
    <col min="13781" max="13781" width="7.54296875" style="347" customWidth="1"/>
    <col min="13782" max="13782" width="13.453125" style="347" bestFit="1" customWidth="1"/>
    <col min="13783" max="13783" width="11.54296875" style="347" customWidth="1"/>
    <col min="13784" max="13784" width="11.453125" style="347" bestFit="1" customWidth="1"/>
    <col min="13785" max="14015" width="9.453125" style="347"/>
    <col min="14016" max="14016" width="6" style="347" bestFit="1" customWidth="1"/>
    <col min="14017" max="14017" width="0.54296875" style="347" customWidth="1"/>
    <col min="14018" max="14018" width="10.54296875" style="347" customWidth="1"/>
    <col min="14019" max="14019" width="11" style="347" customWidth="1"/>
    <col min="14020" max="14020" width="10.54296875" style="347" customWidth="1"/>
    <col min="14021" max="14021" width="10" style="347" customWidth="1"/>
    <col min="14022" max="14022" width="10.453125" style="347" customWidth="1"/>
    <col min="14023" max="14024" width="12" style="347" customWidth="1"/>
    <col min="14025" max="14026" width="1" style="347" customWidth="1"/>
    <col min="14027" max="14027" width="12.453125" style="347" bestFit="1" customWidth="1"/>
    <col min="14028" max="14028" width="0.54296875" style="347" customWidth="1"/>
    <col min="14029" max="14029" width="12.453125" style="347" customWidth="1"/>
    <col min="14030" max="14030" width="13.54296875" style="347" customWidth="1"/>
    <col min="14031" max="14035" width="0" style="347" hidden="1" customWidth="1"/>
    <col min="14036" max="14036" width="14.54296875" style="347" customWidth="1"/>
    <col min="14037" max="14037" width="7.54296875" style="347" customWidth="1"/>
    <col min="14038" max="14038" width="13.453125" style="347" bestFit="1" customWidth="1"/>
    <col min="14039" max="14039" width="11.54296875" style="347" customWidth="1"/>
    <col min="14040" max="14040" width="11.453125" style="347" bestFit="1" customWidth="1"/>
    <col min="14041" max="14271" width="9.453125" style="347"/>
    <col min="14272" max="14272" width="6" style="347" bestFit="1" customWidth="1"/>
    <col min="14273" max="14273" width="0.54296875" style="347" customWidth="1"/>
    <col min="14274" max="14274" width="10.54296875" style="347" customWidth="1"/>
    <col min="14275" max="14275" width="11" style="347" customWidth="1"/>
    <col min="14276" max="14276" width="10.54296875" style="347" customWidth="1"/>
    <col min="14277" max="14277" width="10" style="347" customWidth="1"/>
    <col min="14278" max="14278" width="10.453125" style="347" customWidth="1"/>
    <col min="14279" max="14280" width="12" style="347" customWidth="1"/>
    <col min="14281" max="14282" width="1" style="347" customWidth="1"/>
    <col min="14283" max="14283" width="12.453125" style="347" bestFit="1" customWidth="1"/>
    <col min="14284" max="14284" width="0.54296875" style="347" customWidth="1"/>
    <col min="14285" max="14285" width="12.453125" style="347" customWidth="1"/>
    <col min="14286" max="14286" width="13.54296875" style="347" customWidth="1"/>
    <col min="14287" max="14291" width="0" style="347" hidden="1" customWidth="1"/>
    <col min="14292" max="14292" width="14.54296875" style="347" customWidth="1"/>
    <col min="14293" max="14293" width="7.54296875" style="347" customWidth="1"/>
    <col min="14294" max="14294" width="13.453125" style="347" bestFit="1" customWidth="1"/>
    <col min="14295" max="14295" width="11.54296875" style="347" customWidth="1"/>
    <col min="14296" max="14296" width="11.453125" style="347" bestFit="1" customWidth="1"/>
    <col min="14297" max="14527" width="9.453125" style="347"/>
    <col min="14528" max="14528" width="6" style="347" bestFit="1" customWidth="1"/>
    <col min="14529" max="14529" width="0.54296875" style="347" customWidth="1"/>
    <col min="14530" max="14530" width="10.54296875" style="347" customWidth="1"/>
    <col min="14531" max="14531" width="11" style="347" customWidth="1"/>
    <col min="14532" max="14532" width="10.54296875" style="347" customWidth="1"/>
    <col min="14533" max="14533" width="10" style="347" customWidth="1"/>
    <col min="14534" max="14534" width="10.453125" style="347" customWidth="1"/>
    <col min="14535" max="14536" width="12" style="347" customWidth="1"/>
    <col min="14537" max="14538" width="1" style="347" customWidth="1"/>
    <col min="14539" max="14539" width="12.453125" style="347" bestFit="1" customWidth="1"/>
    <col min="14540" max="14540" width="0.54296875" style="347" customWidth="1"/>
    <col min="14541" max="14541" width="12.453125" style="347" customWidth="1"/>
    <col min="14542" max="14542" width="13.54296875" style="347" customWidth="1"/>
    <col min="14543" max="14547" width="0" style="347" hidden="1" customWidth="1"/>
    <col min="14548" max="14548" width="14.54296875" style="347" customWidth="1"/>
    <col min="14549" max="14549" width="7.54296875" style="347" customWidth="1"/>
    <col min="14550" max="14550" width="13.453125" style="347" bestFit="1" customWidth="1"/>
    <col min="14551" max="14551" width="11.54296875" style="347" customWidth="1"/>
    <col min="14552" max="14552" width="11.453125" style="347" bestFit="1" customWidth="1"/>
    <col min="14553" max="14783" width="9.453125" style="347"/>
    <col min="14784" max="14784" width="6" style="347" bestFit="1" customWidth="1"/>
    <col min="14785" max="14785" width="0.54296875" style="347" customWidth="1"/>
    <col min="14786" max="14786" width="10.54296875" style="347" customWidth="1"/>
    <col min="14787" max="14787" width="11" style="347" customWidth="1"/>
    <col min="14788" max="14788" width="10.54296875" style="347" customWidth="1"/>
    <col min="14789" max="14789" width="10" style="347" customWidth="1"/>
    <col min="14790" max="14790" width="10.453125" style="347" customWidth="1"/>
    <col min="14791" max="14792" width="12" style="347" customWidth="1"/>
    <col min="14793" max="14794" width="1" style="347" customWidth="1"/>
    <col min="14795" max="14795" width="12.453125" style="347" bestFit="1" customWidth="1"/>
    <col min="14796" max="14796" width="0.54296875" style="347" customWidth="1"/>
    <col min="14797" max="14797" width="12.453125" style="347" customWidth="1"/>
    <col min="14798" max="14798" width="13.54296875" style="347" customWidth="1"/>
    <col min="14799" max="14803" width="0" style="347" hidden="1" customWidth="1"/>
    <col min="14804" max="14804" width="14.54296875" style="347" customWidth="1"/>
    <col min="14805" max="14805" width="7.54296875" style="347" customWidth="1"/>
    <col min="14806" max="14806" width="13.453125" style="347" bestFit="1" customWidth="1"/>
    <col min="14807" max="14807" width="11.54296875" style="347" customWidth="1"/>
    <col min="14808" max="14808" width="11.453125" style="347" bestFit="1" customWidth="1"/>
    <col min="14809" max="15039" width="9.453125" style="347"/>
    <col min="15040" max="15040" width="6" style="347" bestFit="1" customWidth="1"/>
    <col min="15041" max="15041" width="0.54296875" style="347" customWidth="1"/>
    <col min="15042" max="15042" width="10.54296875" style="347" customWidth="1"/>
    <col min="15043" max="15043" width="11" style="347" customWidth="1"/>
    <col min="15044" max="15044" width="10.54296875" style="347" customWidth="1"/>
    <col min="15045" max="15045" width="10" style="347" customWidth="1"/>
    <col min="15046" max="15046" width="10.453125" style="347" customWidth="1"/>
    <col min="15047" max="15048" width="12" style="347" customWidth="1"/>
    <col min="15049" max="15050" width="1" style="347" customWidth="1"/>
    <col min="15051" max="15051" width="12.453125" style="347" bestFit="1" customWidth="1"/>
    <col min="15052" max="15052" width="0.54296875" style="347" customWidth="1"/>
    <col min="15053" max="15053" width="12.453125" style="347" customWidth="1"/>
    <col min="15054" max="15054" width="13.54296875" style="347" customWidth="1"/>
    <col min="15055" max="15059" width="0" style="347" hidden="1" customWidth="1"/>
    <col min="15060" max="15060" width="14.54296875" style="347" customWidth="1"/>
    <col min="15061" max="15061" width="7.54296875" style="347" customWidth="1"/>
    <col min="15062" max="15062" width="13.453125" style="347" bestFit="1" customWidth="1"/>
    <col min="15063" max="15063" width="11.54296875" style="347" customWidth="1"/>
    <col min="15064" max="15064" width="11.453125" style="347" bestFit="1" customWidth="1"/>
    <col min="15065" max="15295" width="9.453125" style="347"/>
    <col min="15296" max="15296" width="6" style="347" bestFit="1" customWidth="1"/>
    <col min="15297" max="15297" width="0.54296875" style="347" customWidth="1"/>
    <col min="15298" max="15298" width="10.54296875" style="347" customWidth="1"/>
    <col min="15299" max="15299" width="11" style="347" customWidth="1"/>
    <col min="15300" max="15300" width="10.54296875" style="347" customWidth="1"/>
    <col min="15301" max="15301" width="10" style="347" customWidth="1"/>
    <col min="15302" max="15302" width="10.453125" style="347" customWidth="1"/>
    <col min="15303" max="15304" width="12" style="347" customWidth="1"/>
    <col min="15305" max="15306" width="1" style="347" customWidth="1"/>
    <col min="15307" max="15307" width="12.453125" style="347" bestFit="1" customWidth="1"/>
    <col min="15308" max="15308" width="0.54296875" style="347" customWidth="1"/>
    <col min="15309" max="15309" width="12.453125" style="347" customWidth="1"/>
    <col min="15310" max="15310" width="13.54296875" style="347" customWidth="1"/>
    <col min="15311" max="15315" width="0" style="347" hidden="1" customWidth="1"/>
    <col min="15316" max="15316" width="14.54296875" style="347" customWidth="1"/>
    <col min="15317" max="15317" width="7.54296875" style="347" customWidth="1"/>
    <col min="15318" max="15318" width="13.453125" style="347" bestFit="1" customWidth="1"/>
    <col min="15319" max="15319" width="11.54296875" style="347" customWidth="1"/>
    <col min="15320" max="15320" width="11.453125" style="347" bestFit="1" customWidth="1"/>
    <col min="15321" max="15551" width="9.453125" style="347"/>
    <col min="15552" max="15552" width="6" style="347" bestFit="1" customWidth="1"/>
    <col min="15553" max="15553" width="0.54296875" style="347" customWidth="1"/>
    <col min="15554" max="15554" width="10.54296875" style="347" customWidth="1"/>
    <col min="15555" max="15555" width="11" style="347" customWidth="1"/>
    <col min="15556" max="15556" width="10.54296875" style="347" customWidth="1"/>
    <col min="15557" max="15557" width="10" style="347" customWidth="1"/>
    <col min="15558" max="15558" width="10.453125" style="347" customWidth="1"/>
    <col min="15559" max="15560" width="12" style="347" customWidth="1"/>
    <col min="15561" max="15562" width="1" style="347" customWidth="1"/>
    <col min="15563" max="15563" width="12.453125" style="347" bestFit="1" customWidth="1"/>
    <col min="15564" max="15564" width="0.54296875" style="347" customWidth="1"/>
    <col min="15565" max="15565" width="12.453125" style="347" customWidth="1"/>
    <col min="15566" max="15566" width="13.54296875" style="347" customWidth="1"/>
    <col min="15567" max="15571" width="0" style="347" hidden="1" customWidth="1"/>
    <col min="15572" max="15572" width="14.54296875" style="347" customWidth="1"/>
    <col min="15573" max="15573" width="7.54296875" style="347" customWidth="1"/>
    <col min="15574" max="15574" width="13.453125" style="347" bestFit="1" customWidth="1"/>
    <col min="15575" max="15575" width="11.54296875" style="347" customWidth="1"/>
    <col min="15576" max="15576" width="11.453125" style="347" bestFit="1" customWidth="1"/>
    <col min="15577" max="15807" width="9.453125" style="347"/>
    <col min="15808" max="15808" width="6" style="347" bestFit="1" customWidth="1"/>
    <col min="15809" max="15809" width="0.54296875" style="347" customWidth="1"/>
    <col min="15810" max="15810" width="10.54296875" style="347" customWidth="1"/>
    <col min="15811" max="15811" width="11" style="347" customWidth="1"/>
    <col min="15812" max="15812" width="10.54296875" style="347" customWidth="1"/>
    <col min="15813" max="15813" width="10" style="347" customWidth="1"/>
    <col min="15814" max="15814" width="10.453125" style="347" customWidth="1"/>
    <col min="15815" max="15816" width="12" style="347" customWidth="1"/>
    <col min="15817" max="15818" width="1" style="347" customWidth="1"/>
    <col min="15819" max="15819" width="12.453125" style="347" bestFit="1" customWidth="1"/>
    <col min="15820" max="15820" width="0.54296875" style="347" customWidth="1"/>
    <col min="15821" max="15821" width="12.453125" style="347" customWidth="1"/>
    <col min="15822" max="15822" width="13.54296875" style="347" customWidth="1"/>
    <col min="15823" max="15827" width="0" style="347" hidden="1" customWidth="1"/>
    <col min="15828" max="15828" width="14.54296875" style="347" customWidth="1"/>
    <col min="15829" max="15829" width="7.54296875" style="347" customWidth="1"/>
    <col min="15830" max="15830" width="13.453125" style="347" bestFit="1" customWidth="1"/>
    <col min="15831" max="15831" width="11.54296875" style="347" customWidth="1"/>
    <col min="15832" max="15832" width="11.453125" style="347" bestFit="1" customWidth="1"/>
    <col min="15833" max="16063" width="9.453125" style="347"/>
    <col min="16064" max="16064" width="6" style="347" bestFit="1" customWidth="1"/>
    <col min="16065" max="16065" width="0.54296875" style="347" customWidth="1"/>
    <col min="16066" max="16066" width="10.54296875" style="347" customWidth="1"/>
    <col min="16067" max="16067" width="11" style="347" customWidth="1"/>
    <col min="16068" max="16068" width="10.54296875" style="347" customWidth="1"/>
    <col min="16069" max="16069" width="10" style="347" customWidth="1"/>
    <col min="16070" max="16070" width="10.453125" style="347" customWidth="1"/>
    <col min="16071" max="16072" width="12" style="347" customWidth="1"/>
    <col min="16073" max="16074" width="1" style="347" customWidth="1"/>
    <col min="16075" max="16075" width="12.453125" style="347" bestFit="1" customWidth="1"/>
    <col min="16076" max="16076" width="0.54296875" style="347" customWidth="1"/>
    <col min="16077" max="16077" width="12.453125" style="347" customWidth="1"/>
    <col min="16078" max="16078" width="13.54296875" style="347" customWidth="1"/>
    <col min="16079" max="16083" width="0" style="347" hidden="1" customWidth="1"/>
    <col min="16084" max="16084" width="14.54296875" style="347" customWidth="1"/>
    <col min="16085" max="16085" width="7.54296875" style="347" customWidth="1"/>
    <col min="16086" max="16086" width="13.453125" style="347" bestFit="1" customWidth="1"/>
    <col min="16087" max="16087" width="11.54296875" style="347" customWidth="1"/>
    <col min="16088" max="16088" width="11.453125" style="347" bestFit="1" customWidth="1"/>
    <col min="16089" max="16340" width="9.453125" style="347"/>
    <col min="16341" max="16384" width="9.453125" style="347" customWidth="1"/>
  </cols>
  <sheetData>
    <row r="1" spans="1:26">
      <c r="A1" s="365">
        <f>'Note-30'!A1+1</f>
        <v>31</v>
      </c>
      <c r="B1" s="366" t="s">
        <v>276</v>
      </c>
      <c r="H1" s="685"/>
      <c r="I1" s="685"/>
      <c r="J1" s="685"/>
      <c r="K1" s="685"/>
      <c r="L1" s="685"/>
      <c r="M1" s="685"/>
      <c r="N1" s="685"/>
      <c r="O1" s="685"/>
      <c r="P1" s="685"/>
      <c r="Q1" s="685"/>
      <c r="R1" s="685"/>
    </row>
    <row r="2" spans="1:26" ht="6" customHeight="1">
      <c r="B2" s="366"/>
      <c r="H2" s="685"/>
      <c r="I2" s="685"/>
      <c r="J2" s="685"/>
      <c r="K2" s="685"/>
      <c r="L2" s="685"/>
      <c r="M2" s="685"/>
      <c r="N2" s="685"/>
      <c r="O2" s="685"/>
      <c r="P2" s="685"/>
      <c r="Q2" s="685"/>
      <c r="R2" s="685"/>
    </row>
    <row r="3" spans="1:26" ht="38.25" customHeight="1">
      <c r="B3" s="902" t="s">
        <v>743</v>
      </c>
      <c r="C3" s="902"/>
      <c r="D3" s="902"/>
      <c r="E3" s="902"/>
      <c r="F3" s="902"/>
      <c r="G3" s="902"/>
      <c r="H3" s="902"/>
      <c r="I3" s="902"/>
      <c r="J3" s="902"/>
      <c r="K3" s="902"/>
      <c r="L3" s="902"/>
      <c r="M3" s="902"/>
      <c r="N3" s="902"/>
      <c r="O3" s="902"/>
      <c r="P3" s="902"/>
      <c r="Q3" s="902"/>
      <c r="R3" s="902"/>
    </row>
    <row r="4" spans="1:26" ht="15" customHeight="1">
      <c r="B4" s="939" t="s">
        <v>249</v>
      </c>
      <c r="C4" s="895"/>
      <c r="D4" s="895"/>
      <c r="E4" s="940"/>
      <c r="F4" s="665"/>
      <c r="G4" s="895" t="s">
        <v>250</v>
      </c>
      <c r="H4" s="895"/>
      <c r="I4" s="895"/>
      <c r="J4" s="940"/>
      <c r="K4" s="665"/>
      <c r="L4" s="939" t="s">
        <v>251</v>
      </c>
      <c r="M4" s="895"/>
      <c r="N4" s="940"/>
      <c r="O4" s="665"/>
      <c r="P4" s="946" t="s">
        <v>252</v>
      </c>
      <c r="Q4" s="947"/>
      <c r="R4" s="948"/>
    </row>
    <row r="5" spans="1:26">
      <c r="B5" s="941"/>
      <c r="C5" s="942"/>
      <c r="D5" s="942"/>
      <c r="E5" s="943"/>
      <c r="F5" s="686"/>
      <c r="G5" s="942"/>
      <c r="H5" s="942"/>
      <c r="I5" s="942"/>
      <c r="J5" s="943"/>
      <c r="K5" s="686"/>
      <c r="L5" s="941"/>
      <c r="M5" s="942"/>
      <c r="N5" s="943"/>
      <c r="O5" s="686"/>
      <c r="P5" s="687" t="s">
        <v>4151</v>
      </c>
      <c r="Q5" s="949" t="s">
        <v>4152</v>
      </c>
      <c r="R5" s="950"/>
    </row>
    <row r="6" spans="1:26">
      <c r="B6" s="944"/>
      <c r="C6" s="896"/>
      <c r="D6" s="896"/>
      <c r="E6" s="945"/>
      <c r="F6" s="666"/>
      <c r="G6" s="896"/>
      <c r="H6" s="896"/>
      <c r="I6" s="896"/>
      <c r="J6" s="945"/>
      <c r="K6" s="666"/>
      <c r="L6" s="944"/>
      <c r="M6" s="896"/>
      <c r="N6" s="945"/>
      <c r="O6" s="666"/>
      <c r="P6" s="688" t="s">
        <v>20</v>
      </c>
      <c r="Q6" s="951" t="s">
        <v>20</v>
      </c>
      <c r="R6" s="952"/>
    </row>
    <row r="7" spans="1:26" ht="5.15" customHeight="1">
      <c r="B7" s="375"/>
      <c r="C7" s="375"/>
      <c r="D7" s="375"/>
      <c r="E7" s="375"/>
      <c r="F7" s="375"/>
      <c r="G7" s="375"/>
      <c r="H7" s="689"/>
      <c r="I7" s="689"/>
      <c r="J7" s="500"/>
      <c r="K7" s="500"/>
      <c r="N7" s="500"/>
      <c r="O7" s="500"/>
      <c r="P7" s="500"/>
      <c r="Q7" s="953"/>
      <c r="R7" s="953"/>
    </row>
    <row r="8" spans="1:26" ht="16.399999999999999" customHeight="1">
      <c r="B8" s="964" t="s">
        <v>873</v>
      </c>
      <c r="C8" s="965"/>
      <c r="D8" s="965"/>
      <c r="E8" s="966"/>
      <c r="F8" s="690"/>
      <c r="G8" s="958" t="s">
        <v>253</v>
      </c>
      <c r="H8" s="953"/>
      <c r="I8" s="953"/>
      <c r="J8" s="959"/>
      <c r="K8" s="691"/>
      <c r="L8" s="925" t="s">
        <v>310</v>
      </c>
      <c r="M8" s="925"/>
      <c r="N8" s="925"/>
      <c r="O8" s="691"/>
      <c r="P8" s="694">
        <f>-'Notes 6-29'!J412+'Notes 6-29'!J60+'Notes 6-29'!J68+'GL Map'!E68</f>
        <v>1864443.8299999996</v>
      </c>
      <c r="Q8" s="954">
        <f>-'Notes 6-29'!L412+'Notes 6-29'!L60+'Notes 6-29'!L68+'GL Map'!F68</f>
        <v>1505813.6800000002</v>
      </c>
      <c r="R8" s="955"/>
      <c r="X8" s="491"/>
      <c r="Z8" s="364"/>
    </row>
    <row r="9" spans="1:26" ht="16.399999999999999" customHeight="1">
      <c r="B9" s="967"/>
      <c r="C9" s="968"/>
      <c r="D9" s="968"/>
      <c r="E9" s="969"/>
      <c r="F9" s="690"/>
      <c r="G9" s="960"/>
      <c r="H9" s="961"/>
      <c r="I9" s="961"/>
      <c r="J9" s="962"/>
      <c r="K9" s="691"/>
      <c r="L9" s="963" t="s">
        <v>4131</v>
      </c>
      <c r="M9" s="921"/>
      <c r="N9" s="922"/>
      <c r="O9" s="691"/>
      <c r="P9" s="694">
        <f>-BS!H43-BS!H49</f>
        <v>-3828974</v>
      </c>
      <c r="Q9" s="786"/>
      <c r="R9" s="787">
        <f>-BS!J43-BS!J49</f>
        <v>-1668627</v>
      </c>
      <c r="X9" s="491"/>
      <c r="Z9" s="364"/>
    </row>
    <row r="10" spans="1:26" ht="16.399999999999999" customHeight="1">
      <c r="B10" s="934" t="s">
        <v>887</v>
      </c>
      <c r="C10" s="934"/>
      <c r="D10" s="934"/>
      <c r="E10" s="934"/>
      <c r="F10" s="693"/>
      <c r="G10" s="925" t="s">
        <v>254</v>
      </c>
      <c r="H10" s="925"/>
      <c r="I10" s="925"/>
      <c r="J10" s="925"/>
      <c r="K10" s="691"/>
      <c r="L10" s="925" t="s">
        <v>4114</v>
      </c>
      <c r="M10" s="925"/>
      <c r="N10" s="925"/>
      <c r="O10" s="691"/>
      <c r="P10" s="694">
        <f>-'Notes 6-29'!J405</f>
        <v>-2137412.5399999996</v>
      </c>
      <c r="Q10" s="956">
        <f>-'Notes 6-29'!L405</f>
        <v>-1943378.9099999997</v>
      </c>
      <c r="R10" s="957"/>
      <c r="Z10" s="364"/>
    </row>
    <row r="11" spans="1:26" ht="16.399999999999999" customHeight="1">
      <c r="B11" s="934" t="s">
        <v>888</v>
      </c>
      <c r="C11" s="934"/>
      <c r="D11" s="934"/>
      <c r="E11" s="934"/>
      <c r="F11" s="690"/>
      <c r="G11" s="925" t="s">
        <v>254</v>
      </c>
      <c r="H11" s="925"/>
      <c r="I11" s="925"/>
      <c r="J11" s="925"/>
      <c r="K11" s="691"/>
      <c r="L11" s="925" t="s">
        <v>4114</v>
      </c>
      <c r="M11" s="925"/>
      <c r="N11" s="925"/>
      <c r="O11" s="691"/>
      <c r="P11" s="692">
        <f>'Notes 6-29'!J62+'GL Map'!E72</f>
        <v>-179216.36999999994</v>
      </c>
      <c r="Q11" s="929">
        <f>'Notes 6-29'!L62</f>
        <v>0</v>
      </c>
      <c r="R11" s="930"/>
      <c r="X11" s="491"/>
      <c r="Z11" s="364"/>
    </row>
    <row r="12" spans="1:26" ht="16.399999999999999" customHeight="1">
      <c r="B12" s="934" t="s">
        <v>881</v>
      </c>
      <c r="C12" s="934"/>
      <c r="D12" s="934"/>
      <c r="E12" s="934"/>
      <c r="F12" s="690"/>
      <c r="G12" s="925" t="s">
        <v>254</v>
      </c>
      <c r="H12" s="925"/>
      <c r="I12" s="925"/>
      <c r="J12" s="925"/>
      <c r="K12" s="691"/>
      <c r="L12" s="925" t="s">
        <v>4114</v>
      </c>
      <c r="M12" s="925"/>
      <c r="N12" s="925"/>
      <c r="O12" s="691"/>
      <c r="P12" s="692">
        <f>'Notes 6-29'!J64+'Notes 6-29'!J69</f>
        <v>0</v>
      </c>
      <c r="Q12" s="929">
        <f>'Notes 6-29'!L64+'Notes 6-29'!L69</f>
        <v>33492.82</v>
      </c>
      <c r="R12" s="930"/>
      <c r="X12" s="491"/>
      <c r="Z12" s="364"/>
    </row>
    <row r="13" spans="1:26" ht="16.399999999999999" hidden="1" customHeight="1">
      <c r="B13" s="934" t="s">
        <v>736</v>
      </c>
      <c r="C13" s="934"/>
      <c r="D13" s="934"/>
      <c r="E13" s="934"/>
      <c r="F13" s="690"/>
      <c r="G13" s="925" t="s">
        <v>254</v>
      </c>
      <c r="H13" s="925"/>
      <c r="I13" s="925"/>
      <c r="J13" s="925"/>
      <c r="K13" s="691"/>
      <c r="L13" s="925" t="s">
        <v>310</v>
      </c>
      <c r="M13" s="925"/>
      <c r="N13" s="925"/>
      <c r="O13" s="691"/>
      <c r="P13" s="692">
        <f>'Notes 6-29'!J63-'Notes 6-29'!J406</f>
        <v>0</v>
      </c>
      <c r="Q13" s="929">
        <f>'Notes 6-29'!L63-'Notes 6-29'!L406</f>
        <v>0</v>
      </c>
      <c r="R13" s="930"/>
      <c r="X13" s="491"/>
      <c r="Z13" s="364"/>
    </row>
    <row r="14" spans="1:26" ht="16.399999999999999" customHeight="1">
      <c r="B14" s="934" t="s">
        <v>889</v>
      </c>
      <c r="C14" s="934"/>
      <c r="D14" s="934"/>
      <c r="E14" s="934"/>
      <c r="F14" s="690"/>
      <c r="G14" s="925" t="s">
        <v>254</v>
      </c>
      <c r="H14" s="925"/>
      <c r="I14" s="925"/>
      <c r="J14" s="925"/>
      <c r="K14" s="691"/>
      <c r="L14" s="925" t="s">
        <v>4114</v>
      </c>
      <c r="M14" s="925"/>
      <c r="N14" s="925"/>
      <c r="O14" s="691"/>
      <c r="P14" s="692">
        <f>'Notes 6-29'!J61</f>
        <v>888395.97</v>
      </c>
      <c r="Q14" s="929">
        <v>0</v>
      </c>
      <c r="R14" s="930"/>
      <c r="Z14" s="491"/>
    </row>
    <row r="15" spans="1:26" ht="16.399999999999999" hidden="1" customHeight="1">
      <c r="B15" s="931" t="s">
        <v>613</v>
      </c>
      <c r="C15" s="932"/>
      <c r="D15" s="932"/>
      <c r="E15" s="933"/>
      <c r="F15" s="695"/>
      <c r="G15" s="921" t="s">
        <v>254</v>
      </c>
      <c r="H15" s="921"/>
      <c r="I15" s="921"/>
      <c r="J15" s="922"/>
      <c r="K15" s="696"/>
      <c r="L15" s="926" t="s">
        <v>310</v>
      </c>
      <c r="M15" s="927"/>
      <c r="N15" s="928"/>
      <c r="O15" s="697"/>
      <c r="P15" s="694">
        <v>0</v>
      </c>
      <c r="Q15" s="923">
        <v>0</v>
      </c>
      <c r="R15" s="924"/>
    </row>
    <row r="16" spans="1:26" s="366" customFormat="1" ht="13.5" thickBot="1">
      <c r="A16" s="365"/>
      <c r="E16" s="689"/>
      <c r="F16" s="689"/>
      <c r="G16" s="689"/>
      <c r="H16" s="686"/>
      <c r="I16" s="686"/>
      <c r="J16" s="686"/>
      <c r="K16" s="686"/>
      <c r="P16" s="698">
        <f>SUM(P8:P15)</f>
        <v>-3392763.1100000003</v>
      </c>
      <c r="Q16" s="920">
        <f>SUM(Q8:R15)</f>
        <v>-2072699.4099999995</v>
      </c>
      <c r="R16" s="920"/>
    </row>
    <row r="17" spans="1:18" ht="6.75" customHeight="1" thickTop="1">
      <c r="A17" s="375"/>
      <c r="C17" s="576"/>
      <c r="D17" s="576"/>
      <c r="E17" s="576"/>
      <c r="F17" s="576"/>
      <c r="G17" s="576"/>
      <c r="H17" s="576"/>
      <c r="I17" s="576"/>
      <c r="J17" s="576"/>
      <c r="K17" s="576"/>
      <c r="L17" s="576"/>
      <c r="M17" s="576"/>
      <c r="N17" s="576"/>
      <c r="O17" s="576"/>
      <c r="P17" s="576"/>
      <c r="Q17" s="576"/>
      <c r="R17" s="576"/>
    </row>
    <row r="18" spans="1:18">
      <c r="A18" s="365">
        <f>A1+1</f>
        <v>32</v>
      </c>
      <c r="B18" s="451" t="s">
        <v>277</v>
      </c>
      <c r="D18" s="500"/>
      <c r="E18" s="500"/>
      <c r="F18" s="500"/>
      <c r="G18" s="500"/>
      <c r="H18" s="500"/>
      <c r="I18" s="500"/>
      <c r="J18" s="500"/>
      <c r="K18" s="500"/>
      <c r="L18" s="500"/>
      <c r="M18" s="500"/>
      <c r="N18" s="563"/>
      <c r="O18" s="563"/>
      <c r="P18" s="699" t="s">
        <v>4151</v>
      </c>
      <c r="Q18" s="561"/>
      <c r="R18" s="700" t="s">
        <v>4152</v>
      </c>
    </row>
    <row r="19" spans="1:18" ht="3.75" customHeight="1">
      <c r="B19" s="451"/>
      <c r="D19" s="500"/>
      <c r="E19" s="500"/>
      <c r="F19" s="500"/>
      <c r="G19" s="500"/>
      <c r="H19" s="500"/>
      <c r="I19" s="500"/>
      <c r="J19" s="500"/>
      <c r="K19" s="500"/>
      <c r="L19" s="500"/>
      <c r="M19" s="500"/>
      <c r="N19" s="563"/>
      <c r="O19" s="563"/>
      <c r="P19" s="701"/>
      <c r="Q19" s="561"/>
      <c r="R19" s="702"/>
    </row>
    <row r="20" spans="1:18">
      <c r="B20" s="451" t="s">
        <v>286</v>
      </c>
      <c r="D20" s="500"/>
      <c r="E20" s="500"/>
      <c r="F20" s="500"/>
      <c r="G20" s="500"/>
      <c r="H20" s="500"/>
      <c r="I20" s="500"/>
      <c r="J20" s="500"/>
      <c r="K20" s="500"/>
      <c r="L20" s="500"/>
      <c r="M20" s="500"/>
      <c r="N20" s="563"/>
      <c r="O20" s="563"/>
      <c r="P20" s="703"/>
      <c r="R20" s="571"/>
    </row>
    <row r="21" spans="1:18" ht="13.5" thickBot="1">
      <c r="B21" s="458" t="s">
        <v>261</v>
      </c>
      <c r="D21" s="561"/>
      <c r="H21" s="500"/>
      <c r="I21" s="500"/>
      <c r="J21" s="500"/>
      <c r="K21" s="500"/>
      <c r="L21" s="500"/>
      <c r="M21" s="500"/>
      <c r="N21" s="563"/>
      <c r="O21" s="563"/>
      <c r="P21" s="698">
        <v>56009.777083889938</v>
      </c>
      <c r="Q21" s="704"/>
      <c r="R21" s="698">
        <v>56009.777083889938</v>
      </c>
    </row>
    <row r="22" spans="1:18" ht="6" customHeight="1" thickTop="1">
      <c r="N22" s="572"/>
      <c r="O22" s="572"/>
      <c r="P22" s="648"/>
      <c r="R22" s="648"/>
    </row>
    <row r="23" spans="1:18">
      <c r="B23" s="451" t="s">
        <v>287</v>
      </c>
      <c r="D23" s="500"/>
      <c r="E23" s="500"/>
      <c r="F23" s="500"/>
      <c r="G23" s="500"/>
      <c r="H23" s="500"/>
      <c r="I23" s="500"/>
      <c r="J23" s="500"/>
      <c r="K23" s="500"/>
      <c r="L23" s="500"/>
      <c r="M23" s="500"/>
      <c r="N23" s="563"/>
      <c r="O23" s="563"/>
      <c r="P23" s="705"/>
      <c r="R23" s="705"/>
    </row>
    <row r="24" spans="1:18" ht="13.5" thickBot="1">
      <c r="B24" s="891" t="s">
        <v>262</v>
      </c>
      <c r="C24" s="891"/>
      <c r="E24" s="500"/>
      <c r="F24" s="500"/>
      <c r="G24" s="500"/>
      <c r="H24" s="500"/>
      <c r="I24" s="500"/>
      <c r="J24" s="500"/>
      <c r="K24" s="500"/>
      <c r="L24" s="500"/>
      <c r="M24" s="500"/>
      <c r="N24" s="563"/>
      <c r="O24" s="563"/>
      <c r="P24" s="652">
        <v>36406.355104528462</v>
      </c>
      <c r="Q24" s="579"/>
      <c r="R24" s="652">
        <v>32563.859589041094</v>
      </c>
    </row>
    <row r="25" spans="1:18" ht="14" thickTop="1" thickBot="1">
      <c r="B25" s="451" t="s">
        <v>263</v>
      </c>
      <c r="D25" s="500"/>
      <c r="E25" s="500"/>
      <c r="F25" s="500"/>
      <c r="G25" s="500"/>
      <c r="H25" s="500"/>
      <c r="I25" s="500"/>
      <c r="J25" s="500"/>
      <c r="K25" s="500"/>
      <c r="L25" s="500"/>
      <c r="M25" s="500"/>
      <c r="N25" s="563"/>
      <c r="O25" s="563"/>
      <c r="P25" s="706">
        <f>P24/P21</f>
        <v>0.65</v>
      </c>
      <c r="R25" s="706">
        <f>R24/R21</f>
        <v>0.5813959862805349</v>
      </c>
    </row>
    <row r="26" spans="1:18" ht="13.5" thickTop="1">
      <c r="N26" s="572"/>
      <c r="O26" s="572"/>
      <c r="P26" s="648"/>
      <c r="R26" s="648"/>
    </row>
    <row r="27" spans="1:18">
      <c r="A27" s="365">
        <f>A18+1</f>
        <v>33</v>
      </c>
      <c r="B27" s="366" t="s">
        <v>278</v>
      </c>
      <c r="N27" s="572"/>
      <c r="O27" s="572"/>
      <c r="P27" s="516"/>
      <c r="Q27" s="377"/>
      <c r="R27" s="516"/>
    </row>
    <row r="28" spans="1:18" ht="3" customHeight="1">
      <c r="B28" s="366"/>
      <c r="N28" s="572"/>
      <c r="O28" s="572"/>
      <c r="P28" s="516"/>
      <c r="Q28" s="377"/>
      <c r="R28" s="516"/>
    </row>
    <row r="29" spans="1:18">
      <c r="B29" s="347" t="s">
        <v>3757</v>
      </c>
      <c r="N29" s="572"/>
      <c r="O29" s="572"/>
      <c r="P29" s="364">
        <f>5705+16</f>
        <v>5721</v>
      </c>
      <c r="Q29" s="364"/>
      <c r="R29" s="364">
        <v>5253</v>
      </c>
    </row>
    <row r="30" spans="1:18">
      <c r="B30" s="347" t="s">
        <v>3758</v>
      </c>
      <c r="N30" s="572"/>
      <c r="O30" s="572"/>
      <c r="P30" s="707">
        <v>0</v>
      </c>
      <c r="Q30" s="708"/>
      <c r="R30" s="709">
        <v>0</v>
      </c>
    </row>
    <row r="31" spans="1:18" ht="13.5" thickBot="1">
      <c r="N31" s="572"/>
      <c r="O31" s="572"/>
      <c r="P31" s="710">
        <f>P29</f>
        <v>5721</v>
      </c>
      <c r="Q31" s="366"/>
      <c r="R31" s="652">
        <v>5008</v>
      </c>
    </row>
    <row r="32" spans="1:18" ht="13.5" thickTop="1">
      <c r="N32" s="572"/>
      <c r="O32" s="572"/>
      <c r="P32" s="513"/>
      <c r="Q32" s="366"/>
      <c r="R32" s="513"/>
    </row>
    <row r="33" spans="1:20">
      <c r="A33" s="362">
        <f>A27+1</f>
        <v>34</v>
      </c>
      <c r="B33" s="379" t="s">
        <v>279</v>
      </c>
      <c r="C33" s="361"/>
      <c r="D33" s="379"/>
      <c r="E33" s="379"/>
      <c r="F33" s="379"/>
      <c r="G33" s="379"/>
      <c r="H33" s="379"/>
      <c r="I33" s="379"/>
      <c r="J33" s="379"/>
      <c r="K33" s="379"/>
      <c r="L33" s="379"/>
      <c r="M33" s="379"/>
      <c r="N33" s="711"/>
      <c r="O33" s="711"/>
      <c r="P33" s="711"/>
      <c r="Q33" s="361"/>
      <c r="R33" s="711"/>
    </row>
    <row r="34" spans="1:20" ht="5.15" customHeight="1">
      <c r="A34" s="362"/>
      <c r="B34" s="379"/>
      <c r="C34" s="361"/>
      <c r="D34" s="379"/>
      <c r="E34" s="379"/>
      <c r="F34" s="379"/>
      <c r="G34" s="379"/>
      <c r="H34" s="379"/>
      <c r="I34" s="379"/>
      <c r="J34" s="379"/>
      <c r="K34" s="379"/>
      <c r="L34" s="379"/>
      <c r="M34" s="379"/>
      <c r="N34" s="711"/>
      <c r="O34" s="711"/>
      <c r="P34" s="711"/>
      <c r="Q34" s="361"/>
      <c r="R34" s="711"/>
    </row>
    <row r="35" spans="1:20" ht="13.5" thickBot="1">
      <c r="A35" s="362"/>
      <c r="B35" s="361" t="s">
        <v>264</v>
      </c>
      <c r="C35" s="361"/>
      <c r="D35" s="361"/>
      <c r="E35" s="361"/>
      <c r="F35" s="361"/>
      <c r="G35" s="361"/>
      <c r="H35" s="361"/>
      <c r="I35" s="361"/>
      <c r="J35" s="361"/>
      <c r="K35" s="361"/>
      <c r="L35" s="361"/>
      <c r="M35" s="361"/>
      <c r="N35" s="648"/>
      <c r="O35" s="648"/>
      <c r="P35" s="788">
        <v>6296132</v>
      </c>
      <c r="Q35" s="361"/>
      <c r="R35" s="308">
        <v>4994726.50382578</v>
      </c>
      <c r="S35" s="491"/>
      <c r="T35" s="377"/>
    </row>
    <row r="36" spans="1:20" ht="13.5" thickTop="1">
      <c r="A36" s="362"/>
      <c r="B36" s="361" t="s">
        <v>317</v>
      </c>
      <c r="C36" s="361"/>
      <c r="D36" s="361"/>
      <c r="E36" s="361"/>
      <c r="F36" s="361"/>
      <c r="G36" s="361"/>
      <c r="H36" s="361"/>
      <c r="I36" s="361"/>
      <c r="J36" s="361"/>
      <c r="K36" s="361"/>
      <c r="L36" s="361"/>
      <c r="M36" s="361"/>
      <c r="N36" s="648"/>
      <c r="O36" s="648"/>
      <c r="P36" s="712"/>
      <c r="Q36" s="361"/>
      <c r="R36" s="648"/>
    </row>
    <row r="37" spans="1:20">
      <c r="A37" s="362"/>
      <c r="B37" s="713" t="s">
        <v>1285</v>
      </c>
      <c r="C37" s="361"/>
      <c r="D37" s="361"/>
      <c r="E37" s="361"/>
      <c r="F37" s="361"/>
      <c r="G37" s="361"/>
      <c r="H37" s="361"/>
      <c r="I37" s="361"/>
      <c r="J37" s="361"/>
      <c r="K37" s="361"/>
      <c r="L37" s="361"/>
      <c r="M37" s="361"/>
      <c r="N37" s="648"/>
      <c r="O37" s="648"/>
      <c r="P37" s="796">
        <v>0</v>
      </c>
      <c r="Q37" s="371"/>
      <c r="R37" s="650">
        <v>0</v>
      </c>
    </row>
    <row r="38" spans="1:20">
      <c r="A38" s="362"/>
      <c r="B38" s="713" t="s">
        <v>316</v>
      </c>
      <c r="C38" s="361"/>
      <c r="D38" s="361"/>
      <c r="E38" s="361"/>
      <c r="F38" s="361"/>
      <c r="G38" s="361"/>
      <c r="H38" s="361"/>
      <c r="I38" s="361"/>
      <c r="J38" s="361"/>
      <c r="K38" s="361"/>
      <c r="L38" s="361"/>
      <c r="M38" s="361"/>
      <c r="N38" s="648"/>
      <c r="O38" s="648"/>
      <c r="P38" s="796">
        <v>0</v>
      </c>
      <c r="Q38" s="361"/>
      <c r="R38" s="650">
        <v>0</v>
      </c>
    </row>
    <row r="39" spans="1:20">
      <c r="A39" s="362"/>
      <c r="B39" s="361"/>
      <c r="C39" s="361"/>
      <c r="D39" s="361"/>
      <c r="E39" s="361"/>
      <c r="F39" s="361"/>
      <c r="G39" s="361"/>
      <c r="H39" s="361"/>
      <c r="I39" s="361"/>
      <c r="J39" s="361"/>
      <c r="K39" s="361"/>
      <c r="L39" s="361"/>
      <c r="M39" s="361"/>
      <c r="N39" s="648"/>
      <c r="O39" s="648"/>
      <c r="P39" s="283"/>
      <c r="Q39" s="361"/>
      <c r="R39" s="283"/>
    </row>
    <row r="40" spans="1:20" ht="13.5" thickBot="1">
      <c r="A40" s="714"/>
      <c r="B40" s="810" t="s">
        <v>4157</v>
      </c>
      <c r="C40" s="810"/>
      <c r="D40" s="810"/>
      <c r="E40" s="810"/>
      <c r="F40" s="810"/>
      <c r="G40" s="810"/>
      <c r="H40" s="810"/>
      <c r="I40" s="810"/>
      <c r="J40" s="810"/>
      <c r="K40" s="810"/>
      <c r="L40" s="810"/>
      <c r="M40" s="810"/>
      <c r="N40" s="572"/>
      <c r="O40" s="572"/>
      <c r="P40" s="811">
        <v>295273.26</v>
      </c>
      <c r="Q40" s="810"/>
      <c r="R40" s="811">
        <v>453574.88946439081</v>
      </c>
    </row>
    <row r="41" spans="1:20" ht="13.5" thickTop="1">
      <c r="C41" s="715"/>
      <c r="N41" s="572"/>
      <c r="O41" s="572"/>
      <c r="P41" s="527"/>
      <c r="Q41" s="716"/>
      <c r="R41" s="513"/>
    </row>
    <row r="42" spans="1:20">
      <c r="A42" s="365">
        <f>A33+1</f>
        <v>35</v>
      </c>
      <c r="B42" s="366" t="s">
        <v>843</v>
      </c>
      <c r="C42" s="715"/>
      <c r="N42" s="572"/>
      <c r="O42" s="572"/>
      <c r="P42" s="513"/>
      <c r="Q42" s="716"/>
      <c r="R42" s="513"/>
    </row>
    <row r="43" spans="1:20" ht="8.9" customHeight="1">
      <c r="C43" s="715"/>
      <c r="N43" s="572"/>
      <c r="O43" s="572"/>
      <c r="P43" s="513"/>
      <c r="Q43" s="716"/>
      <c r="R43" s="513"/>
    </row>
    <row r="44" spans="1:20">
      <c r="B44" s="919" t="s">
        <v>1441</v>
      </c>
      <c r="C44" s="919"/>
      <c r="D44" s="919"/>
      <c r="E44" s="919"/>
      <c r="F44" s="919"/>
      <c r="G44" s="919"/>
      <c r="H44" s="919"/>
      <c r="I44" s="919"/>
      <c r="J44" s="919"/>
      <c r="K44" s="919"/>
      <c r="L44" s="919"/>
      <c r="M44" s="919"/>
      <c r="N44" s="919"/>
      <c r="O44" s="572"/>
      <c r="P44" s="513"/>
      <c r="Q44" s="716"/>
      <c r="R44" s="513"/>
    </row>
    <row r="45" spans="1:20">
      <c r="B45" s="919" t="s">
        <v>227</v>
      </c>
      <c r="C45" s="919"/>
      <c r="D45" s="919"/>
      <c r="E45" s="919"/>
      <c r="F45" s="919"/>
      <c r="G45" s="919"/>
      <c r="H45" s="919"/>
      <c r="I45" s="919"/>
      <c r="J45" s="919"/>
      <c r="K45" s="919"/>
      <c r="L45" s="919"/>
      <c r="M45" s="919"/>
      <c r="N45" s="919"/>
      <c r="O45" s="919"/>
      <c r="P45" s="919"/>
      <c r="Q45" s="919"/>
      <c r="R45" s="919"/>
    </row>
    <row r="46" spans="1:20">
      <c r="C46" s="715"/>
      <c r="N46" s="572"/>
      <c r="O46" s="572"/>
      <c r="P46" s="513"/>
      <c r="Q46" s="716"/>
      <c r="R46" s="513"/>
    </row>
    <row r="47" spans="1:20" hidden="1">
      <c r="B47" s="366" t="s">
        <v>844</v>
      </c>
      <c r="C47" s="715"/>
      <c r="N47" s="572"/>
      <c r="O47" s="572"/>
      <c r="P47" s="513"/>
      <c r="Q47" s="716"/>
      <c r="R47" s="513"/>
    </row>
    <row r="48" spans="1:20" ht="3" hidden="1" customHeight="1">
      <c r="C48" s="715"/>
      <c r="N48" s="572"/>
      <c r="O48" s="572"/>
      <c r="P48" s="513"/>
      <c r="Q48" s="716"/>
      <c r="R48" s="513"/>
    </row>
    <row r="49" spans="1:18" hidden="1">
      <c r="B49" s="902" t="s">
        <v>850</v>
      </c>
      <c r="C49" s="938"/>
      <c r="D49" s="938"/>
      <c r="E49" s="938"/>
      <c r="F49" s="938"/>
      <c r="G49" s="938"/>
      <c r="H49" s="938"/>
      <c r="I49" s="938"/>
      <c r="J49" s="938"/>
      <c r="K49" s="938"/>
      <c r="L49" s="938"/>
      <c r="M49" s="938"/>
      <c r="N49" s="938"/>
      <c r="O49" s="938"/>
      <c r="P49" s="938"/>
      <c r="Q49" s="938"/>
      <c r="R49" s="938"/>
    </row>
    <row r="50" spans="1:18" hidden="1">
      <c r="B50" s="938"/>
      <c r="C50" s="938"/>
      <c r="D50" s="938"/>
      <c r="E50" s="938"/>
      <c r="F50" s="938"/>
      <c r="G50" s="938"/>
      <c r="H50" s="938"/>
      <c r="I50" s="938"/>
      <c r="J50" s="938"/>
      <c r="K50" s="938"/>
      <c r="L50" s="938"/>
      <c r="M50" s="938"/>
      <c r="N50" s="938"/>
      <c r="O50" s="938"/>
      <c r="P50" s="938"/>
      <c r="Q50" s="938"/>
      <c r="R50" s="938"/>
    </row>
    <row r="51" spans="1:18" hidden="1">
      <c r="B51" s="938"/>
      <c r="C51" s="938"/>
      <c r="D51" s="938"/>
      <c r="E51" s="938"/>
      <c r="F51" s="938"/>
      <c r="G51" s="938"/>
      <c r="H51" s="938"/>
      <c r="I51" s="938"/>
      <c r="J51" s="938"/>
      <c r="K51" s="938"/>
      <c r="L51" s="938"/>
      <c r="M51" s="938"/>
      <c r="N51" s="938"/>
      <c r="O51" s="938"/>
      <c r="P51" s="938"/>
      <c r="Q51" s="938"/>
      <c r="R51" s="938"/>
    </row>
    <row r="52" spans="1:18" hidden="1">
      <c r="B52" s="938"/>
      <c r="C52" s="938"/>
      <c r="D52" s="938"/>
      <c r="E52" s="938"/>
      <c r="F52" s="938"/>
      <c r="G52" s="938"/>
      <c r="H52" s="938"/>
      <c r="I52" s="938"/>
      <c r="J52" s="938"/>
      <c r="K52" s="938"/>
      <c r="L52" s="938"/>
      <c r="M52" s="938"/>
      <c r="N52" s="938"/>
      <c r="O52" s="938"/>
      <c r="P52" s="938"/>
      <c r="Q52" s="938"/>
      <c r="R52" s="938"/>
    </row>
    <row r="53" spans="1:18" hidden="1">
      <c r="B53" s="938"/>
      <c r="C53" s="938"/>
      <c r="D53" s="938"/>
      <c r="E53" s="938"/>
      <c r="F53" s="938"/>
      <c r="G53" s="938"/>
      <c r="H53" s="938"/>
      <c r="I53" s="938"/>
      <c r="J53" s="938"/>
      <c r="K53" s="938"/>
      <c r="L53" s="938"/>
      <c r="M53" s="938"/>
      <c r="N53" s="938"/>
      <c r="O53" s="938"/>
      <c r="P53" s="938"/>
      <c r="Q53" s="938"/>
      <c r="R53" s="938"/>
    </row>
    <row r="54" spans="1:18" hidden="1">
      <c r="B54" s="938"/>
      <c r="C54" s="938"/>
      <c r="D54" s="938"/>
      <c r="E54" s="938"/>
      <c r="F54" s="938"/>
      <c r="G54" s="938"/>
      <c r="H54" s="938"/>
      <c r="I54" s="938"/>
      <c r="J54" s="938"/>
      <c r="K54" s="938"/>
      <c r="L54" s="938"/>
      <c r="M54" s="938"/>
      <c r="N54" s="938"/>
      <c r="O54" s="938"/>
      <c r="P54" s="938"/>
      <c r="Q54" s="938"/>
      <c r="R54" s="938"/>
    </row>
    <row r="55" spans="1:18" hidden="1">
      <c r="B55" s="938"/>
      <c r="C55" s="938"/>
      <c r="D55" s="938"/>
      <c r="E55" s="938"/>
      <c r="F55" s="938"/>
      <c r="G55" s="938"/>
      <c r="H55" s="938"/>
      <c r="I55" s="938"/>
      <c r="J55" s="938"/>
      <c r="K55" s="938"/>
      <c r="L55" s="938"/>
      <c r="M55" s="938"/>
      <c r="N55" s="938"/>
      <c r="O55" s="938"/>
      <c r="P55" s="938"/>
      <c r="Q55" s="938"/>
      <c r="R55" s="938"/>
    </row>
    <row r="56" spans="1:18" hidden="1">
      <c r="B56" s="938"/>
      <c r="C56" s="938"/>
      <c r="D56" s="938"/>
      <c r="E56" s="938"/>
      <c r="F56" s="938"/>
      <c r="G56" s="938"/>
      <c r="H56" s="938"/>
      <c r="I56" s="938"/>
      <c r="J56" s="938"/>
      <c r="K56" s="938"/>
      <c r="L56" s="938"/>
      <c r="M56" s="938"/>
      <c r="N56" s="938"/>
      <c r="O56" s="938"/>
      <c r="P56" s="938"/>
      <c r="Q56" s="938"/>
      <c r="R56" s="938"/>
    </row>
    <row r="57" spans="1:18" hidden="1">
      <c r="B57" s="938"/>
      <c r="C57" s="938"/>
      <c r="D57" s="938"/>
      <c r="E57" s="938"/>
      <c r="F57" s="938"/>
      <c r="G57" s="938"/>
      <c r="H57" s="938"/>
      <c r="I57" s="938"/>
      <c r="J57" s="938"/>
      <c r="K57" s="938"/>
      <c r="L57" s="938"/>
      <c r="M57" s="938"/>
      <c r="N57" s="938"/>
      <c r="O57" s="938"/>
      <c r="P57" s="938"/>
      <c r="Q57" s="938"/>
      <c r="R57" s="938"/>
    </row>
    <row r="58" spans="1:18" hidden="1">
      <c r="B58" s="938"/>
      <c r="C58" s="938"/>
      <c r="D58" s="938"/>
      <c r="E58" s="938"/>
      <c r="F58" s="938"/>
      <c r="G58" s="938"/>
      <c r="H58" s="938"/>
      <c r="I58" s="938"/>
      <c r="J58" s="938"/>
      <c r="K58" s="938"/>
      <c r="L58" s="938"/>
      <c r="M58" s="938"/>
      <c r="N58" s="938"/>
      <c r="O58" s="938"/>
      <c r="P58" s="938"/>
      <c r="Q58" s="938"/>
      <c r="R58" s="938"/>
    </row>
    <row r="59" spans="1:18">
      <c r="B59" s="938"/>
      <c r="C59" s="938"/>
      <c r="D59" s="938"/>
      <c r="E59" s="938"/>
      <c r="F59" s="938"/>
      <c r="G59" s="938"/>
      <c r="H59" s="938"/>
      <c r="I59" s="938"/>
      <c r="J59" s="938"/>
      <c r="K59" s="938"/>
      <c r="L59" s="938"/>
      <c r="M59" s="938"/>
      <c r="N59" s="938"/>
      <c r="O59" s="938"/>
      <c r="P59" s="938"/>
      <c r="Q59" s="938"/>
      <c r="R59" s="938"/>
    </row>
    <row r="60" spans="1:18">
      <c r="B60" s="717"/>
      <c r="C60" s="717"/>
      <c r="D60" s="717"/>
      <c r="E60" s="717"/>
      <c r="F60" s="717"/>
      <c r="G60" s="717"/>
      <c r="H60" s="717"/>
      <c r="I60" s="717"/>
      <c r="J60" s="717"/>
      <c r="K60" s="717"/>
      <c r="L60" s="717"/>
      <c r="M60" s="717"/>
      <c r="N60" s="717"/>
      <c r="O60" s="717"/>
      <c r="P60" s="717"/>
      <c r="Q60" s="717"/>
      <c r="R60" s="717"/>
    </row>
    <row r="61" spans="1:18">
      <c r="A61" s="365">
        <f>A42+1</f>
        <v>36</v>
      </c>
      <c r="B61" s="366" t="s">
        <v>845</v>
      </c>
      <c r="C61" s="715"/>
      <c r="N61" s="572"/>
      <c r="O61" s="572"/>
      <c r="P61" s="513"/>
      <c r="Q61" s="716"/>
      <c r="R61" s="513"/>
    </row>
    <row r="62" spans="1:18" ht="3" customHeight="1">
      <c r="B62" s="366"/>
      <c r="C62" s="715"/>
      <c r="N62" s="572"/>
      <c r="O62" s="572"/>
      <c r="P62" s="513"/>
      <c r="Q62" s="716"/>
      <c r="R62" s="513"/>
    </row>
    <row r="63" spans="1:18">
      <c r="B63" s="935" t="s">
        <v>4153</v>
      </c>
      <c r="C63" s="935"/>
      <c r="D63" s="935"/>
      <c r="E63" s="935"/>
      <c r="F63" s="935"/>
      <c r="G63" s="935"/>
      <c r="H63" s="935"/>
      <c r="I63" s="935"/>
      <c r="J63" s="935"/>
      <c r="K63" s="935"/>
      <c r="L63" s="935"/>
      <c r="M63" s="935"/>
      <c r="N63" s="935"/>
      <c r="O63" s="935"/>
      <c r="P63" s="935"/>
      <c r="Q63" s="935"/>
      <c r="R63" s="935"/>
    </row>
    <row r="64" spans="1:18">
      <c r="B64" s="935"/>
      <c r="C64" s="935"/>
      <c r="D64" s="935"/>
      <c r="E64" s="935"/>
      <c r="F64" s="935"/>
      <c r="G64" s="935"/>
      <c r="H64" s="935"/>
      <c r="I64" s="935"/>
      <c r="J64" s="935"/>
      <c r="K64" s="935"/>
      <c r="L64" s="935"/>
      <c r="M64" s="935"/>
      <c r="N64" s="935"/>
      <c r="O64" s="935"/>
      <c r="P64" s="935"/>
      <c r="Q64" s="935"/>
      <c r="R64" s="935"/>
    </row>
    <row r="65" spans="1:18">
      <c r="B65" s="935"/>
      <c r="C65" s="935"/>
      <c r="D65" s="935"/>
      <c r="E65" s="935"/>
      <c r="F65" s="935"/>
      <c r="G65" s="935"/>
      <c r="H65" s="935"/>
      <c r="I65" s="935"/>
      <c r="J65" s="935"/>
      <c r="K65" s="935"/>
      <c r="L65" s="935"/>
      <c r="M65" s="935"/>
      <c r="N65" s="935"/>
      <c r="O65" s="935"/>
      <c r="P65" s="935"/>
      <c r="Q65" s="935"/>
      <c r="R65" s="935"/>
    </row>
    <row r="66" spans="1:18">
      <c r="B66" s="935"/>
      <c r="C66" s="935"/>
      <c r="D66" s="935"/>
      <c r="E66" s="935"/>
      <c r="F66" s="935"/>
      <c r="G66" s="935"/>
      <c r="H66" s="935"/>
      <c r="I66" s="935"/>
      <c r="J66" s="935"/>
      <c r="K66" s="935"/>
      <c r="L66" s="935"/>
      <c r="M66" s="935"/>
      <c r="N66" s="935"/>
      <c r="O66" s="935"/>
      <c r="P66" s="935"/>
      <c r="Q66" s="935"/>
      <c r="R66" s="935"/>
    </row>
    <row r="67" spans="1:18">
      <c r="C67" s="715"/>
      <c r="N67" s="572"/>
      <c r="O67" s="572"/>
      <c r="P67" s="513"/>
      <c r="Q67" s="716"/>
      <c r="R67" s="513"/>
    </row>
    <row r="68" spans="1:18">
      <c r="C68" s="715"/>
      <c r="N68" s="572"/>
      <c r="O68" s="572"/>
      <c r="P68" s="513"/>
      <c r="Q68" s="716"/>
      <c r="R68" s="513"/>
    </row>
    <row r="69" spans="1:18">
      <c r="C69" s="715"/>
      <c r="N69" s="572"/>
      <c r="O69" s="572"/>
      <c r="P69" s="513"/>
      <c r="Q69" s="716"/>
      <c r="R69" s="513"/>
    </row>
    <row r="70" spans="1:18">
      <c r="C70" s="715"/>
      <c r="N70" s="572"/>
      <c r="O70" s="572"/>
      <c r="P70" s="513"/>
      <c r="Q70" s="716"/>
      <c r="R70" s="513"/>
    </row>
    <row r="71" spans="1:18">
      <c r="B71" s="718"/>
      <c r="C71" s="718"/>
      <c r="D71" s="718"/>
      <c r="E71" s="718"/>
      <c r="F71" s="718"/>
      <c r="G71" s="718"/>
      <c r="H71" s="718"/>
      <c r="I71" s="718"/>
      <c r="J71" s="718"/>
      <c r="K71" s="718"/>
      <c r="L71" s="718"/>
      <c r="M71" s="718"/>
      <c r="N71" s="718"/>
      <c r="O71" s="718"/>
      <c r="P71" s="718"/>
      <c r="Q71" s="718"/>
      <c r="R71" s="718"/>
    </row>
    <row r="72" spans="1:18">
      <c r="A72" s="917" t="str">
        <f>BS!A66</f>
        <v>__________________________</v>
      </c>
      <c r="B72" s="917"/>
      <c r="C72" s="917"/>
      <c r="D72" s="718"/>
      <c r="E72" s="718"/>
      <c r="F72" s="718"/>
      <c r="G72" s="936" t="str">
        <f>BS!D66</f>
        <v>___________________</v>
      </c>
      <c r="H72" s="937"/>
      <c r="I72" s="937"/>
      <c r="J72" s="937"/>
      <c r="K72" s="937"/>
      <c r="L72" s="937"/>
      <c r="M72" s="718"/>
      <c r="N72" s="718"/>
      <c r="O72" s="718"/>
      <c r="P72" s="936" t="str">
        <f>BS!H66</f>
        <v>__________________</v>
      </c>
      <c r="Q72" s="937"/>
      <c r="R72" s="937"/>
    </row>
    <row r="73" spans="1:18" ht="14.9" customHeight="1">
      <c r="A73" s="917" t="str">
        <f>BS!A67</f>
        <v>VP- Finance &amp; Accounts</v>
      </c>
      <c r="B73" s="917"/>
      <c r="C73" s="917"/>
      <c r="E73" s="718"/>
      <c r="F73" s="718"/>
      <c r="G73" s="936" t="str">
        <f>BS!D67</f>
        <v>Vice-Chairman</v>
      </c>
      <c r="H73" s="937"/>
      <c r="I73" s="937"/>
      <c r="J73" s="937"/>
      <c r="K73" s="937"/>
      <c r="L73" s="937"/>
      <c r="M73" s="718"/>
      <c r="N73" s="718"/>
      <c r="O73" s="366"/>
      <c r="P73" s="936" t="str">
        <f>BS!H67</f>
        <v>Group Chairman</v>
      </c>
      <c r="Q73" s="937"/>
      <c r="R73" s="937"/>
    </row>
    <row r="74" spans="1:18">
      <c r="A74" s="365" t="s">
        <v>599</v>
      </c>
    </row>
  </sheetData>
  <mergeCells count="49">
    <mergeCell ref="Q10:R10"/>
    <mergeCell ref="G8:J9"/>
    <mergeCell ref="L9:N9"/>
    <mergeCell ref="B10:E10"/>
    <mergeCell ref="B13:E13"/>
    <mergeCell ref="B11:E11"/>
    <mergeCell ref="Q13:R13"/>
    <mergeCell ref="B8:E9"/>
    <mergeCell ref="L13:N13"/>
    <mergeCell ref="L11:N11"/>
    <mergeCell ref="L14:N14"/>
    <mergeCell ref="B44:N44"/>
    <mergeCell ref="B49:R59"/>
    <mergeCell ref="B24:C24"/>
    <mergeCell ref="B3:R3"/>
    <mergeCell ref="B4:E6"/>
    <mergeCell ref="L4:N6"/>
    <mergeCell ref="P4:R4"/>
    <mergeCell ref="Q5:R5"/>
    <mergeCell ref="Q6:R6"/>
    <mergeCell ref="G4:J6"/>
    <mergeCell ref="Q7:R7"/>
    <mergeCell ref="L8:N8"/>
    <mergeCell ref="Q8:R8"/>
    <mergeCell ref="L10:N10"/>
    <mergeCell ref="G10:J10"/>
    <mergeCell ref="B63:R66"/>
    <mergeCell ref="A73:C73"/>
    <mergeCell ref="G72:L72"/>
    <mergeCell ref="P73:R73"/>
    <mergeCell ref="A72:C72"/>
    <mergeCell ref="P72:R72"/>
    <mergeCell ref="G73:L73"/>
    <mergeCell ref="B45:R45"/>
    <mergeCell ref="Q16:R16"/>
    <mergeCell ref="G15:J15"/>
    <mergeCell ref="Q15:R15"/>
    <mergeCell ref="G11:J11"/>
    <mergeCell ref="G12:J12"/>
    <mergeCell ref="L15:N15"/>
    <mergeCell ref="L12:N12"/>
    <mergeCell ref="Q12:R12"/>
    <mergeCell ref="G13:J13"/>
    <mergeCell ref="G14:J14"/>
    <mergeCell ref="Q14:R14"/>
    <mergeCell ref="Q11:R11"/>
    <mergeCell ref="B15:E15"/>
    <mergeCell ref="B12:E12"/>
    <mergeCell ref="B14:E14"/>
  </mergeCells>
  <printOptions horizontalCentered="1"/>
  <pageMargins left="0.5" right="0.5" top="1" bottom="0.5" header="0.3" footer="0.3"/>
  <pageSetup paperSize="9" scale="84" firstPageNumber="28" fitToHeight="0" orientation="landscape" useFirstPageNumber="1" r:id="rId1"/>
  <headerFooter>
    <oddFooter>&amp;C&amp;"Open Sans,Regular"&amp;P</oddFooter>
  </headerFooter>
  <rowBreaks count="1" manualBreakCount="1">
    <brk id="41" max="17" man="1"/>
  </rowBreaks>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filterMode="1"/>
  <dimension ref="A1:R323"/>
  <sheetViews>
    <sheetView zoomScale="80" zoomScaleNormal="80" workbookViewId="0">
      <pane xSplit="8" ySplit="1" topLeftCell="M283" activePane="bottomRight" state="frozen"/>
      <selection activeCell="C286" sqref="C286"/>
      <selection pane="topRight" activeCell="C286" sqref="C286"/>
      <selection pane="bottomLeft" activeCell="C286" sqref="C286"/>
      <selection pane="bottomRight" activeCell="C286" sqref="C286"/>
    </sheetView>
  </sheetViews>
  <sheetFormatPr defaultColWidth="9.453125" defaultRowHeight="12.5"/>
  <cols>
    <col min="1" max="2" width="9.453125" style="9"/>
    <col min="3" max="3" width="16" style="9" bestFit="1" customWidth="1"/>
    <col min="4" max="4" width="22" style="9" bestFit="1" customWidth="1"/>
    <col min="5" max="5" width="21" style="9" customWidth="1"/>
    <col min="6" max="6" width="18.453125" style="9" customWidth="1"/>
    <col min="7" max="7" width="17.453125" style="9" customWidth="1"/>
    <col min="8" max="9" width="20" style="9" customWidth="1"/>
    <col min="10" max="11" width="16" style="9" customWidth="1"/>
    <col min="12" max="12" width="21" style="9" bestFit="1" customWidth="1"/>
    <col min="13" max="13" width="41.54296875" style="9" customWidth="1"/>
    <col min="14" max="14" width="38.453125" style="9" customWidth="1"/>
    <col min="15" max="15" width="9.453125" style="9"/>
    <col min="16" max="16" width="14.54296875" style="9" bestFit="1" customWidth="1"/>
    <col min="17" max="17" width="11.1796875" style="9" bestFit="1" customWidth="1"/>
    <col min="18" max="18" width="19.453125" style="9" customWidth="1"/>
    <col min="19" max="19" width="15.54296875" style="9" customWidth="1"/>
    <col min="20" max="20" width="19.54296875" style="9" customWidth="1"/>
    <col min="21" max="21" width="16" style="9" customWidth="1"/>
    <col min="22" max="22" width="16.453125" style="9" customWidth="1"/>
    <col min="23" max="23" width="14.1796875" style="9" customWidth="1"/>
    <col min="24" max="24" width="17.453125" style="9" customWidth="1"/>
    <col min="25" max="25" width="46.54296875" style="9" customWidth="1"/>
    <col min="26" max="16384" width="9.453125" style="9"/>
  </cols>
  <sheetData>
    <row r="1" spans="1:17" ht="13">
      <c r="A1" s="10" t="s">
        <v>1110</v>
      </c>
      <c r="B1" s="11" t="s">
        <v>1108</v>
      </c>
      <c r="C1" s="8" t="s">
        <v>325</v>
      </c>
      <c r="D1" s="8" t="s">
        <v>325</v>
      </c>
      <c r="E1" s="8" t="s">
        <v>692</v>
      </c>
      <c r="F1" s="8" t="s">
        <v>693</v>
      </c>
      <c r="G1" s="8" t="s">
        <v>694</v>
      </c>
      <c r="H1" s="8" t="s">
        <v>695</v>
      </c>
      <c r="I1" s="8" t="s">
        <v>326</v>
      </c>
      <c r="J1" s="8" t="s">
        <v>327</v>
      </c>
      <c r="K1" s="8" t="s">
        <v>328</v>
      </c>
      <c r="L1" s="8" t="s">
        <v>329</v>
      </c>
      <c r="M1" s="8" t="s">
        <v>1109</v>
      </c>
      <c r="N1" s="8" t="s">
        <v>3</v>
      </c>
    </row>
    <row r="2" spans="1:17" ht="14.5" hidden="1">
      <c r="A2" s="12" t="str">
        <f>LEFT(B2,1)</f>
        <v>1</v>
      </c>
      <c r="B2" s="127" t="str">
        <f t="shared" ref="B2" si="0">RIGHT(C2,8)</f>
        <v>10101010</v>
      </c>
      <c r="C2" s="60" t="s">
        <v>983</v>
      </c>
      <c r="D2" s="60" t="s">
        <v>984</v>
      </c>
      <c r="E2" s="61">
        <v>584779500</v>
      </c>
      <c r="F2" s="61">
        <v>0</v>
      </c>
      <c r="G2" s="61">
        <v>0</v>
      </c>
      <c r="H2" s="61">
        <v>584779500</v>
      </c>
      <c r="I2" s="61">
        <v>7488532.46</v>
      </c>
      <c r="J2" s="61">
        <v>0</v>
      </c>
      <c r="K2" s="61">
        <v>0</v>
      </c>
      <c r="L2" s="61">
        <v>7488532.46</v>
      </c>
      <c r="M2" s="9" t="str">
        <f>VLOOKUP(C2,TB!C:F,3,0)</f>
        <v xml:space="preserve">Freehold land </v>
      </c>
      <c r="N2" s="9" t="str">
        <f>VLOOKUP(C2,TB!C:F,4,0)</f>
        <v>Property, plant and equipment</v>
      </c>
      <c r="P2" s="179"/>
      <c r="Q2" s="179"/>
    </row>
    <row r="3" spans="1:17" ht="14.5" hidden="1">
      <c r="A3" s="12" t="str">
        <f t="shared" ref="A3:A66" si="1">LEFT(B3,1)</f>
        <v>1</v>
      </c>
      <c r="B3" s="127" t="str">
        <f t="shared" ref="B3:B66" si="2">RIGHT(C3,8)</f>
        <v>10101020</v>
      </c>
      <c r="C3" s="60" t="s">
        <v>330</v>
      </c>
      <c r="D3" s="60" t="s">
        <v>42</v>
      </c>
      <c r="E3" s="61">
        <v>943603502.70000005</v>
      </c>
      <c r="F3" s="61">
        <v>15719918.810000001</v>
      </c>
      <c r="G3" s="61">
        <v>0</v>
      </c>
      <c r="H3" s="61">
        <v>959323421.50999999</v>
      </c>
      <c r="I3" s="61">
        <v>12112552.91</v>
      </c>
      <c r="J3" s="61">
        <v>183498.48</v>
      </c>
      <c r="K3" s="61">
        <v>0</v>
      </c>
      <c r="L3" s="61">
        <v>12296051.390000001</v>
      </c>
      <c r="M3" s="9" t="str">
        <f>VLOOKUP(C3,TB!C:F,3,0)</f>
        <v>Factory building</v>
      </c>
      <c r="N3" s="9" t="str">
        <f>VLOOKUP(C3,TB!C:F,4,0)</f>
        <v>Property, plant and equipment</v>
      </c>
      <c r="P3" s="179"/>
      <c r="Q3" s="179"/>
    </row>
    <row r="4" spans="1:17" ht="14.5" hidden="1">
      <c r="A4" s="12" t="str">
        <f t="shared" si="1"/>
        <v>1</v>
      </c>
      <c r="B4" s="127" t="str">
        <f t="shared" si="2"/>
        <v>10101021</v>
      </c>
      <c r="C4" s="60" t="s">
        <v>696</v>
      </c>
      <c r="D4" s="60" t="s">
        <v>681</v>
      </c>
      <c r="E4" s="61">
        <v>102466.02</v>
      </c>
      <c r="F4" s="61">
        <v>0</v>
      </c>
      <c r="G4" s="61">
        <v>0</v>
      </c>
      <c r="H4" s="61">
        <v>102466.02</v>
      </c>
      <c r="I4" s="61">
        <v>1206.19</v>
      </c>
      <c r="J4" s="61">
        <v>0</v>
      </c>
      <c r="K4" s="61">
        <v>0</v>
      </c>
      <c r="L4" s="61">
        <v>1206.19</v>
      </c>
      <c r="M4" s="9" t="str">
        <f>VLOOKUP(C4,TB!C:F,3,0)</f>
        <v>Factory building</v>
      </c>
      <c r="N4" s="9" t="str">
        <f>VLOOKUP(C4,TB!C:F,4,0)</f>
        <v>Property, plant and equipment</v>
      </c>
      <c r="P4" s="179"/>
      <c r="Q4" s="179"/>
    </row>
    <row r="5" spans="1:17" ht="14.5" hidden="1">
      <c r="A5" s="12" t="str">
        <f t="shared" si="1"/>
        <v>1</v>
      </c>
      <c r="B5" s="127" t="str">
        <f t="shared" si="2"/>
        <v>10101025</v>
      </c>
      <c r="C5" s="60" t="s">
        <v>331</v>
      </c>
      <c r="D5" s="60" t="s">
        <v>68</v>
      </c>
      <c r="E5" s="61">
        <v>-162246081.33000001</v>
      </c>
      <c r="F5" s="61">
        <v>0</v>
      </c>
      <c r="G5" s="61">
        <v>14045036.539999999</v>
      </c>
      <c r="H5" s="61">
        <v>-176291117.87</v>
      </c>
      <c r="I5" s="61">
        <v>-2114871.15</v>
      </c>
      <c r="J5" s="61">
        <v>0</v>
      </c>
      <c r="K5" s="61">
        <v>181069.57</v>
      </c>
      <c r="L5" s="61">
        <v>-2295940.7200000002</v>
      </c>
      <c r="M5" s="9" t="str">
        <f>VLOOKUP(C5,TB!C:F,3,0)</f>
        <v>Acc. Dep. - Building</v>
      </c>
      <c r="N5" s="9" t="str">
        <f>VLOOKUP(C5,TB!C:F,4,0)</f>
        <v>Property, plant and equipment</v>
      </c>
      <c r="P5" s="179"/>
      <c r="Q5" s="179"/>
    </row>
    <row r="6" spans="1:17" ht="14.5" hidden="1">
      <c r="A6" s="12" t="str">
        <f t="shared" si="1"/>
        <v>1</v>
      </c>
      <c r="B6" s="127" t="str">
        <f t="shared" si="2"/>
        <v>10101026</v>
      </c>
      <c r="C6" s="60" t="s">
        <v>697</v>
      </c>
      <c r="D6" s="60" t="s">
        <v>647</v>
      </c>
      <c r="E6" s="61">
        <v>-68151524.409999996</v>
      </c>
      <c r="F6" s="61">
        <v>0</v>
      </c>
      <c r="G6" s="61">
        <v>4585076.25</v>
      </c>
      <c r="H6" s="61">
        <v>-72736600.659999996</v>
      </c>
      <c r="I6" s="61">
        <v>-859212.94</v>
      </c>
      <c r="J6" s="61">
        <v>0</v>
      </c>
      <c r="K6" s="61">
        <v>57794.64</v>
      </c>
      <c r="L6" s="61">
        <v>-917007.58</v>
      </c>
      <c r="M6" s="9" t="str">
        <f>VLOOKUP(C6,TB!C:F,3,0)</f>
        <v>Acc. Dep-Building-05</v>
      </c>
      <c r="N6" s="9" t="str">
        <f>VLOOKUP(C6,TB!C:F,4,0)</f>
        <v>Property, plant and equipment</v>
      </c>
      <c r="P6" s="179"/>
      <c r="Q6" s="179"/>
    </row>
    <row r="7" spans="1:17" ht="14.5" hidden="1">
      <c r="A7" s="12" t="str">
        <f t="shared" si="1"/>
        <v>1</v>
      </c>
      <c r="B7" s="127" t="str">
        <f t="shared" si="2"/>
        <v>10101040</v>
      </c>
      <c r="C7" s="60" t="s">
        <v>332</v>
      </c>
      <c r="D7" s="60" t="s">
        <v>22</v>
      </c>
      <c r="E7" s="61">
        <v>651888824.13</v>
      </c>
      <c r="F7" s="61">
        <v>104335164.61</v>
      </c>
      <c r="G7" s="61">
        <v>110725780.3</v>
      </c>
      <c r="H7" s="61">
        <v>645498208.44000006</v>
      </c>
      <c r="I7" s="61">
        <v>9020297.1699999999</v>
      </c>
      <c r="J7" s="61">
        <v>1227249.57</v>
      </c>
      <c r="K7" s="61">
        <v>1408751.58</v>
      </c>
      <c r="L7" s="61">
        <v>8838795.1600000001</v>
      </c>
      <c r="M7" s="9" t="str">
        <f>VLOOKUP(C7,TB!C:F,3,0)</f>
        <v>Plant and machinery</v>
      </c>
      <c r="N7" s="9" t="str">
        <f>VLOOKUP(C7,TB!C:F,4,0)</f>
        <v>Property, plant and equipment</v>
      </c>
      <c r="P7" s="179"/>
      <c r="Q7" s="179"/>
    </row>
    <row r="8" spans="1:17" ht="14.5" hidden="1">
      <c r="A8" s="12" t="str">
        <f t="shared" si="1"/>
        <v>1</v>
      </c>
      <c r="B8" s="127" t="str">
        <f t="shared" si="2"/>
        <v>10101045</v>
      </c>
      <c r="C8" s="60" t="s">
        <v>333</v>
      </c>
      <c r="D8" s="60" t="s">
        <v>69</v>
      </c>
      <c r="E8" s="61">
        <v>-474018747.63999999</v>
      </c>
      <c r="F8" s="61">
        <v>41189017.32</v>
      </c>
      <c r="G8" s="61">
        <v>33407136.969999999</v>
      </c>
      <c r="H8" s="61">
        <v>-466236867.29000002</v>
      </c>
      <c r="I8" s="61">
        <v>-6752829.9800000004</v>
      </c>
      <c r="J8" s="61">
        <v>589380.53</v>
      </c>
      <c r="K8" s="61">
        <v>453949.98</v>
      </c>
      <c r="L8" s="61">
        <v>-6617399.4299999997</v>
      </c>
      <c r="M8" s="9" t="str">
        <f>VLOOKUP(C8,TB!C:F,3,0)</f>
        <v>Acc. Dep. - Plant &amp; Mac</v>
      </c>
      <c r="N8" s="9" t="str">
        <f>VLOOKUP(C8,TB!C:F,4,0)</f>
        <v>Property, plant and equipment</v>
      </c>
      <c r="P8" s="179"/>
      <c r="Q8" s="179"/>
    </row>
    <row r="9" spans="1:17" ht="14.5" hidden="1">
      <c r="A9" s="12" t="str">
        <f t="shared" si="1"/>
        <v>1</v>
      </c>
      <c r="B9" s="127" t="str">
        <f t="shared" si="2"/>
        <v>10101050</v>
      </c>
      <c r="C9" s="60" t="s">
        <v>334</v>
      </c>
      <c r="D9" s="60" t="s">
        <v>23</v>
      </c>
      <c r="E9" s="61">
        <v>163912410.80000001</v>
      </c>
      <c r="F9" s="61">
        <v>4918159.7699999996</v>
      </c>
      <c r="G9" s="61">
        <v>490300</v>
      </c>
      <c r="H9" s="61">
        <v>168340270.56999999</v>
      </c>
      <c r="I9" s="61">
        <v>2093311.53</v>
      </c>
      <c r="J9" s="61">
        <v>56543.57</v>
      </c>
      <c r="K9" s="61">
        <v>6611.49</v>
      </c>
      <c r="L9" s="61">
        <v>2143243.61</v>
      </c>
      <c r="M9" s="9" t="str">
        <f>VLOOKUP(C9,TB!C:F,3,0)</f>
        <v>Furniture and fixtures</v>
      </c>
      <c r="N9" s="9" t="str">
        <f>VLOOKUP(C9,TB!C:F,4,0)</f>
        <v>Property, plant and equipment</v>
      </c>
      <c r="P9" s="179"/>
      <c r="Q9" s="179"/>
    </row>
    <row r="10" spans="1:17" ht="14.5" hidden="1">
      <c r="A10" s="12" t="str">
        <f t="shared" si="1"/>
        <v>1</v>
      </c>
      <c r="B10" s="127" t="str">
        <f t="shared" si="2"/>
        <v>10101055</v>
      </c>
      <c r="C10" s="60" t="s">
        <v>335</v>
      </c>
      <c r="D10" s="60" t="s">
        <v>70</v>
      </c>
      <c r="E10" s="61">
        <v>-105635559.36</v>
      </c>
      <c r="F10" s="61">
        <v>490300</v>
      </c>
      <c r="G10" s="61">
        <v>9167243.4199999999</v>
      </c>
      <c r="H10" s="61">
        <v>-114312502.78</v>
      </c>
      <c r="I10" s="61">
        <v>-1392226.59</v>
      </c>
      <c r="J10" s="61">
        <v>6611.49</v>
      </c>
      <c r="K10" s="61">
        <v>111599.05</v>
      </c>
      <c r="L10" s="61">
        <v>-1497214.15</v>
      </c>
      <c r="M10" s="9" t="str">
        <f>VLOOKUP(C10,TB!C:F,3,0)</f>
        <v>Acc. Dep. - Furnitur</v>
      </c>
      <c r="N10" s="9" t="str">
        <f>VLOOKUP(C10,TB!C:F,4,0)</f>
        <v>Property, plant and equipment</v>
      </c>
      <c r="P10" s="179"/>
      <c r="Q10" s="179"/>
    </row>
    <row r="11" spans="1:17" ht="14.5" hidden="1">
      <c r="A11" s="12" t="str">
        <f t="shared" si="1"/>
        <v>1</v>
      </c>
      <c r="B11" s="127" t="str">
        <f t="shared" si="2"/>
        <v>10101060</v>
      </c>
      <c r="C11" s="60" t="s">
        <v>336</v>
      </c>
      <c r="D11" s="60" t="s">
        <v>24</v>
      </c>
      <c r="E11" s="61">
        <v>64241446.200000003</v>
      </c>
      <c r="F11" s="61">
        <v>1961656.51</v>
      </c>
      <c r="G11" s="61">
        <v>2798674.64</v>
      </c>
      <c r="H11" s="61">
        <v>63404428.07</v>
      </c>
      <c r="I11" s="61">
        <v>811684.69</v>
      </c>
      <c r="J11" s="61">
        <v>23072.35</v>
      </c>
      <c r="K11" s="61">
        <v>36546.04</v>
      </c>
      <c r="L11" s="61">
        <v>798211</v>
      </c>
      <c r="M11" s="9" t="str">
        <f>VLOOKUP(C11,TB!C:F,3,0)</f>
        <v>Office equipment</v>
      </c>
      <c r="N11" s="9" t="str">
        <f>VLOOKUP(C11,TB!C:F,4,0)</f>
        <v>Property, plant and equipment</v>
      </c>
      <c r="P11" s="179"/>
      <c r="Q11" s="179"/>
    </row>
    <row r="12" spans="1:17" ht="14.5" hidden="1">
      <c r="A12" s="12" t="str">
        <f t="shared" si="1"/>
        <v>1</v>
      </c>
      <c r="B12" s="127" t="str">
        <f t="shared" si="2"/>
        <v>10101065</v>
      </c>
      <c r="C12" s="60" t="s">
        <v>337</v>
      </c>
      <c r="D12" s="60" t="s">
        <v>71</v>
      </c>
      <c r="E12" s="61">
        <v>-38661322.539999999</v>
      </c>
      <c r="F12" s="61">
        <v>2490444.21</v>
      </c>
      <c r="G12" s="61">
        <v>4992413.3099999996</v>
      </c>
      <c r="H12" s="61">
        <v>-41163291.640000001</v>
      </c>
      <c r="I12" s="61">
        <v>-499526.94</v>
      </c>
      <c r="J12" s="61">
        <v>32747.78</v>
      </c>
      <c r="K12" s="61">
        <v>61860.75</v>
      </c>
      <c r="L12" s="61">
        <v>-528639.91</v>
      </c>
      <c r="M12" s="9" t="str">
        <f>VLOOKUP(C12,TB!C:F,3,0)</f>
        <v>Acc. Dep. - Office E</v>
      </c>
      <c r="N12" s="9" t="str">
        <f>VLOOKUP(C12,TB!C:F,4,0)</f>
        <v>Property, plant and equipment</v>
      </c>
      <c r="P12" s="179"/>
      <c r="Q12" s="179"/>
    </row>
    <row r="13" spans="1:17" ht="14.5" hidden="1">
      <c r="A13" s="12" t="str">
        <f t="shared" si="1"/>
        <v>1</v>
      </c>
      <c r="B13" s="127" t="str">
        <f t="shared" si="2"/>
        <v>10101070</v>
      </c>
      <c r="C13" s="60" t="s">
        <v>338</v>
      </c>
      <c r="D13" s="60" t="s">
        <v>25</v>
      </c>
      <c r="E13" s="61">
        <v>43850309.759999998</v>
      </c>
      <c r="F13" s="61">
        <v>5457261.4699999997</v>
      </c>
      <c r="G13" s="61">
        <v>2037272.59</v>
      </c>
      <c r="H13" s="61">
        <v>47270298.640000001</v>
      </c>
      <c r="I13" s="61">
        <v>554031.51</v>
      </c>
      <c r="J13" s="61">
        <v>63709.39</v>
      </c>
      <c r="K13" s="61">
        <v>26662.54</v>
      </c>
      <c r="L13" s="61">
        <v>591078.36</v>
      </c>
      <c r="M13" s="9" t="str">
        <f>VLOOKUP(C13,TB!C:F,3,0)</f>
        <v>Computer equipment</v>
      </c>
      <c r="N13" s="9" t="str">
        <f>VLOOKUP(C13,TB!C:F,4,0)</f>
        <v>Property, plant and equipment</v>
      </c>
      <c r="P13" s="179"/>
      <c r="Q13" s="179"/>
    </row>
    <row r="14" spans="1:17" ht="14.5" hidden="1">
      <c r="A14" s="12" t="str">
        <f t="shared" si="1"/>
        <v>1</v>
      </c>
      <c r="B14" s="127" t="str">
        <f t="shared" si="2"/>
        <v>10101075</v>
      </c>
      <c r="C14" s="60" t="s">
        <v>339</v>
      </c>
      <c r="D14" s="60" t="s">
        <v>72</v>
      </c>
      <c r="E14" s="61">
        <v>-41093192.789999999</v>
      </c>
      <c r="F14" s="61">
        <v>1974482.6</v>
      </c>
      <c r="G14" s="61">
        <v>2141701.11</v>
      </c>
      <c r="H14" s="61">
        <v>-41260411.299999997</v>
      </c>
      <c r="I14" s="61">
        <v>-521475.63</v>
      </c>
      <c r="J14" s="61">
        <v>25924.41</v>
      </c>
      <c r="K14" s="61">
        <v>25246.55</v>
      </c>
      <c r="L14" s="61">
        <v>-520797.77</v>
      </c>
      <c r="M14" s="9" t="str">
        <f>VLOOKUP(C14,TB!C:F,3,0)</f>
        <v>Acc. Dep. - Computer</v>
      </c>
      <c r="N14" s="9" t="str">
        <f>VLOOKUP(C14,TB!C:F,4,0)</f>
        <v>Property, plant and equipment</v>
      </c>
      <c r="P14" s="179"/>
      <c r="Q14" s="179"/>
    </row>
    <row r="15" spans="1:17" ht="14.5" hidden="1">
      <c r="A15" s="12" t="str">
        <f t="shared" si="1"/>
        <v>1</v>
      </c>
      <c r="B15" s="127" t="str">
        <f t="shared" si="2"/>
        <v>10101080</v>
      </c>
      <c r="C15" s="60" t="s">
        <v>340</v>
      </c>
      <c r="D15" s="60" t="s">
        <v>26</v>
      </c>
      <c r="E15" s="61">
        <v>17129815</v>
      </c>
      <c r="F15" s="61">
        <v>0.85</v>
      </c>
      <c r="G15" s="61">
        <v>4798366</v>
      </c>
      <c r="H15" s="61">
        <v>12331449.85</v>
      </c>
      <c r="I15" s="61">
        <v>228353.8</v>
      </c>
      <c r="J15" s="61">
        <v>0.01</v>
      </c>
      <c r="K15" s="61">
        <v>64884.62</v>
      </c>
      <c r="L15" s="61">
        <v>163469.19</v>
      </c>
      <c r="M15" s="9" t="str">
        <f>VLOOKUP(C15,TB!C:F,3,0)</f>
        <v>Vehicle</v>
      </c>
      <c r="N15" s="9" t="str">
        <f>VLOOKUP(C15,TB!C:F,4,0)</f>
        <v>Property, plant and equipment</v>
      </c>
      <c r="P15" s="179"/>
      <c r="Q15" s="179"/>
    </row>
    <row r="16" spans="1:17" ht="14.5" hidden="1">
      <c r="A16" s="12" t="str">
        <f t="shared" si="1"/>
        <v>1</v>
      </c>
      <c r="B16" s="127" t="str">
        <f t="shared" si="2"/>
        <v>10101085</v>
      </c>
      <c r="C16" s="60" t="s">
        <v>341</v>
      </c>
      <c r="D16" s="60" t="s">
        <v>73</v>
      </c>
      <c r="E16" s="61">
        <v>-15365998.449999999</v>
      </c>
      <c r="F16" s="61">
        <v>4798366</v>
      </c>
      <c r="G16" s="61">
        <v>371329.86</v>
      </c>
      <c r="H16" s="61">
        <v>-10938962.310000001</v>
      </c>
      <c r="I16" s="61">
        <v>-207590.8</v>
      </c>
      <c r="J16" s="61">
        <v>64884.62</v>
      </c>
      <c r="K16" s="61">
        <v>4371.16</v>
      </c>
      <c r="L16" s="61">
        <v>-147077.34</v>
      </c>
      <c r="M16" s="9" t="str">
        <f>VLOOKUP(C16,TB!C:F,3,0)</f>
        <v>Acc. Dep. - Motor Ve</v>
      </c>
      <c r="N16" s="9" t="str">
        <f>VLOOKUP(C16,TB!C:F,4,0)</f>
        <v>Property, plant and equipment</v>
      </c>
      <c r="P16" s="179"/>
      <c r="Q16" s="179"/>
    </row>
    <row r="17" spans="1:17" ht="14.5" hidden="1">
      <c r="A17" s="12" t="str">
        <f t="shared" si="1"/>
        <v>1</v>
      </c>
      <c r="B17" s="127" t="str">
        <f t="shared" si="2"/>
        <v>10101130</v>
      </c>
      <c r="C17" s="60" t="s">
        <v>698</v>
      </c>
      <c r="D17" s="60" t="s">
        <v>648</v>
      </c>
      <c r="E17" s="61">
        <v>844960608.92999995</v>
      </c>
      <c r="F17" s="61">
        <v>31785770.02</v>
      </c>
      <c r="G17" s="61">
        <v>8937020.7599999998</v>
      </c>
      <c r="H17" s="61">
        <v>867809358.19000006</v>
      </c>
      <c r="I17" s="61">
        <v>11253792.67</v>
      </c>
      <c r="J17" s="61">
        <v>379154.99</v>
      </c>
      <c r="K17" s="61">
        <v>123559.2</v>
      </c>
      <c r="L17" s="61">
        <v>11509388.460000001</v>
      </c>
      <c r="M17" s="9" t="str">
        <f>VLOOKUP(C17,TB!C:F,3,0)</f>
        <v>Utility &amp; Washing</v>
      </c>
      <c r="N17" s="9" t="str">
        <f>VLOOKUP(C17,TB!C:F,4,0)</f>
        <v>Property, plant and equipment</v>
      </c>
      <c r="P17" s="179"/>
      <c r="Q17" s="179"/>
    </row>
    <row r="18" spans="1:17" ht="14.5" hidden="1">
      <c r="A18" s="12" t="str">
        <f t="shared" si="1"/>
        <v>1</v>
      </c>
      <c r="B18" s="127" t="str">
        <f t="shared" si="2"/>
        <v>10101135</v>
      </c>
      <c r="C18" s="60" t="s">
        <v>699</v>
      </c>
      <c r="D18" s="60" t="s">
        <v>654</v>
      </c>
      <c r="E18" s="61">
        <v>-558376828.33000004</v>
      </c>
      <c r="F18" s="61">
        <v>6658185.9199999999</v>
      </c>
      <c r="G18" s="61">
        <v>37748210.409999996</v>
      </c>
      <c r="H18" s="61">
        <v>-589466852.82000005</v>
      </c>
      <c r="I18" s="61">
        <v>-7661691.0300000003</v>
      </c>
      <c r="J18" s="61">
        <v>94298.559999999998</v>
      </c>
      <c r="K18" s="61">
        <v>489810.93</v>
      </c>
      <c r="L18" s="61">
        <v>-8057203.4000000004</v>
      </c>
      <c r="M18" s="9" t="str">
        <f>VLOOKUP(C18,TB!C:F,3,0)</f>
        <v>Acc. Dep. - Ut. &amp; Wh</v>
      </c>
      <c r="N18" s="9" t="str">
        <f>VLOOKUP(C18,TB!C:F,4,0)</f>
        <v>Property, plant and equipment</v>
      </c>
      <c r="P18" s="179"/>
      <c r="Q18" s="179"/>
    </row>
    <row r="19" spans="1:17" ht="14.5" hidden="1">
      <c r="A19" s="12" t="str">
        <f t="shared" si="1"/>
        <v>1</v>
      </c>
      <c r="B19" s="13" t="str">
        <f t="shared" si="2"/>
        <v>10101200</v>
      </c>
      <c r="C19" s="60" t="s">
        <v>985</v>
      </c>
      <c r="D19" s="60" t="s">
        <v>740</v>
      </c>
      <c r="E19" s="61">
        <v>24374941.27</v>
      </c>
      <c r="F19" s="61">
        <v>67155</v>
      </c>
      <c r="G19" s="61">
        <v>0</v>
      </c>
      <c r="H19" s="61">
        <v>24442096.27</v>
      </c>
      <c r="I19" s="61">
        <v>290350.7</v>
      </c>
      <c r="J19" s="61">
        <v>726</v>
      </c>
      <c r="K19" s="61">
        <v>0</v>
      </c>
      <c r="L19" s="61">
        <v>291076.7</v>
      </c>
      <c r="M19" s="9" t="str">
        <f>VLOOKUP(C19,TB!C:F,3,0)</f>
        <v>ROU Assets</v>
      </c>
      <c r="N19" s="9" t="str">
        <f>VLOOKUP(C19,TB!C:F,4,0)</f>
        <v>Right-of-use assets</v>
      </c>
      <c r="P19" s="179"/>
      <c r="Q19" s="179"/>
    </row>
    <row r="20" spans="1:17" ht="14.5" hidden="1">
      <c r="A20" s="12" t="str">
        <f t="shared" si="1"/>
        <v>1</v>
      </c>
      <c r="B20" s="13" t="str">
        <f t="shared" si="2"/>
        <v>10101201</v>
      </c>
      <c r="C20" s="60" t="s">
        <v>986</v>
      </c>
      <c r="D20" s="60" t="s">
        <v>737</v>
      </c>
      <c r="E20" s="61">
        <v>-6157877.7000000002</v>
      </c>
      <c r="F20" s="61">
        <v>0</v>
      </c>
      <c r="G20" s="61">
        <v>3104374.34</v>
      </c>
      <c r="H20" s="61">
        <v>-9262252.0399999991</v>
      </c>
      <c r="I20" s="61">
        <v>-73351.73</v>
      </c>
      <c r="J20" s="61">
        <v>0</v>
      </c>
      <c r="K20" s="61">
        <v>36950.519999999997</v>
      </c>
      <c r="L20" s="61">
        <v>-110302.25</v>
      </c>
      <c r="M20" s="9" t="str">
        <f>VLOOKUP(C20,TB!C:F,3,0)</f>
        <v>Acc. Amor. ROU Asset</v>
      </c>
      <c r="N20" s="9" t="str">
        <f>VLOOKUP(C20,TB!C:F,4,0)</f>
        <v>Right-of-use assets</v>
      </c>
      <c r="P20" s="179"/>
      <c r="Q20" s="179"/>
    </row>
    <row r="21" spans="1:17" ht="14.5" hidden="1">
      <c r="A21" s="12" t="str">
        <f t="shared" si="1"/>
        <v>1</v>
      </c>
      <c r="B21" s="13" t="str">
        <f t="shared" si="2"/>
        <v>10101210</v>
      </c>
      <c r="C21" s="60" t="s">
        <v>1719</v>
      </c>
      <c r="D21" s="60" t="s">
        <v>1720</v>
      </c>
      <c r="E21" s="61">
        <v>0</v>
      </c>
      <c r="F21" s="61">
        <v>6242112</v>
      </c>
      <c r="G21" s="61">
        <v>6242112</v>
      </c>
      <c r="H21" s="61">
        <v>0</v>
      </c>
      <c r="I21" s="61">
        <v>0</v>
      </c>
      <c r="J21" s="61">
        <v>72540.52</v>
      </c>
      <c r="K21" s="61">
        <v>72540.52</v>
      </c>
      <c r="L21" s="61">
        <v>0</v>
      </c>
      <c r="M21" s="9" t="e">
        <f>VLOOKUP(C21,TB!C:F,3,0)</f>
        <v>#N/A</v>
      </c>
      <c r="N21" s="9" t="e">
        <f>VLOOKUP(C21,TB!C:F,4,0)</f>
        <v>#N/A</v>
      </c>
      <c r="P21" s="179"/>
      <c r="Q21" s="179"/>
    </row>
    <row r="22" spans="1:17" ht="14.5" hidden="1">
      <c r="A22" s="12" t="str">
        <f t="shared" si="1"/>
        <v>1</v>
      </c>
      <c r="B22" s="13" t="str">
        <f t="shared" si="2"/>
        <v>10102010</v>
      </c>
      <c r="C22" s="60" t="s">
        <v>342</v>
      </c>
      <c r="D22" s="60" t="s">
        <v>31</v>
      </c>
      <c r="E22" s="61">
        <v>17141706.789999999</v>
      </c>
      <c r="F22" s="61">
        <v>0</v>
      </c>
      <c r="G22" s="61">
        <v>0</v>
      </c>
      <c r="H22" s="61">
        <v>17141706.789999999</v>
      </c>
      <c r="I22" s="61">
        <v>225347.58</v>
      </c>
      <c r="J22" s="61">
        <v>0</v>
      </c>
      <c r="K22" s="61">
        <v>0</v>
      </c>
      <c r="L22" s="61">
        <v>225347.58</v>
      </c>
      <c r="M22" s="9" t="str">
        <f>VLOOKUP(C22,TB!C:F,3,0)</f>
        <v>Software</v>
      </c>
      <c r="N22" s="9" t="str">
        <f>VLOOKUP(C22,TB!C:F,4,0)</f>
        <v>Intangible assets</v>
      </c>
      <c r="P22" s="179"/>
      <c r="Q22" s="179"/>
    </row>
    <row r="23" spans="1:17" ht="14.5" hidden="1">
      <c r="A23" s="12" t="str">
        <f t="shared" si="1"/>
        <v>1</v>
      </c>
      <c r="B23" s="13" t="str">
        <f t="shared" si="2"/>
        <v>10102015</v>
      </c>
      <c r="C23" s="60" t="s">
        <v>343</v>
      </c>
      <c r="D23" s="60" t="s">
        <v>74</v>
      </c>
      <c r="E23" s="61">
        <v>-16672456.789999999</v>
      </c>
      <c r="F23" s="61">
        <v>0</v>
      </c>
      <c r="G23" s="61">
        <v>187700</v>
      </c>
      <c r="H23" s="61">
        <v>-16860156.789999999</v>
      </c>
      <c r="I23" s="61">
        <v>-219757.94</v>
      </c>
      <c r="J23" s="61">
        <v>0</v>
      </c>
      <c r="K23" s="61">
        <v>2235.85</v>
      </c>
      <c r="L23" s="61">
        <v>-221993.79</v>
      </c>
      <c r="M23" s="9" t="str">
        <f>VLOOKUP(C23,TB!C:F,3,0)</f>
        <v>Amort. - Software</v>
      </c>
      <c r="N23" s="9" t="str">
        <f>VLOOKUP(C23,TB!C:F,4,0)</f>
        <v>Intangible assets</v>
      </c>
      <c r="P23" s="179"/>
      <c r="Q23" s="179"/>
    </row>
    <row r="24" spans="1:17" ht="14.5" hidden="1">
      <c r="A24" s="12" t="str">
        <f t="shared" si="1"/>
        <v>1</v>
      </c>
      <c r="B24" s="13" t="str">
        <f t="shared" si="2"/>
        <v>10103001</v>
      </c>
      <c r="C24" s="60" t="s">
        <v>344</v>
      </c>
      <c r="D24" s="60" t="s">
        <v>216</v>
      </c>
      <c r="E24" s="61">
        <v>9651751.6400000006</v>
      </c>
      <c r="F24" s="61">
        <v>122156921.45</v>
      </c>
      <c r="G24" s="61">
        <v>13505513</v>
      </c>
      <c r="H24" s="61">
        <v>118303160.09</v>
      </c>
      <c r="I24" s="61">
        <v>113616.84</v>
      </c>
      <c r="J24" s="61">
        <v>1431480.51</v>
      </c>
      <c r="K24" s="61">
        <v>159913.39000000001</v>
      </c>
      <c r="L24" s="61">
        <v>1385183.96</v>
      </c>
      <c r="M24" s="9" t="str">
        <f>VLOOKUP(C24,TB!C:F,3,0)</f>
        <v>Factory building</v>
      </c>
      <c r="N24" s="9" t="str">
        <f>VLOOKUP(C24,TB!C:F,4,0)</f>
        <v>Capital work-in-progress</v>
      </c>
      <c r="P24" s="179"/>
      <c r="Q24" s="179"/>
    </row>
    <row r="25" spans="1:17" ht="14.5" hidden="1">
      <c r="A25" s="12" t="str">
        <f t="shared" si="1"/>
        <v>1</v>
      </c>
      <c r="B25" s="13" t="str">
        <f t="shared" si="2"/>
        <v>10103003</v>
      </c>
      <c r="C25" s="60" t="s">
        <v>345</v>
      </c>
      <c r="D25" s="60" t="s">
        <v>217</v>
      </c>
      <c r="E25" s="61">
        <v>14464478.449999999</v>
      </c>
      <c r="F25" s="61">
        <v>103976519.34</v>
      </c>
      <c r="G25" s="61">
        <v>76411502.099999994</v>
      </c>
      <c r="H25" s="61">
        <v>42029495.689999998</v>
      </c>
      <c r="I25" s="61">
        <v>171819.92</v>
      </c>
      <c r="J25" s="61">
        <v>1218713.42</v>
      </c>
      <c r="K25" s="61">
        <v>902217.7</v>
      </c>
      <c r="L25" s="61">
        <v>488315.64</v>
      </c>
      <c r="M25" s="9" t="str">
        <f>VLOOKUP(C25,TB!C:F,3,0)</f>
        <v>Plant and machinery</v>
      </c>
      <c r="N25" s="9" t="str">
        <f>VLOOKUP(C25,TB!C:F,4,0)</f>
        <v>Capital work-in-progress</v>
      </c>
      <c r="P25" s="179"/>
      <c r="Q25" s="179"/>
    </row>
    <row r="26" spans="1:17" ht="14.5" hidden="1">
      <c r="A26" s="12" t="str">
        <f t="shared" si="1"/>
        <v>1</v>
      </c>
      <c r="B26" s="13" t="str">
        <f t="shared" si="2"/>
        <v>10103004</v>
      </c>
      <c r="C26" s="60" t="s">
        <v>346</v>
      </c>
      <c r="D26" s="60" t="s">
        <v>291</v>
      </c>
      <c r="E26" s="61">
        <v>659660</v>
      </c>
      <c r="F26" s="61">
        <v>1907870.31</v>
      </c>
      <c r="G26" s="61">
        <v>1562105.56</v>
      </c>
      <c r="H26" s="61">
        <v>1005424.75</v>
      </c>
      <c r="I26" s="61">
        <v>7765.27</v>
      </c>
      <c r="J26" s="61">
        <v>21823.67</v>
      </c>
      <c r="K26" s="61">
        <v>18266.740000000002</v>
      </c>
      <c r="L26" s="61">
        <v>11322.2</v>
      </c>
      <c r="M26" s="9" t="str">
        <f>VLOOKUP(C26,TB!C:F,3,0)</f>
        <v>Furniture and fixtures</v>
      </c>
      <c r="N26" s="9" t="str">
        <f>VLOOKUP(C26,TB!C:F,4,0)</f>
        <v>Capital work-in-progress</v>
      </c>
      <c r="P26" s="179"/>
      <c r="Q26" s="179"/>
    </row>
    <row r="27" spans="1:17" ht="14.5" hidden="1">
      <c r="A27" s="12" t="str">
        <f t="shared" si="1"/>
        <v>1</v>
      </c>
      <c r="B27" s="13" t="str">
        <f t="shared" si="2"/>
        <v>10103005</v>
      </c>
      <c r="C27" s="60" t="s">
        <v>347</v>
      </c>
      <c r="D27" s="60" t="s">
        <v>218</v>
      </c>
      <c r="E27" s="61">
        <v>145740</v>
      </c>
      <c r="F27" s="61">
        <v>2977704</v>
      </c>
      <c r="G27" s="61">
        <v>3003944</v>
      </c>
      <c r="H27" s="61">
        <v>119500</v>
      </c>
      <c r="I27" s="61">
        <v>1715.6</v>
      </c>
      <c r="J27" s="61">
        <v>33714.29</v>
      </c>
      <c r="K27" s="61">
        <v>34089.449999999997</v>
      </c>
      <c r="L27" s="61">
        <v>1340.44</v>
      </c>
      <c r="M27" s="9" t="str">
        <f>VLOOKUP(C27,TB!C:F,3,0)</f>
        <v xml:space="preserve"> Office equipment</v>
      </c>
      <c r="N27" s="9" t="str">
        <f>VLOOKUP(C27,TB!C:F,4,0)</f>
        <v>Capital work-in-progress</v>
      </c>
      <c r="P27" s="179"/>
      <c r="Q27" s="179"/>
    </row>
    <row r="28" spans="1:17" ht="14.5" hidden="1">
      <c r="A28" s="12" t="str">
        <f t="shared" si="1"/>
        <v>1</v>
      </c>
      <c r="B28" s="13" t="str">
        <f t="shared" si="2"/>
        <v>10103006</v>
      </c>
      <c r="C28" s="60" t="s">
        <v>348</v>
      </c>
      <c r="D28" s="60" t="s">
        <v>219</v>
      </c>
      <c r="E28" s="61">
        <v>0</v>
      </c>
      <c r="F28" s="61">
        <v>16159926.9</v>
      </c>
      <c r="G28" s="61">
        <v>4158801</v>
      </c>
      <c r="H28" s="61">
        <v>12001125.9</v>
      </c>
      <c r="I28" s="61">
        <v>0</v>
      </c>
      <c r="J28" s="61">
        <v>187088.39</v>
      </c>
      <c r="K28" s="61">
        <v>48488.58</v>
      </c>
      <c r="L28" s="61">
        <v>138599.81</v>
      </c>
      <c r="M28" s="9" t="str">
        <f>VLOOKUP(C28,TB!C:F,3,0)</f>
        <v>Computer equipment</v>
      </c>
      <c r="N28" s="9" t="str">
        <f>VLOOKUP(C28,TB!C:F,4,0)</f>
        <v>Capital work-in-progress</v>
      </c>
      <c r="P28" s="179"/>
      <c r="Q28" s="179"/>
    </row>
    <row r="29" spans="1:17" ht="14.5" hidden="1">
      <c r="A29" s="12" t="str">
        <f t="shared" si="1"/>
        <v>1</v>
      </c>
      <c r="B29" s="13" t="str">
        <f t="shared" si="2"/>
        <v>10103007</v>
      </c>
      <c r="C29" s="60" t="s">
        <v>1289</v>
      </c>
      <c r="D29" s="60" t="s">
        <v>1290</v>
      </c>
      <c r="E29" s="61">
        <v>0</v>
      </c>
      <c r="F29" s="61">
        <v>0</v>
      </c>
      <c r="G29" s="61">
        <v>0</v>
      </c>
      <c r="H29" s="61">
        <v>0</v>
      </c>
      <c r="I29" s="61">
        <v>0</v>
      </c>
      <c r="J29" s="61">
        <v>0</v>
      </c>
      <c r="K29" s="61">
        <v>0</v>
      </c>
      <c r="L29" s="61">
        <v>0</v>
      </c>
      <c r="M29" s="9" t="str">
        <f>VLOOKUP(C29,TB!C:F,3,0)</f>
        <v>CWIP-Motor Vehicles</v>
      </c>
      <c r="N29" s="9" t="str">
        <f>VLOOKUP(C29,TB!C:F,4,0)</f>
        <v>Capital work-in-progress</v>
      </c>
      <c r="P29" s="179"/>
      <c r="Q29" s="179"/>
    </row>
    <row r="30" spans="1:17" ht="14.5" hidden="1">
      <c r="A30" s="12" t="str">
        <f t="shared" si="1"/>
        <v>1</v>
      </c>
      <c r="B30" s="13" t="str">
        <f t="shared" si="2"/>
        <v>10103009</v>
      </c>
      <c r="C30" s="60" t="s">
        <v>615</v>
      </c>
      <c r="D30" s="60" t="s">
        <v>349</v>
      </c>
      <c r="E30" s="61">
        <v>0</v>
      </c>
      <c r="F30" s="61">
        <v>0</v>
      </c>
      <c r="G30" s="61">
        <v>0</v>
      </c>
      <c r="H30" s="61">
        <v>0</v>
      </c>
      <c r="I30" s="61">
        <v>0</v>
      </c>
      <c r="J30" s="61">
        <v>0</v>
      </c>
      <c r="K30" s="61">
        <v>0</v>
      </c>
      <c r="L30" s="61">
        <v>0</v>
      </c>
      <c r="M30" s="9" t="str">
        <f>VLOOKUP(C30,TB!C:F,3,0)</f>
        <v>WIP-Software</v>
      </c>
      <c r="N30" s="9" t="str">
        <f>VLOOKUP(C30,TB!C:F,4,0)</f>
        <v>Capital work-in-progress</v>
      </c>
      <c r="P30" s="179"/>
      <c r="Q30" s="179"/>
    </row>
    <row r="31" spans="1:17" ht="14.5" hidden="1">
      <c r="A31" s="12" t="str">
        <f t="shared" si="1"/>
        <v>1</v>
      </c>
      <c r="B31" s="13" t="str">
        <f t="shared" si="2"/>
        <v>10103013</v>
      </c>
      <c r="C31" s="60" t="s">
        <v>987</v>
      </c>
      <c r="D31" s="60" t="s">
        <v>730</v>
      </c>
      <c r="E31" s="61">
        <v>5514905.4500000002</v>
      </c>
      <c r="F31" s="61">
        <v>34449960.490000002</v>
      </c>
      <c r="G31" s="61">
        <v>12634036.48</v>
      </c>
      <c r="H31" s="61">
        <v>27330829.460000001</v>
      </c>
      <c r="I31" s="61">
        <v>65089.74</v>
      </c>
      <c r="J31" s="61">
        <v>392712.26</v>
      </c>
      <c r="K31" s="61">
        <v>148037.24</v>
      </c>
      <c r="L31" s="61">
        <v>309764.76</v>
      </c>
      <c r="M31" s="9" t="str">
        <f>VLOOKUP(C31,TB!C:F,3,0)</f>
        <v>Utility &amp; Washing</v>
      </c>
      <c r="N31" s="9" t="str">
        <f>VLOOKUP(C31,TB!C:F,4,0)</f>
        <v>Capital work-in-progress</v>
      </c>
      <c r="P31" s="179"/>
      <c r="Q31" s="179"/>
    </row>
    <row r="32" spans="1:17" ht="14.5" hidden="1">
      <c r="A32" s="12" t="str">
        <f t="shared" si="1"/>
        <v>1</v>
      </c>
      <c r="B32" s="13" t="str">
        <f t="shared" si="2"/>
        <v>10201001</v>
      </c>
      <c r="C32" s="60" t="s">
        <v>988</v>
      </c>
      <c r="D32" s="60" t="s">
        <v>989</v>
      </c>
      <c r="E32" s="61">
        <v>0</v>
      </c>
      <c r="F32" s="61">
        <v>0</v>
      </c>
      <c r="G32" s="61">
        <v>0</v>
      </c>
      <c r="H32" s="61">
        <v>0</v>
      </c>
      <c r="I32" s="61">
        <v>0</v>
      </c>
      <c r="J32" s="61">
        <v>0</v>
      </c>
      <c r="K32" s="61">
        <v>0</v>
      </c>
      <c r="L32" s="61">
        <v>0</v>
      </c>
      <c r="M32" s="9">
        <f>VLOOKUP(C32,TB!C:F,3,0)</f>
        <v>0</v>
      </c>
      <c r="N32" s="9">
        <f>VLOOKUP(C32,TB!C:F,4,0)</f>
        <v>0</v>
      </c>
      <c r="P32" s="179"/>
      <c r="Q32" s="179"/>
    </row>
    <row r="33" spans="1:17" ht="14.5" hidden="1">
      <c r="A33" s="12" t="str">
        <f t="shared" si="1"/>
        <v>1</v>
      </c>
      <c r="B33" s="13" t="str">
        <f t="shared" si="2"/>
        <v>10201004</v>
      </c>
      <c r="C33" s="60" t="s">
        <v>990</v>
      </c>
      <c r="D33" s="60" t="s">
        <v>991</v>
      </c>
      <c r="E33" s="61">
        <v>0</v>
      </c>
      <c r="F33" s="61">
        <v>0</v>
      </c>
      <c r="G33" s="61">
        <v>0</v>
      </c>
      <c r="H33" s="61">
        <v>0</v>
      </c>
      <c r="I33" s="61">
        <v>0</v>
      </c>
      <c r="J33" s="61">
        <v>0</v>
      </c>
      <c r="K33" s="61">
        <v>0</v>
      </c>
      <c r="L33" s="61">
        <v>0</v>
      </c>
      <c r="M33" s="9" t="str">
        <f>VLOOKUP(C33,TB!C:F,3,0)</f>
        <v xml:space="preserve">Term deposits </v>
      </c>
      <c r="N33" s="9" t="str">
        <f>VLOOKUP(C33,TB!C:F,4,0)</f>
        <v>Cash and cash equivalents</v>
      </c>
      <c r="P33" s="179"/>
      <c r="Q33" s="179"/>
    </row>
    <row r="34" spans="1:17" ht="14.5" hidden="1">
      <c r="A34" s="12" t="str">
        <f t="shared" si="1"/>
        <v>1</v>
      </c>
      <c r="B34" s="13" t="str">
        <f t="shared" si="2"/>
        <v>10201007</v>
      </c>
      <c r="C34" s="60" t="s">
        <v>992</v>
      </c>
      <c r="D34" s="60" t="s">
        <v>993</v>
      </c>
      <c r="E34" s="61">
        <v>0</v>
      </c>
      <c r="F34" s="61">
        <v>69368956</v>
      </c>
      <c r="G34" s="61">
        <v>69368956</v>
      </c>
      <c r="H34" s="61">
        <v>0</v>
      </c>
      <c r="I34" s="61">
        <v>0</v>
      </c>
      <c r="J34" s="61">
        <v>841317.64</v>
      </c>
      <c r="K34" s="61">
        <v>841317.64</v>
      </c>
      <c r="L34" s="61">
        <v>0</v>
      </c>
      <c r="M34" s="9" t="str">
        <f>VLOOKUP(C34,TB!C:F,3,0)</f>
        <v>Short term loan to PGCL</v>
      </c>
      <c r="N34" s="9" t="str">
        <f>VLOOKUP(C34,TB!C:F,4,0)</f>
        <v>Short term loan (Rec)</v>
      </c>
      <c r="P34" s="179"/>
      <c r="Q34" s="179"/>
    </row>
    <row r="35" spans="1:17" ht="14.5" hidden="1">
      <c r="A35" s="12" t="str">
        <f t="shared" si="1"/>
        <v>1</v>
      </c>
      <c r="B35" s="13" t="str">
        <f t="shared" si="2"/>
        <v>10301001</v>
      </c>
      <c r="C35" s="60" t="s">
        <v>350</v>
      </c>
      <c r="D35" s="60" t="s">
        <v>75</v>
      </c>
      <c r="E35" s="61">
        <v>205369823.81</v>
      </c>
      <c r="F35" s="61">
        <v>8313899032.0200005</v>
      </c>
      <c r="G35" s="61">
        <v>8193408896.2299995</v>
      </c>
      <c r="H35" s="61">
        <v>325859959.60000002</v>
      </c>
      <c r="I35" s="61">
        <v>2446383.5</v>
      </c>
      <c r="J35" s="61">
        <v>97421228.719999999</v>
      </c>
      <c r="K35" s="61">
        <v>96118495.379999995</v>
      </c>
      <c r="L35" s="61">
        <v>3749116.84</v>
      </c>
      <c r="M35" s="9" t="str">
        <f>VLOOKUP(C35,TB!C:F,3,0)</f>
        <v>Trade -Int.Com.Rcble</v>
      </c>
      <c r="N35" s="9" t="str">
        <f>VLOOKUP(C35,TB!C:F,4,0)</f>
        <v>Intercompany receivables</v>
      </c>
      <c r="P35" s="179"/>
      <c r="Q35" s="179"/>
    </row>
    <row r="36" spans="1:17" ht="14.5" hidden="1">
      <c r="A36" s="12" t="str">
        <f t="shared" si="1"/>
        <v>1</v>
      </c>
      <c r="B36" s="13" t="str">
        <f t="shared" si="2"/>
        <v>10301002</v>
      </c>
      <c r="C36" s="60" t="s">
        <v>351</v>
      </c>
      <c r="D36" s="60" t="s">
        <v>76</v>
      </c>
      <c r="E36" s="61">
        <v>0</v>
      </c>
      <c r="F36" s="61">
        <v>20696486</v>
      </c>
      <c r="G36" s="61">
        <v>20696486</v>
      </c>
      <c r="H36" s="61">
        <v>0</v>
      </c>
      <c r="I36" s="61">
        <v>0</v>
      </c>
      <c r="J36" s="61">
        <v>241995.11</v>
      </c>
      <c r="K36" s="61">
        <v>241995.11</v>
      </c>
      <c r="L36" s="61">
        <v>0</v>
      </c>
      <c r="M36" s="9" t="str">
        <f>VLOOKUP(C36,TB!C:F,3,0)</f>
        <v>N.Trade-Int.Com.Rcbl</v>
      </c>
      <c r="N36" s="9" t="str">
        <f>VLOOKUP(C36,TB!C:F,4,0)</f>
        <v>Intercompany receivables</v>
      </c>
      <c r="P36" s="179"/>
      <c r="Q36" s="179"/>
    </row>
    <row r="37" spans="1:17" ht="14.5" hidden="1">
      <c r="A37" s="12" t="str">
        <f t="shared" si="1"/>
        <v>1</v>
      </c>
      <c r="B37" s="13" t="str">
        <f t="shared" si="2"/>
        <v>10301003</v>
      </c>
      <c r="C37" s="60" t="s">
        <v>352</v>
      </c>
      <c r="D37" s="60" t="s">
        <v>194</v>
      </c>
      <c r="E37" s="61">
        <v>2897778.78</v>
      </c>
      <c r="F37" s="61">
        <v>50697256.640000001</v>
      </c>
      <c r="G37" s="61">
        <v>35511843.350000001</v>
      </c>
      <c r="H37" s="61">
        <v>18083192.07</v>
      </c>
      <c r="I37" s="61">
        <v>34519.68</v>
      </c>
      <c r="J37" s="61">
        <v>592792.77</v>
      </c>
      <c r="K37" s="61">
        <v>417380.98</v>
      </c>
      <c r="L37" s="61">
        <v>209931.47</v>
      </c>
      <c r="M37" s="9" t="str">
        <f>VLOOKUP(C37,TB!C:F,3,0)</f>
        <v>A.Receivable -Export</v>
      </c>
      <c r="N37" s="9" t="str">
        <f>VLOOKUP(C37,TB!C:F,4,0)</f>
        <v>Non-intercompany receivables</v>
      </c>
      <c r="P37" s="179"/>
      <c r="Q37" s="179"/>
    </row>
    <row r="38" spans="1:17" ht="14.5" hidden="1">
      <c r="A38" s="12" t="str">
        <f t="shared" si="1"/>
        <v>1</v>
      </c>
      <c r="B38" s="13" t="str">
        <f t="shared" si="2"/>
        <v>10301004</v>
      </c>
      <c r="C38" s="60" t="s">
        <v>616</v>
      </c>
      <c r="D38" s="60" t="s">
        <v>604</v>
      </c>
      <c r="E38" s="61">
        <v>480297.26</v>
      </c>
      <c r="F38" s="61">
        <v>14062719.460000001</v>
      </c>
      <c r="G38" s="61">
        <v>6222314.3600000003</v>
      </c>
      <c r="H38" s="61">
        <v>8320702.3600000003</v>
      </c>
      <c r="I38" s="61">
        <v>5721.23</v>
      </c>
      <c r="J38" s="61">
        <v>164440.26</v>
      </c>
      <c r="K38" s="61">
        <v>74080.61</v>
      </c>
      <c r="L38" s="61">
        <v>96080.88</v>
      </c>
      <c r="M38" s="9" t="str">
        <f>VLOOKUP(C38,TB!C:F,3,0)</f>
        <v>A.Receivable -Dom</v>
      </c>
      <c r="N38" s="9" t="str">
        <f>VLOOKUP(C38,TB!C:F,4,0)</f>
        <v>Non-intercompany receivables</v>
      </c>
      <c r="P38" s="179"/>
      <c r="Q38" s="179"/>
    </row>
    <row r="39" spans="1:17" ht="14.5" hidden="1">
      <c r="A39" s="12" t="str">
        <f t="shared" si="1"/>
        <v>1</v>
      </c>
      <c r="B39" s="13" t="str">
        <f t="shared" si="2"/>
        <v>10301005</v>
      </c>
      <c r="C39" s="60" t="s">
        <v>994</v>
      </c>
      <c r="D39" s="60" t="s">
        <v>1721</v>
      </c>
      <c r="E39" s="61">
        <v>43815100.049999997</v>
      </c>
      <c r="F39" s="61">
        <v>290196814.91000003</v>
      </c>
      <c r="G39" s="61">
        <v>165880646.36000001</v>
      </c>
      <c r="H39" s="61">
        <v>168131268.59999999</v>
      </c>
      <c r="I39" s="61">
        <v>521919</v>
      </c>
      <c r="J39" s="61">
        <v>3354723.67</v>
      </c>
      <c r="K39" s="61">
        <v>1921547.93</v>
      </c>
      <c r="L39" s="61">
        <v>1955094.74</v>
      </c>
      <c r="M39" s="9" t="str">
        <f>VLOOKUP(C39,TB!C:F,3,0)</f>
        <v>Export incentive from Government</v>
      </c>
      <c r="N39" s="9" t="str">
        <f>VLOOKUP(C39,TB!C:F,4,0)</f>
        <v>Other receivables</v>
      </c>
      <c r="P39" s="179"/>
      <c r="Q39" s="179"/>
    </row>
    <row r="40" spans="1:17" ht="14.5" hidden="1">
      <c r="A40" s="12" t="str">
        <f t="shared" si="1"/>
        <v>1</v>
      </c>
      <c r="B40" s="13" t="str">
        <f t="shared" si="2"/>
        <v>10301008</v>
      </c>
      <c r="C40" s="60" t="s">
        <v>353</v>
      </c>
      <c r="D40" s="60" t="s">
        <v>1722</v>
      </c>
      <c r="E40" s="61">
        <v>1519715</v>
      </c>
      <c r="F40" s="61">
        <v>921039</v>
      </c>
      <c r="G40" s="61">
        <v>1519715</v>
      </c>
      <c r="H40" s="61">
        <v>921039</v>
      </c>
      <c r="I40" s="61">
        <v>17890</v>
      </c>
      <c r="J40" s="61">
        <v>9850.68</v>
      </c>
      <c r="K40" s="61">
        <v>17890</v>
      </c>
      <c r="L40" s="61">
        <v>9850.68</v>
      </c>
      <c r="M40" s="9" t="str">
        <f>VLOOKUP(C40,TB!C:F,3,0)</f>
        <v>Receivable from providend fund</v>
      </c>
      <c r="N40" s="9" t="str">
        <f>VLOOKUP(C40,TB!C:F,4,0)</f>
        <v>Other receivables</v>
      </c>
      <c r="P40" s="179"/>
      <c r="Q40" s="179"/>
    </row>
    <row r="41" spans="1:17" ht="14.5" hidden="1">
      <c r="A41" s="12" t="str">
        <f t="shared" si="1"/>
        <v>1</v>
      </c>
      <c r="B41" s="13" t="str">
        <f t="shared" si="2"/>
        <v>10330001</v>
      </c>
      <c r="C41" s="60" t="s">
        <v>354</v>
      </c>
      <c r="D41" s="60" t="s">
        <v>47</v>
      </c>
      <c r="E41" s="61">
        <v>-0.01</v>
      </c>
      <c r="F41" s="61">
        <v>0</v>
      </c>
      <c r="G41" s="61">
        <v>0</v>
      </c>
      <c r="H41" s="61">
        <v>-0.01</v>
      </c>
      <c r="I41" s="61">
        <v>0</v>
      </c>
      <c r="J41" s="61">
        <v>0</v>
      </c>
      <c r="K41" s="61">
        <v>0</v>
      </c>
      <c r="L41" s="61">
        <v>0</v>
      </c>
      <c r="M41" s="9" t="str">
        <f>VLOOKUP(C41,TB!C:F,3,0)</f>
        <v>Cash in hand</v>
      </c>
      <c r="N41" s="9" t="str">
        <f>VLOOKUP(C41,TB!C:F,4,0)</f>
        <v>Cash and cash equivalents</v>
      </c>
      <c r="P41" s="179"/>
      <c r="Q41" s="179"/>
    </row>
    <row r="42" spans="1:17" ht="14.5" hidden="1">
      <c r="A42" s="12" t="str">
        <f t="shared" si="1"/>
        <v>1</v>
      </c>
      <c r="B42" s="13" t="str">
        <f t="shared" si="2"/>
        <v>10330002</v>
      </c>
      <c r="C42" s="60" t="s">
        <v>355</v>
      </c>
      <c r="D42" s="60" t="s">
        <v>5</v>
      </c>
      <c r="E42" s="61">
        <v>152067</v>
      </c>
      <c r="F42" s="61">
        <v>629522</v>
      </c>
      <c r="G42" s="61">
        <v>661648</v>
      </c>
      <c r="H42" s="61">
        <v>119941</v>
      </c>
      <c r="I42" s="61">
        <v>1790.56</v>
      </c>
      <c r="J42" s="61">
        <v>7446.56</v>
      </c>
      <c r="K42" s="61">
        <v>7953.91</v>
      </c>
      <c r="L42" s="61">
        <v>1283.21</v>
      </c>
      <c r="M42" s="9" t="str">
        <f>VLOOKUP(C42,TB!C:F,3,0)</f>
        <v>Cash in hand</v>
      </c>
      <c r="N42" s="9" t="str">
        <f>VLOOKUP(C42,TB!C:F,4,0)</f>
        <v>Cash and cash equivalents</v>
      </c>
      <c r="P42" s="179"/>
      <c r="Q42" s="179"/>
    </row>
    <row r="43" spans="1:17" ht="14.5" hidden="1">
      <c r="A43" s="12" t="str">
        <f t="shared" si="1"/>
        <v>1</v>
      </c>
      <c r="B43" s="13" t="str">
        <f t="shared" si="2"/>
        <v>10340010</v>
      </c>
      <c r="C43" s="60" t="s">
        <v>996</v>
      </c>
      <c r="D43" s="60" t="s">
        <v>997</v>
      </c>
      <c r="E43" s="61">
        <v>183.63</v>
      </c>
      <c r="F43" s="61">
        <v>0</v>
      </c>
      <c r="G43" s="61">
        <v>0</v>
      </c>
      <c r="H43" s="61">
        <v>183.63</v>
      </c>
      <c r="I43" s="61">
        <v>1.78</v>
      </c>
      <c r="J43" s="61">
        <v>0</v>
      </c>
      <c r="K43" s="61">
        <v>0</v>
      </c>
      <c r="L43" s="61">
        <v>1.78</v>
      </c>
      <c r="M43" s="9" t="str">
        <f>VLOOKUP(C43,TB!C:F,3,0)</f>
        <v>Current account in BDT</v>
      </c>
      <c r="N43" s="9" t="str">
        <f>VLOOKUP(C43,TB!C:F,4,0)</f>
        <v>Cash and cash equivalents</v>
      </c>
      <c r="P43" s="179"/>
      <c r="Q43" s="179"/>
    </row>
    <row r="44" spans="1:17" ht="14.5" hidden="1">
      <c r="A44" s="12" t="str">
        <f t="shared" si="1"/>
        <v>1</v>
      </c>
      <c r="B44" s="13" t="str">
        <f t="shared" si="2"/>
        <v>10340020</v>
      </c>
      <c r="C44" s="60" t="s">
        <v>998</v>
      </c>
      <c r="D44" s="60" t="s">
        <v>999</v>
      </c>
      <c r="E44" s="61">
        <v>71449.88</v>
      </c>
      <c r="F44" s="61">
        <v>0</v>
      </c>
      <c r="G44" s="61">
        <v>690</v>
      </c>
      <c r="H44" s="61">
        <v>70759.88</v>
      </c>
      <c r="I44" s="61">
        <v>840.74</v>
      </c>
      <c r="J44" s="61">
        <v>65</v>
      </c>
      <c r="K44" s="61">
        <v>149.07</v>
      </c>
      <c r="L44" s="61">
        <v>756.67</v>
      </c>
      <c r="M44" s="9" t="str">
        <f>VLOOKUP(C44,TB!C:F,3,0)</f>
        <v>Current account in BDT</v>
      </c>
      <c r="N44" s="9" t="str">
        <f>VLOOKUP(C44,TB!C:F,4,0)</f>
        <v>Cash and cash equivalents</v>
      </c>
      <c r="P44" s="179"/>
      <c r="Q44" s="179"/>
    </row>
    <row r="45" spans="1:17" ht="14.5" hidden="1">
      <c r="A45" s="12" t="str">
        <f t="shared" si="1"/>
        <v>1</v>
      </c>
      <c r="B45" s="13" t="str">
        <f t="shared" si="2"/>
        <v>10340022</v>
      </c>
      <c r="C45" s="60" t="s">
        <v>1000</v>
      </c>
      <c r="D45" s="60" t="s">
        <v>1001</v>
      </c>
      <c r="E45" s="61">
        <v>0</v>
      </c>
      <c r="F45" s="61">
        <v>0</v>
      </c>
      <c r="G45" s="61">
        <v>0</v>
      </c>
      <c r="H45" s="61">
        <v>0</v>
      </c>
      <c r="I45" s="61">
        <v>0</v>
      </c>
      <c r="J45" s="61">
        <v>0</v>
      </c>
      <c r="K45" s="61">
        <v>0</v>
      </c>
      <c r="L45" s="61">
        <v>0</v>
      </c>
      <c r="M45" s="9" t="str">
        <f>VLOOKUP(C45,TB!C:F,3,0)</f>
        <v>Current account in BDT</v>
      </c>
      <c r="N45" s="9" t="str">
        <f>VLOOKUP(C45,TB!C:F,4,0)</f>
        <v>Cash and cash equivalents</v>
      </c>
      <c r="P45" s="179"/>
      <c r="Q45" s="179"/>
    </row>
    <row r="46" spans="1:17" ht="14.5" hidden="1">
      <c r="A46" s="12" t="str">
        <f t="shared" si="1"/>
        <v>1</v>
      </c>
      <c r="B46" s="13" t="str">
        <f t="shared" si="2"/>
        <v>10340030</v>
      </c>
      <c r="C46" s="60" t="s">
        <v>1002</v>
      </c>
      <c r="D46" s="60" t="s">
        <v>1003</v>
      </c>
      <c r="E46" s="61">
        <v>39753585.280000001</v>
      </c>
      <c r="F46" s="61">
        <v>2814423207</v>
      </c>
      <c r="G46" s="61">
        <v>2851510747.3299999</v>
      </c>
      <c r="H46" s="61">
        <v>2666044.9500000002</v>
      </c>
      <c r="I46" s="61">
        <v>467964.58</v>
      </c>
      <c r="J46" s="61">
        <v>33118804.649999999</v>
      </c>
      <c r="K46" s="61">
        <v>33558255.770000003</v>
      </c>
      <c r="L46" s="61">
        <v>28513.46</v>
      </c>
      <c r="M46" s="9" t="str">
        <f>VLOOKUP(C46,TB!C:F,3,0)</f>
        <v>Current account in BDT</v>
      </c>
      <c r="N46" s="9" t="str">
        <f>VLOOKUP(C46,TB!C:F,4,0)</f>
        <v>Cash and cash equivalents</v>
      </c>
      <c r="P46" s="179"/>
      <c r="Q46" s="179"/>
    </row>
    <row r="47" spans="1:17" ht="14.5" hidden="1">
      <c r="A47" s="12" t="str">
        <f t="shared" si="1"/>
        <v>1</v>
      </c>
      <c r="B47" s="13" t="str">
        <f t="shared" si="2"/>
        <v>10340031</v>
      </c>
      <c r="C47" s="60" t="s">
        <v>1004</v>
      </c>
      <c r="D47" s="60" t="s">
        <v>1005</v>
      </c>
      <c r="E47" s="61">
        <v>0</v>
      </c>
      <c r="F47" s="61">
        <v>656888861.21000004</v>
      </c>
      <c r="G47" s="61">
        <v>656888861.21000004</v>
      </c>
      <c r="H47" s="61">
        <v>0</v>
      </c>
      <c r="I47" s="61">
        <v>0</v>
      </c>
      <c r="J47" s="61">
        <v>7680721.25</v>
      </c>
      <c r="K47" s="61">
        <v>7680721.25</v>
      </c>
      <c r="L47" s="61">
        <v>0</v>
      </c>
      <c r="M47" s="9" t="str">
        <f>VLOOKUP(C47,TB!C:F,3,0)</f>
        <v>Current account in BDT</v>
      </c>
      <c r="N47" s="9" t="str">
        <f>VLOOKUP(C47,TB!C:F,4,0)</f>
        <v>Cash and cash equivalents</v>
      </c>
      <c r="P47" s="179"/>
      <c r="Q47" s="179"/>
    </row>
    <row r="48" spans="1:17" ht="14.5" hidden="1">
      <c r="A48" s="12" t="str">
        <f t="shared" si="1"/>
        <v>1</v>
      </c>
      <c r="B48" s="13" t="str">
        <f t="shared" si="2"/>
        <v>10340032</v>
      </c>
      <c r="C48" s="60" t="s">
        <v>1006</v>
      </c>
      <c r="D48" s="60" t="s">
        <v>1007</v>
      </c>
      <c r="E48" s="61">
        <v>-0.02</v>
      </c>
      <c r="F48" s="61">
        <v>1251014114.28</v>
      </c>
      <c r="G48" s="61">
        <v>1251014114.28</v>
      </c>
      <c r="H48" s="61">
        <v>-0.02</v>
      </c>
      <c r="I48" s="61">
        <v>0.32</v>
      </c>
      <c r="J48" s="61">
        <v>14622748.67</v>
      </c>
      <c r="K48" s="61">
        <v>14622748.67</v>
      </c>
      <c r="L48" s="61">
        <v>0.32</v>
      </c>
      <c r="M48" s="9" t="str">
        <f>VLOOKUP(C48,TB!C:F,3,0)</f>
        <v>Current account in BDT</v>
      </c>
      <c r="N48" s="9" t="str">
        <f>VLOOKUP(C48,TB!C:F,4,0)</f>
        <v>Cash and cash equivalents</v>
      </c>
      <c r="P48" s="179"/>
      <c r="Q48" s="179"/>
    </row>
    <row r="49" spans="1:17" ht="14.5" hidden="1">
      <c r="A49" s="12" t="str">
        <f t="shared" si="1"/>
        <v>1</v>
      </c>
      <c r="B49" s="13" t="str">
        <f t="shared" si="2"/>
        <v>10340040</v>
      </c>
      <c r="C49" s="60" t="s">
        <v>1008</v>
      </c>
      <c r="D49" s="60" t="s">
        <v>1009</v>
      </c>
      <c r="E49" s="61">
        <v>320.89999999999998</v>
      </c>
      <c r="F49" s="61">
        <v>0</v>
      </c>
      <c r="G49" s="61">
        <v>0</v>
      </c>
      <c r="H49" s="61">
        <v>320.89999999999998</v>
      </c>
      <c r="I49" s="61">
        <v>3.29</v>
      </c>
      <c r="J49" s="61">
        <v>0</v>
      </c>
      <c r="K49" s="61">
        <v>0</v>
      </c>
      <c r="L49" s="61">
        <v>3.29</v>
      </c>
      <c r="M49" s="9" t="str">
        <f>VLOOKUP(C49,TB!C:F,3,0)</f>
        <v>Current account in BDT</v>
      </c>
      <c r="N49" s="9" t="str">
        <f>VLOOKUP(C49,TB!C:F,4,0)</f>
        <v>Cash and cash equivalents</v>
      </c>
      <c r="P49" s="179"/>
      <c r="Q49" s="179"/>
    </row>
    <row r="50" spans="1:17" ht="14.5" hidden="1">
      <c r="A50" s="12" t="str">
        <f t="shared" si="1"/>
        <v>1</v>
      </c>
      <c r="B50" s="13" t="str">
        <f t="shared" si="2"/>
        <v>10340041</v>
      </c>
      <c r="C50" s="60" t="s">
        <v>1010</v>
      </c>
      <c r="D50" s="60" t="s">
        <v>1011</v>
      </c>
      <c r="E50" s="61">
        <v>0</v>
      </c>
      <c r="F50" s="61">
        <v>0</v>
      </c>
      <c r="G50" s="61">
        <v>0</v>
      </c>
      <c r="H50" s="61">
        <v>0</v>
      </c>
      <c r="I50" s="61">
        <v>0</v>
      </c>
      <c r="J50" s="61">
        <v>0</v>
      </c>
      <c r="K50" s="61">
        <v>0</v>
      </c>
      <c r="L50" s="61">
        <v>0</v>
      </c>
      <c r="M50" s="9" t="str">
        <f>VLOOKUP(C50,TB!C:F,3,0)</f>
        <v>Current account in BDT</v>
      </c>
      <c r="N50" s="9" t="str">
        <f>VLOOKUP(C50,TB!C:F,4,0)</f>
        <v>Cash and cash equivalents</v>
      </c>
      <c r="P50" s="179"/>
      <c r="Q50" s="179"/>
    </row>
    <row r="51" spans="1:17" ht="14.5" hidden="1">
      <c r="A51" s="12" t="str">
        <f t="shared" si="1"/>
        <v>1</v>
      </c>
      <c r="B51" s="13" t="str">
        <f t="shared" si="2"/>
        <v>10340042</v>
      </c>
      <c r="C51" s="60" t="s">
        <v>1012</v>
      </c>
      <c r="D51" s="60" t="s">
        <v>1013</v>
      </c>
      <c r="E51" s="61">
        <v>0.05</v>
      </c>
      <c r="F51" s="61">
        <v>0</v>
      </c>
      <c r="G51" s="61">
        <v>0</v>
      </c>
      <c r="H51" s="61">
        <v>0.05</v>
      </c>
      <c r="I51" s="61">
        <v>0</v>
      </c>
      <c r="J51" s="61">
        <v>0</v>
      </c>
      <c r="K51" s="61">
        <v>0</v>
      </c>
      <c r="L51" s="61">
        <v>0</v>
      </c>
      <c r="M51" s="9" t="str">
        <f>VLOOKUP(C51,TB!C:F,3,0)</f>
        <v>Current account in BDT</v>
      </c>
      <c r="N51" s="9" t="str">
        <f>VLOOKUP(C51,TB!C:F,4,0)</f>
        <v>Cash and cash equivalents</v>
      </c>
      <c r="P51" s="179"/>
      <c r="Q51" s="179"/>
    </row>
    <row r="52" spans="1:17" ht="14.5" hidden="1">
      <c r="A52" s="12" t="str">
        <f t="shared" si="1"/>
        <v>1</v>
      </c>
      <c r="B52" s="13" t="str">
        <f t="shared" si="2"/>
        <v>10340050</v>
      </c>
      <c r="C52" s="60" t="s">
        <v>1014</v>
      </c>
      <c r="D52" s="60" t="s">
        <v>1015</v>
      </c>
      <c r="E52" s="61">
        <v>1621289.87</v>
      </c>
      <c r="F52" s="61">
        <v>760665037.38999999</v>
      </c>
      <c r="G52" s="61">
        <v>762286327.25999999</v>
      </c>
      <c r="H52" s="61">
        <v>0</v>
      </c>
      <c r="I52" s="61">
        <v>19084.939999999999</v>
      </c>
      <c r="J52" s="61">
        <v>8924719.5800000001</v>
      </c>
      <c r="K52" s="61">
        <v>8943804.5399999991</v>
      </c>
      <c r="L52" s="61">
        <v>-0.02</v>
      </c>
      <c r="M52" s="9" t="str">
        <f>VLOOKUP(C52,TB!C:F,3,0)</f>
        <v>Current account in BDT(DBBL)</v>
      </c>
      <c r="N52" s="9" t="str">
        <f>VLOOKUP(C52,TB!C:F,4,0)</f>
        <v>Cash and cash equivalents</v>
      </c>
      <c r="P52" s="179"/>
      <c r="Q52" s="179"/>
    </row>
    <row r="53" spans="1:17" ht="14.5" hidden="1">
      <c r="A53" s="12" t="str">
        <f t="shared" si="1"/>
        <v>1</v>
      </c>
      <c r="B53" s="13" t="str">
        <f t="shared" si="2"/>
        <v>10340051</v>
      </c>
      <c r="C53" s="60" t="s">
        <v>1016</v>
      </c>
      <c r="D53" s="60" t="s">
        <v>1017</v>
      </c>
      <c r="E53" s="61">
        <v>0</v>
      </c>
      <c r="F53" s="61">
        <v>523515000</v>
      </c>
      <c r="G53" s="61">
        <v>523515000</v>
      </c>
      <c r="H53" s="61">
        <v>0</v>
      </c>
      <c r="I53" s="61">
        <v>0</v>
      </c>
      <c r="J53" s="61">
        <v>6126530.9199999999</v>
      </c>
      <c r="K53" s="61">
        <v>6126530.9199999999</v>
      </c>
      <c r="L53" s="61">
        <v>0</v>
      </c>
      <c r="M53" s="9" t="str">
        <f>VLOOKUP(C53,TB!C:F,3,0)</f>
        <v>Current account in BDT(DBBL)</v>
      </c>
      <c r="N53" s="9" t="str">
        <f>VLOOKUP(C53,TB!C:F,4,0)</f>
        <v>Cash and cash equivalents</v>
      </c>
      <c r="P53" s="179"/>
      <c r="Q53" s="179"/>
    </row>
    <row r="54" spans="1:17" ht="14.5" hidden="1">
      <c r="A54" s="12" t="str">
        <f t="shared" si="1"/>
        <v>1</v>
      </c>
      <c r="B54" s="13" t="str">
        <f t="shared" si="2"/>
        <v>10340052</v>
      </c>
      <c r="C54" s="60" t="s">
        <v>1018</v>
      </c>
      <c r="D54" s="60" t="s">
        <v>1019</v>
      </c>
      <c r="E54" s="61">
        <v>0</v>
      </c>
      <c r="F54" s="61">
        <v>766535239.25</v>
      </c>
      <c r="G54" s="61">
        <v>766535239.25</v>
      </c>
      <c r="H54" s="61">
        <v>0</v>
      </c>
      <c r="I54" s="61">
        <v>-0.46</v>
      </c>
      <c r="J54" s="61">
        <v>8973437.6899999995</v>
      </c>
      <c r="K54" s="61">
        <v>8973437.2300000004</v>
      </c>
      <c r="L54" s="61">
        <v>0</v>
      </c>
      <c r="M54" s="9" t="str">
        <f>VLOOKUP(C54,TB!C:F,3,0)</f>
        <v>Current account in BDT(DBBL)</v>
      </c>
      <c r="N54" s="9" t="str">
        <f>VLOOKUP(C54,TB!C:F,4,0)</f>
        <v>Cash and cash equivalents</v>
      </c>
      <c r="P54" s="179"/>
      <c r="Q54" s="179"/>
    </row>
    <row r="55" spans="1:17" ht="14.5" hidden="1">
      <c r="A55" s="12" t="str">
        <f t="shared" si="1"/>
        <v>1</v>
      </c>
      <c r="B55" s="13" t="str">
        <f t="shared" si="2"/>
        <v>10340060</v>
      </c>
      <c r="C55" s="60" t="s">
        <v>1020</v>
      </c>
      <c r="D55" s="60" t="s">
        <v>1021</v>
      </c>
      <c r="E55" s="61">
        <v>16.260000000000002</v>
      </c>
      <c r="F55" s="61">
        <v>100481748.17</v>
      </c>
      <c r="G55" s="61">
        <v>100476804.02</v>
      </c>
      <c r="H55" s="61">
        <v>4960.41</v>
      </c>
      <c r="I55" s="61">
        <v>0.17</v>
      </c>
      <c r="J55" s="61">
        <v>1209796.8799999999</v>
      </c>
      <c r="K55" s="61">
        <v>1209744.42</v>
      </c>
      <c r="L55" s="61">
        <v>52.63</v>
      </c>
      <c r="M55" s="9" t="str">
        <f>VLOOKUP(C55,TB!C:F,3,0)</f>
        <v>Current account in BDT</v>
      </c>
      <c r="N55" s="9" t="str">
        <f>VLOOKUP(C55,TB!C:F,4,0)</f>
        <v>Cash and cash equivalents</v>
      </c>
      <c r="P55" s="179"/>
      <c r="Q55" s="179"/>
    </row>
    <row r="56" spans="1:17" ht="14.5" hidden="1">
      <c r="A56" s="12" t="str">
        <f t="shared" si="1"/>
        <v>1</v>
      </c>
      <c r="B56" s="13" t="str">
        <f t="shared" si="2"/>
        <v>10340062</v>
      </c>
      <c r="C56" s="60" t="s">
        <v>1022</v>
      </c>
      <c r="D56" s="60" t="s">
        <v>1023</v>
      </c>
      <c r="E56" s="61">
        <v>0</v>
      </c>
      <c r="F56" s="61">
        <v>43350000</v>
      </c>
      <c r="G56" s="61">
        <v>43350000</v>
      </c>
      <c r="H56" s="61">
        <v>0</v>
      </c>
      <c r="I56" s="61">
        <v>0</v>
      </c>
      <c r="J56" s="61">
        <v>505539.36</v>
      </c>
      <c r="K56" s="61">
        <v>505539.36</v>
      </c>
      <c r="L56" s="61">
        <v>0</v>
      </c>
      <c r="M56" s="9" t="str">
        <f>VLOOKUP(C56,TB!C:F,3,0)</f>
        <v>Current account in BDT</v>
      </c>
      <c r="N56" s="9" t="str">
        <f>VLOOKUP(C56,TB!C:F,4,0)</f>
        <v>Cash and cash equivalents</v>
      </c>
      <c r="P56" s="179"/>
      <c r="Q56" s="179"/>
    </row>
    <row r="57" spans="1:17" ht="14.5" hidden="1">
      <c r="A57" s="12" t="str">
        <f t="shared" si="1"/>
        <v>1</v>
      </c>
      <c r="B57" s="13" t="str">
        <f t="shared" si="2"/>
        <v>10340070</v>
      </c>
      <c r="C57" s="60" t="s">
        <v>1024</v>
      </c>
      <c r="D57" s="60" t="s">
        <v>1025</v>
      </c>
      <c r="E57" s="61">
        <v>-0.1</v>
      </c>
      <c r="F57" s="61">
        <v>292327249</v>
      </c>
      <c r="G57" s="61">
        <v>274817099</v>
      </c>
      <c r="H57" s="61">
        <v>17510149.899999999</v>
      </c>
      <c r="I57" s="61">
        <v>0</v>
      </c>
      <c r="J57" s="61">
        <v>3160000</v>
      </c>
      <c r="K57" s="61">
        <v>2997036.22</v>
      </c>
      <c r="L57" s="61">
        <v>162963.78</v>
      </c>
      <c r="M57" s="9" t="str">
        <f>VLOOKUP(C57,TB!C:F,3,0)</f>
        <v>Current account in USD</v>
      </c>
      <c r="N57" s="9" t="str">
        <f>VLOOKUP(C57,TB!C:F,4,0)</f>
        <v>Cash and cash equivalents</v>
      </c>
      <c r="P57" s="179"/>
      <c r="Q57" s="179"/>
    </row>
    <row r="58" spans="1:17" ht="14.5" hidden="1">
      <c r="A58" s="12" t="str">
        <f t="shared" si="1"/>
        <v>1</v>
      </c>
      <c r="B58" s="13" t="str">
        <f t="shared" si="2"/>
        <v>10340072</v>
      </c>
      <c r="C58" s="60" t="s">
        <v>1291</v>
      </c>
      <c r="D58" s="60" t="s">
        <v>1025</v>
      </c>
      <c r="E58" s="61">
        <v>0</v>
      </c>
      <c r="F58" s="61">
        <v>287209500</v>
      </c>
      <c r="G58" s="61">
        <v>287209500</v>
      </c>
      <c r="H58" s="61">
        <v>0</v>
      </c>
      <c r="I58" s="61">
        <v>0</v>
      </c>
      <c r="J58" s="61">
        <v>3370000</v>
      </c>
      <c r="K58" s="61">
        <v>3370000</v>
      </c>
      <c r="L58" s="61">
        <v>0</v>
      </c>
      <c r="M58" s="9" t="e">
        <f>VLOOKUP(C58,TB!C:F,3,0)</f>
        <v>#N/A</v>
      </c>
      <c r="N58" s="9" t="e">
        <f>VLOOKUP(C58,TB!C:F,4,0)</f>
        <v>#N/A</v>
      </c>
      <c r="P58" s="179"/>
      <c r="Q58" s="179"/>
    </row>
    <row r="59" spans="1:17" ht="14.5" hidden="1">
      <c r="A59" s="12" t="str">
        <f t="shared" si="1"/>
        <v>1</v>
      </c>
      <c r="B59" s="13" t="str">
        <f t="shared" si="2"/>
        <v>10340080</v>
      </c>
      <c r="C59" s="60" t="s">
        <v>1026</v>
      </c>
      <c r="D59" s="60" t="s">
        <v>1027</v>
      </c>
      <c r="E59" s="61">
        <v>21073362.07</v>
      </c>
      <c r="F59" s="61">
        <v>876411022.57000005</v>
      </c>
      <c r="G59" s="61">
        <v>884118041.36000001</v>
      </c>
      <c r="H59" s="61">
        <v>13366343.279999999</v>
      </c>
      <c r="I59" s="61">
        <v>251022.78</v>
      </c>
      <c r="J59" s="61">
        <v>9970451.7599999998</v>
      </c>
      <c r="K59" s="61">
        <v>10076973.529999999</v>
      </c>
      <c r="L59" s="61">
        <v>144501.01</v>
      </c>
      <c r="M59" s="9" t="str">
        <f>VLOOKUP(C59,TB!C:F,3,0)</f>
        <v>Export retention quota (ERQ) account in USD</v>
      </c>
      <c r="N59" s="9" t="str">
        <f>VLOOKUP(C59,TB!C:F,4,0)</f>
        <v>Cash and cash equivalents</v>
      </c>
      <c r="P59" s="179"/>
      <c r="Q59" s="179"/>
    </row>
    <row r="60" spans="1:17" ht="14.5" hidden="1">
      <c r="A60" s="12" t="str">
        <f t="shared" si="1"/>
        <v>1</v>
      </c>
      <c r="B60" s="13" t="str">
        <f t="shared" si="2"/>
        <v>10340081</v>
      </c>
      <c r="C60" s="60" t="s">
        <v>1028</v>
      </c>
      <c r="D60" s="60" t="s">
        <v>1027</v>
      </c>
      <c r="E60" s="61">
        <v>0</v>
      </c>
      <c r="F60" s="61">
        <v>0</v>
      </c>
      <c r="G60" s="61">
        <v>0</v>
      </c>
      <c r="H60" s="61">
        <v>0</v>
      </c>
      <c r="I60" s="61">
        <v>0</v>
      </c>
      <c r="J60" s="61">
        <v>0</v>
      </c>
      <c r="K60" s="61">
        <v>0</v>
      </c>
      <c r="L60" s="61">
        <v>0</v>
      </c>
      <c r="M60" s="9" t="str">
        <f>VLOOKUP(C60,TB!C:F,3,0)</f>
        <v>Export retention quota (ERQ) account in USD</v>
      </c>
      <c r="N60" s="9" t="str">
        <f>VLOOKUP(C60,TB!C:F,4,0)</f>
        <v>Cash and cash equivalents</v>
      </c>
      <c r="P60" s="179"/>
      <c r="Q60" s="179"/>
    </row>
    <row r="61" spans="1:17" ht="14.5" hidden="1">
      <c r="A61" s="12" t="str">
        <f t="shared" si="1"/>
        <v>1</v>
      </c>
      <c r="B61" s="13" t="str">
        <f t="shared" si="2"/>
        <v>10340082</v>
      </c>
      <c r="C61" s="60" t="s">
        <v>1029</v>
      </c>
      <c r="D61" s="60" t="s">
        <v>1027</v>
      </c>
      <c r="E61" s="61">
        <v>0</v>
      </c>
      <c r="F61" s="61">
        <v>237432955.66</v>
      </c>
      <c r="G61" s="61">
        <v>237432955.66</v>
      </c>
      <c r="H61" s="61">
        <v>0</v>
      </c>
      <c r="I61" s="61">
        <v>0</v>
      </c>
      <c r="J61" s="61">
        <v>2769609.14</v>
      </c>
      <c r="K61" s="61">
        <v>2769609.14</v>
      </c>
      <c r="L61" s="61">
        <v>0</v>
      </c>
      <c r="M61" s="9" t="str">
        <f>VLOOKUP(C61,TB!C:F,3,0)</f>
        <v>Export retention quota (ERQ) account in USD</v>
      </c>
      <c r="N61" s="9" t="str">
        <f>VLOOKUP(C61,TB!C:F,4,0)</f>
        <v>Cash and cash equivalents</v>
      </c>
      <c r="P61" s="179"/>
      <c r="Q61" s="179"/>
    </row>
    <row r="62" spans="1:17" ht="14.5" hidden="1">
      <c r="A62" s="12" t="str">
        <f t="shared" si="1"/>
        <v>1</v>
      </c>
      <c r="B62" s="13" t="str">
        <f t="shared" si="2"/>
        <v>10340090</v>
      </c>
      <c r="C62" s="60" t="s">
        <v>1030</v>
      </c>
      <c r="D62" s="60" t="s">
        <v>1031</v>
      </c>
      <c r="E62" s="61">
        <v>72592.94</v>
      </c>
      <c r="F62" s="61">
        <v>0</v>
      </c>
      <c r="G62" s="61">
        <v>0</v>
      </c>
      <c r="H62" s="61">
        <v>72592.94</v>
      </c>
      <c r="I62" s="61">
        <v>854.29</v>
      </c>
      <c r="J62" s="61">
        <v>70</v>
      </c>
      <c r="K62" s="61">
        <v>148</v>
      </c>
      <c r="L62" s="61">
        <v>776.29</v>
      </c>
      <c r="M62" s="9" t="str">
        <f>VLOOKUP(C62,TB!C:F,3,0)</f>
        <v>Current account in BDT</v>
      </c>
      <c r="N62" s="9" t="str">
        <f>VLOOKUP(C62,TB!C:F,4,0)</f>
        <v>Cash and cash equivalents</v>
      </c>
      <c r="P62" s="179"/>
      <c r="Q62" s="179"/>
    </row>
    <row r="63" spans="1:17" ht="14.5" hidden="1">
      <c r="A63" s="12" t="str">
        <f t="shared" si="1"/>
        <v>1</v>
      </c>
      <c r="B63" s="13" t="str">
        <f t="shared" si="2"/>
        <v>10340100</v>
      </c>
      <c r="C63" s="60" t="s">
        <v>1032</v>
      </c>
      <c r="D63" s="60" t="s">
        <v>1033</v>
      </c>
      <c r="E63" s="61">
        <v>116974.21</v>
      </c>
      <c r="F63" s="61">
        <v>0</v>
      </c>
      <c r="G63" s="61">
        <v>839.98</v>
      </c>
      <c r="H63" s="61">
        <v>116134.23</v>
      </c>
      <c r="I63" s="61">
        <v>1376.8</v>
      </c>
      <c r="J63" s="61">
        <v>109</v>
      </c>
      <c r="K63" s="61">
        <v>243.82</v>
      </c>
      <c r="L63" s="61">
        <v>1241.98</v>
      </c>
      <c r="M63" s="9" t="str">
        <f>VLOOKUP(C63,TB!C:F,3,0)</f>
        <v>Current account in BDT</v>
      </c>
      <c r="N63" s="9" t="str">
        <f>VLOOKUP(C63,TB!C:F,4,0)</f>
        <v>Cash and cash equivalents</v>
      </c>
      <c r="P63" s="179"/>
      <c r="Q63" s="179"/>
    </row>
    <row r="64" spans="1:17" ht="14.5" hidden="1">
      <c r="A64" s="12" t="str">
        <f t="shared" si="1"/>
        <v>1</v>
      </c>
      <c r="B64" s="13" t="str">
        <f t="shared" si="2"/>
        <v>10340102</v>
      </c>
      <c r="C64" s="60" t="s">
        <v>1034</v>
      </c>
      <c r="D64" s="60" t="s">
        <v>1035</v>
      </c>
      <c r="E64" s="61">
        <v>0</v>
      </c>
      <c r="F64" s="61">
        <v>0</v>
      </c>
      <c r="G64" s="61">
        <v>0</v>
      </c>
      <c r="H64" s="61">
        <v>0</v>
      </c>
      <c r="I64" s="61">
        <v>0</v>
      </c>
      <c r="J64" s="61">
        <v>0</v>
      </c>
      <c r="K64" s="61">
        <v>0</v>
      </c>
      <c r="L64" s="61">
        <v>0</v>
      </c>
      <c r="M64" s="9" t="str">
        <f>VLOOKUP(C64,TB!C:F,3,0)</f>
        <v>Current account in BDT</v>
      </c>
      <c r="N64" s="9" t="str">
        <f>VLOOKUP(C64,TB!C:F,4,0)</f>
        <v>Cash and cash equivalents</v>
      </c>
      <c r="P64" s="179"/>
      <c r="Q64" s="179"/>
    </row>
    <row r="65" spans="1:17" ht="14.5" hidden="1">
      <c r="A65" s="12" t="str">
        <f t="shared" si="1"/>
        <v>1</v>
      </c>
      <c r="B65" s="13" t="str">
        <f t="shared" si="2"/>
        <v>10340110</v>
      </c>
      <c r="C65" s="60" t="s">
        <v>1036</v>
      </c>
      <c r="D65" s="60" t="s">
        <v>1037</v>
      </c>
      <c r="E65" s="61">
        <v>101598797.95999999</v>
      </c>
      <c r="F65" s="61">
        <v>6404852593.5799999</v>
      </c>
      <c r="G65" s="61">
        <v>6499081727.7399998</v>
      </c>
      <c r="H65" s="61">
        <v>7369663.7999999998</v>
      </c>
      <c r="I65" s="61">
        <v>1210229.8799999999</v>
      </c>
      <c r="J65" s="61">
        <v>75307110.469999999</v>
      </c>
      <c r="K65" s="61">
        <v>76437668.310000002</v>
      </c>
      <c r="L65" s="61">
        <v>79672.039999999994</v>
      </c>
      <c r="M65" s="9" t="str">
        <f>VLOOKUP(C65,TB!C:F,3,0)</f>
        <v>Current account in USD</v>
      </c>
      <c r="N65" s="9" t="str">
        <f>VLOOKUP(C65,TB!C:F,4,0)</f>
        <v>Cash and cash equivalents</v>
      </c>
      <c r="P65" s="179"/>
      <c r="Q65" s="179"/>
    </row>
    <row r="66" spans="1:17" ht="14.5" hidden="1">
      <c r="A66" s="12" t="str">
        <f t="shared" si="1"/>
        <v>1</v>
      </c>
      <c r="B66" s="13" t="str">
        <f t="shared" si="2"/>
        <v>10340111</v>
      </c>
      <c r="C66" s="60" t="s">
        <v>1038</v>
      </c>
      <c r="D66" s="60" t="s">
        <v>1039</v>
      </c>
      <c r="E66" s="61">
        <v>0</v>
      </c>
      <c r="F66" s="61">
        <v>0</v>
      </c>
      <c r="G66" s="61">
        <v>0</v>
      </c>
      <c r="H66" s="61">
        <v>0</v>
      </c>
      <c r="I66" s="61">
        <v>0</v>
      </c>
      <c r="J66" s="61">
        <v>0</v>
      </c>
      <c r="K66" s="61">
        <v>0</v>
      </c>
      <c r="L66" s="61">
        <v>0</v>
      </c>
      <c r="M66" s="9" t="str">
        <f>VLOOKUP(C66,TB!C:F,3,0)</f>
        <v>Current account in USD</v>
      </c>
      <c r="N66" s="9" t="str">
        <f>VLOOKUP(C66,TB!C:F,4,0)</f>
        <v>Cash and cash equivalents</v>
      </c>
      <c r="P66" s="179"/>
      <c r="Q66" s="179"/>
    </row>
    <row r="67" spans="1:17" ht="14.5" hidden="1">
      <c r="A67" s="12" t="str">
        <f t="shared" ref="A67:A130" si="3">LEFT(B67,1)</f>
        <v>1</v>
      </c>
      <c r="B67" s="13" t="str">
        <f t="shared" ref="B67:B130" si="4">RIGHT(C67,8)</f>
        <v>10340120</v>
      </c>
      <c r="C67" s="60" t="s">
        <v>1042</v>
      </c>
      <c r="D67" s="60" t="s">
        <v>1043</v>
      </c>
      <c r="E67" s="61">
        <v>21574623.530000001</v>
      </c>
      <c r="F67" s="61">
        <v>493771644.17000002</v>
      </c>
      <c r="G67" s="61">
        <v>503470608.06</v>
      </c>
      <c r="H67" s="61">
        <v>11875659.640000001</v>
      </c>
      <c r="I67" s="61">
        <v>256993.73</v>
      </c>
      <c r="J67" s="61">
        <v>5523847.1699999999</v>
      </c>
      <c r="K67" s="61">
        <v>5652455.3899999997</v>
      </c>
      <c r="L67" s="61">
        <v>128385.51</v>
      </c>
      <c r="M67" s="9" t="str">
        <f>VLOOKUP(C67,TB!C:F,3,0)</f>
        <v>Current account in USD</v>
      </c>
      <c r="N67" s="9" t="str">
        <f>VLOOKUP(C67,TB!C:F,4,0)</f>
        <v>Cash and cash equivalents</v>
      </c>
      <c r="P67" s="179"/>
      <c r="Q67" s="179"/>
    </row>
    <row r="68" spans="1:17" ht="14.5" hidden="1">
      <c r="A68" s="12" t="str">
        <f t="shared" si="3"/>
        <v>1</v>
      </c>
      <c r="B68" s="13" t="str">
        <f t="shared" si="4"/>
        <v>10340121</v>
      </c>
      <c r="C68" s="60" t="s">
        <v>1044</v>
      </c>
      <c r="D68" s="60" t="s">
        <v>1045</v>
      </c>
      <c r="E68" s="61">
        <v>0</v>
      </c>
      <c r="F68" s="61">
        <v>0</v>
      </c>
      <c r="G68" s="61">
        <v>0</v>
      </c>
      <c r="H68" s="61">
        <v>0</v>
      </c>
      <c r="I68" s="61">
        <v>0</v>
      </c>
      <c r="J68" s="61">
        <v>0</v>
      </c>
      <c r="K68" s="61">
        <v>0</v>
      </c>
      <c r="L68" s="61">
        <v>0</v>
      </c>
      <c r="M68" s="9" t="str">
        <f>VLOOKUP(C68,TB!C:F,3,0)</f>
        <v>Current account in USD</v>
      </c>
      <c r="N68" s="9" t="str">
        <f>VLOOKUP(C68,TB!C:F,4,0)</f>
        <v>Cash and cash equivalents</v>
      </c>
      <c r="P68" s="179"/>
      <c r="Q68" s="179"/>
    </row>
    <row r="69" spans="1:17" ht="14.5" hidden="1">
      <c r="A69" s="12" t="str">
        <f t="shared" si="3"/>
        <v>1</v>
      </c>
      <c r="B69" s="13" t="str">
        <f t="shared" si="4"/>
        <v>10340122</v>
      </c>
      <c r="C69" s="60" t="s">
        <v>1046</v>
      </c>
      <c r="D69" s="60" t="s">
        <v>1047</v>
      </c>
      <c r="E69" s="61">
        <v>0</v>
      </c>
      <c r="F69" s="61">
        <v>142595482.72</v>
      </c>
      <c r="G69" s="61">
        <v>142595482.72</v>
      </c>
      <c r="H69" s="61">
        <v>0</v>
      </c>
      <c r="I69" s="61">
        <v>0</v>
      </c>
      <c r="J69" s="61">
        <v>1649973.26</v>
      </c>
      <c r="K69" s="61">
        <v>1649973.26</v>
      </c>
      <c r="L69" s="61">
        <v>0</v>
      </c>
      <c r="M69" s="9" t="str">
        <f>VLOOKUP(C69,TB!C:F,3,0)</f>
        <v>Current account in USD</v>
      </c>
      <c r="N69" s="9" t="str">
        <f>VLOOKUP(C69,TB!C:F,4,0)</f>
        <v>Cash and cash equivalents</v>
      </c>
      <c r="P69" s="179"/>
      <c r="Q69" s="179"/>
    </row>
    <row r="70" spans="1:17" ht="14.5" hidden="1">
      <c r="A70" s="12" t="str">
        <f t="shared" si="3"/>
        <v>1</v>
      </c>
      <c r="B70" s="13" t="str">
        <f t="shared" si="4"/>
        <v>10340130</v>
      </c>
      <c r="C70" s="60" t="s">
        <v>1048</v>
      </c>
      <c r="D70" s="60" t="s">
        <v>1049</v>
      </c>
      <c r="E70" s="61">
        <v>1208921.68</v>
      </c>
      <c r="F70" s="61">
        <v>419855272.56</v>
      </c>
      <c r="G70" s="61">
        <v>418307337.25</v>
      </c>
      <c r="H70" s="61">
        <v>2756856.99</v>
      </c>
      <c r="I70" s="61">
        <v>14230.91</v>
      </c>
      <c r="J70" s="61">
        <v>4873040.6100000003</v>
      </c>
      <c r="K70" s="61">
        <v>4857786.87</v>
      </c>
      <c r="L70" s="61">
        <v>29484.65</v>
      </c>
      <c r="M70" s="9" t="str">
        <f>VLOOKUP(C70,TB!C:F,3,0)</f>
        <v>Current account in BDT (SCB)</v>
      </c>
      <c r="N70" s="9" t="str">
        <f>VLOOKUP(C70,TB!C:F,4,0)</f>
        <v>Cash and cash equivalents</v>
      </c>
      <c r="P70" s="179"/>
      <c r="Q70" s="179"/>
    </row>
    <row r="71" spans="1:17" ht="14.5" hidden="1">
      <c r="A71" s="12" t="str">
        <f t="shared" si="3"/>
        <v>1</v>
      </c>
      <c r="B71" s="13" t="str">
        <f t="shared" si="4"/>
        <v>10340131</v>
      </c>
      <c r="C71" s="60" t="s">
        <v>1050</v>
      </c>
      <c r="D71" s="60" t="s">
        <v>1051</v>
      </c>
      <c r="E71" s="61">
        <v>0</v>
      </c>
      <c r="F71" s="61">
        <v>209300000</v>
      </c>
      <c r="G71" s="61">
        <v>209300000</v>
      </c>
      <c r="H71" s="61">
        <v>0</v>
      </c>
      <c r="I71" s="61">
        <v>0.21</v>
      </c>
      <c r="J71" s="61">
        <v>2445092.98</v>
      </c>
      <c r="K71" s="61">
        <v>2445092.98</v>
      </c>
      <c r="L71" s="61">
        <v>0.21</v>
      </c>
      <c r="M71" s="9" t="str">
        <f>VLOOKUP(C71,TB!C:F,3,0)</f>
        <v>Current account in BDT (SCB)</v>
      </c>
      <c r="N71" s="9" t="str">
        <f>VLOOKUP(C71,TB!C:F,4,0)</f>
        <v>Cash and cash equivalents</v>
      </c>
      <c r="P71" s="179"/>
      <c r="Q71" s="179"/>
    </row>
    <row r="72" spans="1:17" ht="14.5" hidden="1">
      <c r="A72" s="12" t="str">
        <f t="shared" si="3"/>
        <v>1</v>
      </c>
      <c r="B72" s="13" t="str">
        <f t="shared" si="4"/>
        <v>10340132</v>
      </c>
      <c r="C72" s="60" t="s">
        <v>1052</v>
      </c>
      <c r="D72" s="60" t="s">
        <v>1053</v>
      </c>
      <c r="E72" s="61">
        <v>0</v>
      </c>
      <c r="F72" s="61">
        <v>343875325.27999997</v>
      </c>
      <c r="G72" s="61">
        <v>343875325.27999997</v>
      </c>
      <c r="H72" s="61">
        <v>0</v>
      </c>
      <c r="I72" s="61">
        <v>0.44</v>
      </c>
      <c r="J72" s="61">
        <v>3999728.44</v>
      </c>
      <c r="K72" s="61">
        <v>3999728.44</v>
      </c>
      <c r="L72" s="61">
        <v>0.44</v>
      </c>
      <c r="M72" s="9" t="str">
        <f>VLOOKUP(C72,TB!C:F,3,0)</f>
        <v>Current account in BDT (SCB)</v>
      </c>
      <c r="N72" s="9" t="str">
        <f>VLOOKUP(C72,TB!C:F,4,0)</f>
        <v>Cash and cash equivalents</v>
      </c>
      <c r="P72" s="179"/>
      <c r="Q72" s="179"/>
    </row>
    <row r="73" spans="1:17" ht="14.5" hidden="1">
      <c r="A73" s="12" t="str">
        <f t="shared" si="3"/>
        <v>1</v>
      </c>
      <c r="B73" s="13" t="str">
        <f t="shared" si="4"/>
        <v>10340140</v>
      </c>
      <c r="C73" s="60" t="s">
        <v>1054</v>
      </c>
      <c r="D73" s="60" t="s">
        <v>1055</v>
      </c>
      <c r="E73" s="61">
        <v>8435</v>
      </c>
      <c r="F73" s="61">
        <v>0</v>
      </c>
      <c r="G73" s="61">
        <v>690</v>
      </c>
      <c r="H73" s="61">
        <v>7745</v>
      </c>
      <c r="I73" s="61">
        <v>99.3</v>
      </c>
      <c r="J73" s="61">
        <v>11</v>
      </c>
      <c r="K73" s="61">
        <v>27.89</v>
      </c>
      <c r="L73" s="61">
        <v>82.41</v>
      </c>
      <c r="M73" s="9" t="str">
        <f>VLOOKUP(C73,TB!C:F,3,0)</f>
        <v>Current account in BDT (EBL)</v>
      </c>
      <c r="N73" s="9" t="str">
        <f>VLOOKUP(C73,TB!C:F,4,0)</f>
        <v>Cash and cash equivalents</v>
      </c>
      <c r="P73" s="179"/>
      <c r="Q73" s="179"/>
    </row>
    <row r="74" spans="1:17" ht="14.5" hidden="1">
      <c r="A74" s="12" t="str">
        <f t="shared" si="3"/>
        <v>1</v>
      </c>
      <c r="B74" s="13" t="str">
        <f t="shared" si="4"/>
        <v>10340150</v>
      </c>
      <c r="C74" s="60" t="s">
        <v>1723</v>
      </c>
      <c r="D74" s="60" t="s">
        <v>1724</v>
      </c>
      <c r="E74" s="61">
        <v>0</v>
      </c>
      <c r="F74" s="61">
        <v>661633422.57000005</v>
      </c>
      <c r="G74" s="61">
        <v>660631576.62</v>
      </c>
      <c r="H74" s="61">
        <v>1001845.95</v>
      </c>
      <c r="I74" s="61">
        <v>0</v>
      </c>
      <c r="J74" s="61">
        <v>7644891.1799999997</v>
      </c>
      <c r="K74" s="61">
        <v>7634176.7000000002</v>
      </c>
      <c r="L74" s="61">
        <v>10714.48</v>
      </c>
      <c r="M74" s="9" t="str">
        <f>VLOOKUP(C74,TB!C:F,3,0)</f>
        <v>Current account in BDT(DBBL)</v>
      </c>
      <c r="N74" s="9" t="str">
        <f>VLOOKUP(C74,TB!C:F,4,0)</f>
        <v>Cash and cash equivalents</v>
      </c>
      <c r="P74" s="179"/>
      <c r="Q74" s="179"/>
    </row>
    <row r="75" spans="1:17" ht="14.5" hidden="1">
      <c r="A75" s="12" t="str">
        <f t="shared" si="3"/>
        <v>1</v>
      </c>
      <c r="B75" s="13" t="str">
        <f t="shared" si="4"/>
        <v>10340151</v>
      </c>
      <c r="C75" s="60" t="s">
        <v>1725</v>
      </c>
      <c r="D75" s="60" t="s">
        <v>1726</v>
      </c>
      <c r="E75" s="61">
        <v>0</v>
      </c>
      <c r="F75" s="61">
        <v>77000000</v>
      </c>
      <c r="G75" s="61">
        <v>77000000</v>
      </c>
      <c r="H75" s="61">
        <v>0</v>
      </c>
      <c r="I75" s="61">
        <v>0</v>
      </c>
      <c r="J75" s="61">
        <v>895290.66</v>
      </c>
      <c r="K75" s="61">
        <v>895290.66</v>
      </c>
      <c r="L75" s="61">
        <v>0</v>
      </c>
      <c r="M75" s="9" t="str">
        <f>VLOOKUP(C75,TB!C:F,3,0)</f>
        <v>Current account in BDT(DBBL)</v>
      </c>
      <c r="N75" s="9" t="str">
        <f>VLOOKUP(C75,TB!C:F,4,0)</f>
        <v>Cash and cash equivalents</v>
      </c>
      <c r="P75" s="179"/>
      <c r="Q75" s="179"/>
    </row>
    <row r="76" spans="1:17" ht="14.5" hidden="1">
      <c r="A76" s="12" t="str">
        <f t="shared" si="3"/>
        <v>1</v>
      </c>
      <c r="B76" s="13" t="str">
        <f t="shared" si="4"/>
        <v>10340152</v>
      </c>
      <c r="C76" s="60" t="s">
        <v>1727</v>
      </c>
      <c r="D76" s="60" t="s">
        <v>1728</v>
      </c>
      <c r="E76" s="61">
        <v>0</v>
      </c>
      <c r="F76" s="61">
        <v>140982908</v>
      </c>
      <c r="G76" s="61">
        <v>140982908</v>
      </c>
      <c r="H76" s="61">
        <v>0</v>
      </c>
      <c r="I76" s="61">
        <v>0</v>
      </c>
      <c r="J76" s="61">
        <v>1639013.01</v>
      </c>
      <c r="K76" s="61">
        <v>1639013.01</v>
      </c>
      <c r="L76" s="61">
        <v>0</v>
      </c>
      <c r="M76" s="9" t="str">
        <f>VLOOKUP(C76,TB!C:F,3,0)</f>
        <v>Current account in BDT(DBBL)</v>
      </c>
      <c r="N76" s="9" t="str">
        <f>VLOOKUP(C76,TB!C:F,4,0)</f>
        <v>Cash and cash equivalents</v>
      </c>
      <c r="P76" s="179"/>
      <c r="Q76" s="179"/>
    </row>
    <row r="77" spans="1:17" ht="14.5" hidden="1">
      <c r="A77" s="12" t="str">
        <f t="shared" si="3"/>
        <v>1</v>
      </c>
      <c r="B77" s="13" t="str">
        <f t="shared" si="4"/>
        <v>10340210</v>
      </c>
      <c r="C77" s="60" t="s">
        <v>1729</v>
      </c>
      <c r="D77" s="60" t="s">
        <v>1730</v>
      </c>
      <c r="E77" s="61">
        <v>0</v>
      </c>
      <c r="F77" s="61">
        <v>130456240.95</v>
      </c>
      <c r="G77" s="61">
        <v>130186856.81999999</v>
      </c>
      <c r="H77" s="61">
        <v>269384.13</v>
      </c>
      <c r="I77" s="61">
        <v>0</v>
      </c>
      <c r="J77" s="61">
        <v>1482926.85</v>
      </c>
      <c r="K77" s="61">
        <v>1480045.58</v>
      </c>
      <c r="L77" s="61">
        <v>2881.27</v>
      </c>
      <c r="M77" s="9" t="str">
        <f>VLOOKUP(C77,TB!C:F,3,0)</f>
        <v>Current account in USD (CBL)</v>
      </c>
      <c r="N77" s="9" t="str">
        <f>VLOOKUP(C77,TB!C:F,4,0)</f>
        <v>Cash and cash equivalents</v>
      </c>
      <c r="P77" s="179"/>
      <c r="Q77" s="179"/>
    </row>
    <row r="78" spans="1:17" ht="14.5" hidden="1">
      <c r="A78" s="12" t="str">
        <f t="shared" si="3"/>
        <v>1</v>
      </c>
      <c r="B78" s="13" t="str">
        <f t="shared" si="4"/>
        <v>10340220</v>
      </c>
      <c r="C78" s="60" t="s">
        <v>1731</v>
      </c>
      <c r="D78" s="60" t="s">
        <v>1732</v>
      </c>
      <c r="E78" s="61">
        <v>0</v>
      </c>
      <c r="F78" s="61">
        <v>34288494.310000002</v>
      </c>
      <c r="G78" s="61">
        <v>21614639.920000002</v>
      </c>
      <c r="H78" s="61">
        <v>12673854.390000001</v>
      </c>
      <c r="I78" s="61">
        <v>0</v>
      </c>
      <c r="J78" s="61">
        <v>361543.61</v>
      </c>
      <c r="K78" s="61">
        <v>224528.97</v>
      </c>
      <c r="L78" s="61">
        <v>137014.64000000001</v>
      </c>
      <c r="M78" s="9" t="str">
        <f>VLOOKUP(C78,TB!C:F,3,0)</f>
        <v>Current account in USD (CBL)</v>
      </c>
      <c r="N78" s="9" t="str">
        <f>VLOOKUP(C78,TB!C:F,4,0)</f>
        <v>Cash and cash equivalents</v>
      </c>
      <c r="P78" s="179"/>
      <c r="Q78" s="179"/>
    </row>
    <row r="79" spans="1:17" ht="14.5" hidden="1">
      <c r="A79" s="12" t="str">
        <f t="shared" si="3"/>
        <v>1</v>
      </c>
      <c r="B79" s="13" t="str">
        <f t="shared" si="4"/>
        <v>10340221</v>
      </c>
      <c r="C79" s="60" t="s">
        <v>1733</v>
      </c>
      <c r="D79" s="60" t="s">
        <v>1734</v>
      </c>
      <c r="E79" s="61">
        <v>0</v>
      </c>
      <c r="F79" s="61">
        <v>680400</v>
      </c>
      <c r="G79" s="61">
        <v>680400</v>
      </c>
      <c r="H79" s="61">
        <v>0</v>
      </c>
      <c r="I79" s="61">
        <v>0</v>
      </c>
      <c r="J79" s="61">
        <v>8000</v>
      </c>
      <c r="K79" s="61">
        <v>8000</v>
      </c>
      <c r="L79" s="61">
        <v>0</v>
      </c>
      <c r="M79" s="9" t="str">
        <f>VLOOKUP(C79,TB!C:F,3,0)</f>
        <v>Current account in BDT (CBL)</v>
      </c>
      <c r="N79" s="9" t="str">
        <f>VLOOKUP(C79,TB!C:F,4,0)</f>
        <v>Cash and cash equivalents</v>
      </c>
      <c r="P79" s="179"/>
      <c r="Q79" s="179"/>
    </row>
    <row r="80" spans="1:17" ht="14.5" hidden="1">
      <c r="A80" s="12" t="str">
        <f t="shared" si="3"/>
        <v>1</v>
      </c>
      <c r="B80" s="13" t="str">
        <f t="shared" si="4"/>
        <v>10340230</v>
      </c>
      <c r="C80" s="60" t="s">
        <v>1735</v>
      </c>
      <c r="D80" s="60" t="s">
        <v>1736</v>
      </c>
      <c r="E80" s="61">
        <v>0</v>
      </c>
      <c r="F80" s="61">
        <v>0</v>
      </c>
      <c r="G80" s="61">
        <v>30168058.600000001</v>
      </c>
      <c r="H80" s="61">
        <v>-30168058.600000001</v>
      </c>
      <c r="I80" s="61">
        <v>0</v>
      </c>
      <c r="J80" s="61">
        <v>20922</v>
      </c>
      <c r="K80" s="61">
        <v>343575.05</v>
      </c>
      <c r="L80" s="61">
        <v>-322653.05</v>
      </c>
      <c r="M80" s="9" t="str">
        <f>VLOOKUP(C80,TB!C:F,3,0)</f>
        <v>Current account in BDT (CBL)</v>
      </c>
      <c r="N80" s="9" t="str">
        <f>VLOOKUP(C80,TB!C:F,4,0)</f>
        <v>Cash and cash equivalents</v>
      </c>
      <c r="P80" s="179"/>
      <c r="Q80" s="179"/>
    </row>
    <row r="81" spans="1:17" ht="14.5" hidden="1">
      <c r="A81" s="12" t="str">
        <f t="shared" si="3"/>
        <v>1</v>
      </c>
      <c r="B81" s="13" t="str">
        <f t="shared" si="4"/>
        <v>10340240</v>
      </c>
      <c r="C81" s="60" t="s">
        <v>2335</v>
      </c>
      <c r="D81" s="60" t="s">
        <v>2336</v>
      </c>
      <c r="E81" s="61">
        <v>0</v>
      </c>
      <c r="F81" s="61">
        <v>36861202.439999998</v>
      </c>
      <c r="G81" s="61">
        <v>1240032.49</v>
      </c>
      <c r="H81" s="61">
        <v>35621169.950000003</v>
      </c>
      <c r="I81" s="61">
        <v>0</v>
      </c>
      <c r="J81" s="61">
        <v>395375.2</v>
      </c>
      <c r="K81" s="61">
        <v>10281.469999999999</v>
      </c>
      <c r="L81" s="61">
        <v>385093.73</v>
      </c>
      <c r="M81" s="9" t="str">
        <f>VLOOKUP(C81,TB!C:F,3,0)</f>
        <v>Current account in USD (CBL)</v>
      </c>
      <c r="N81" s="9" t="str">
        <f>VLOOKUP(C81,TB!C:F,4,0)</f>
        <v>Cash and cash equivalents</v>
      </c>
      <c r="P81" s="179"/>
      <c r="Q81" s="179"/>
    </row>
    <row r="82" spans="1:17" ht="14.5" hidden="1">
      <c r="A82" s="12" t="str">
        <f t="shared" si="3"/>
        <v>1</v>
      </c>
      <c r="B82" s="13" t="str">
        <f t="shared" si="4"/>
        <v>10340250</v>
      </c>
      <c r="C82" s="60" t="s">
        <v>2337</v>
      </c>
      <c r="D82" s="60" t="s">
        <v>2338</v>
      </c>
      <c r="E82" s="61">
        <v>0</v>
      </c>
      <c r="F82" s="61">
        <v>7057086.1500000004</v>
      </c>
      <c r="G82" s="61">
        <v>4373857.4000000004</v>
      </c>
      <c r="H82" s="61">
        <v>2683228.75</v>
      </c>
      <c r="I82" s="61">
        <v>0</v>
      </c>
      <c r="J82" s="61">
        <v>74376.34</v>
      </c>
      <c r="K82" s="61">
        <v>45368.46</v>
      </c>
      <c r="L82" s="61">
        <v>29007.88</v>
      </c>
      <c r="M82" s="9" t="str">
        <f>VLOOKUP(C82,TB!C:F,3,0)</f>
        <v>Current account in USD (CBL)</v>
      </c>
      <c r="N82" s="9" t="str">
        <f>VLOOKUP(C82,TB!C:F,4,0)</f>
        <v>Cash and cash equivalents</v>
      </c>
      <c r="P82" s="179"/>
      <c r="Q82" s="179"/>
    </row>
    <row r="83" spans="1:17" ht="14.5" hidden="1">
      <c r="A83" s="12" t="str">
        <f t="shared" si="3"/>
        <v>1</v>
      </c>
      <c r="B83" s="13" t="str">
        <f t="shared" si="4"/>
        <v>10349998</v>
      </c>
      <c r="C83" s="60" t="s">
        <v>356</v>
      </c>
      <c r="D83" s="60" t="s">
        <v>292</v>
      </c>
      <c r="E83" s="61">
        <v>-0.37</v>
      </c>
      <c r="F83" s="61">
        <v>1200772935.96</v>
      </c>
      <c r="G83" s="61">
        <v>1006151379.1799999</v>
      </c>
      <c r="H83" s="61">
        <v>194621556.41</v>
      </c>
      <c r="I83" s="61">
        <v>0</v>
      </c>
      <c r="J83" s="61">
        <v>13902559.289999999</v>
      </c>
      <c r="K83" s="61">
        <v>11798542.460000001</v>
      </c>
      <c r="L83" s="61">
        <v>2104016.83</v>
      </c>
      <c r="M83" s="9" t="str">
        <f>VLOOKUP(C83,TB!C:F,3,0)</f>
        <v>Funds-in-transit</v>
      </c>
      <c r="N83" s="9" t="str">
        <f>VLOOKUP(C83,TB!C:F,4,0)</f>
        <v>Cash and cash equivalents</v>
      </c>
      <c r="P83" s="179"/>
      <c r="Q83" s="179"/>
    </row>
    <row r="84" spans="1:17" ht="14.5" hidden="1">
      <c r="A84" s="12" t="str">
        <f t="shared" si="3"/>
        <v>1</v>
      </c>
      <c r="B84" s="13" t="str">
        <f t="shared" si="4"/>
        <v>10350001</v>
      </c>
      <c r="C84" s="60" t="s">
        <v>358</v>
      </c>
      <c r="D84" s="60" t="s">
        <v>44</v>
      </c>
      <c r="E84" s="61">
        <v>0</v>
      </c>
      <c r="F84" s="61">
        <v>0</v>
      </c>
      <c r="G84" s="61">
        <v>0</v>
      </c>
      <c r="H84" s="61">
        <v>0</v>
      </c>
      <c r="I84" s="61">
        <v>0</v>
      </c>
      <c r="J84" s="61">
        <v>0</v>
      </c>
      <c r="K84" s="61">
        <v>0</v>
      </c>
      <c r="L84" s="61">
        <v>0</v>
      </c>
      <c r="M84" s="9" t="str">
        <f>VLOOKUP(C84,TB!C:F,3,0)</f>
        <v>Raw materials</v>
      </c>
      <c r="N84" s="9" t="str">
        <f>VLOOKUP(C84,TB!C:F,4,0)</f>
        <v>Inventories</v>
      </c>
      <c r="P84" s="179"/>
      <c r="Q84" s="179"/>
    </row>
    <row r="85" spans="1:17" ht="14.5" hidden="1">
      <c r="A85" s="12" t="str">
        <f t="shared" si="3"/>
        <v>1</v>
      </c>
      <c r="B85" s="13" t="str">
        <f t="shared" si="4"/>
        <v>10350002</v>
      </c>
      <c r="C85" s="60" t="s">
        <v>359</v>
      </c>
      <c r="D85" s="60" t="s">
        <v>45</v>
      </c>
      <c r="E85" s="61">
        <v>0</v>
      </c>
      <c r="F85" s="61">
        <v>0</v>
      </c>
      <c r="G85" s="61">
        <v>0</v>
      </c>
      <c r="H85" s="61">
        <v>0</v>
      </c>
      <c r="I85" s="61">
        <v>0</v>
      </c>
      <c r="J85" s="61">
        <v>0</v>
      </c>
      <c r="K85" s="61">
        <v>0</v>
      </c>
      <c r="L85" s="61">
        <v>0</v>
      </c>
      <c r="M85" s="9" t="str">
        <f>VLOOKUP(C85,TB!C:F,3,0)</f>
        <v>Raw materials</v>
      </c>
      <c r="N85" s="9" t="str">
        <f>VLOOKUP(C85,TB!C:F,4,0)</f>
        <v>Inventories</v>
      </c>
      <c r="P85" s="179"/>
      <c r="Q85" s="179"/>
    </row>
    <row r="86" spans="1:17" ht="14.5" hidden="1">
      <c r="A86" s="12" t="str">
        <f t="shared" si="3"/>
        <v>1</v>
      </c>
      <c r="B86" s="13" t="str">
        <f t="shared" si="4"/>
        <v>10350003</v>
      </c>
      <c r="C86" s="60" t="s">
        <v>360</v>
      </c>
      <c r="D86" s="60" t="s">
        <v>46</v>
      </c>
      <c r="E86" s="61">
        <v>5327053.63</v>
      </c>
      <c r="F86" s="61">
        <v>19228783.079999998</v>
      </c>
      <c r="G86" s="61">
        <v>20228343.390000001</v>
      </c>
      <c r="H86" s="61">
        <v>4327493.32</v>
      </c>
      <c r="I86" s="61">
        <v>83608.08</v>
      </c>
      <c r="J86" s="61">
        <v>224875.14</v>
      </c>
      <c r="K86" s="61">
        <v>235394.37</v>
      </c>
      <c r="L86" s="61">
        <v>73088.850000000006</v>
      </c>
      <c r="M86" s="9" t="str">
        <f>VLOOKUP(C86,TB!C:F,3,0)</f>
        <v>Raw materials</v>
      </c>
      <c r="N86" s="9" t="str">
        <f>VLOOKUP(C86,TB!C:F,4,0)</f>
        <v>Inventories</v>
      </c>
      <c r="P86" s="179"/>
      <c r="Q86" s="179"/>
    </row>
    <row r="87" spans="1:17" ht="14.5" hidden="1">
      <c r="A87" s="12" t="str">
        <f t="shared" si="3"/>
        <v>1</v>
      </c>
      <c r="B87" s="13" t="str">
        <f t="shared" si="4"/>
        <v>10350004</v>
      </c>
      <c r="C87" s="60" t="s">
        <v>361</v>
      </c>
      <c r="D87" s="60" t="s">
        <v>293</v>
      </c>
      <c r="E87" s="61">
        <v>279278.59000000003</v>
      </c>
      <c r="F87" s="61">
        <v>20478116.469999999</v>
      </c>
      <c r="G87" s="61">
        <v>20468802.41</v>
      </c>
      <c r="H87" s="61">
        <v>288592.65000000002</v>
      </c>
      <c r="I87" s="61">
        <v>4537.9399999999996</v>
      </c>
      <c r="J87" s="61">
        <v>238040.47</v>
      </c>
      <c r="K87" s="61">
        <v>237816.18</v>
      </c>
      <c r="L87" s="61">
        <v>4762.2299999999996</v>
      </c>
      <c r="M87" s="9" t="str">
        <f>VLOOKUP(C87,TB!C:F,3,0)</f>
        <v>Spares parts and consumables</v>
      </c>
      <c r="N87" s="9" t="str">
        <f>VLOOKUP(C87,TB!C:F,4,0)</f>
        <v>Inventories</v>
      </c>
      <c r="P87" s="179"/>
      <c r="Q87" s="179"/>
    </row>
    <row r="88" spans="1:17" ht="14.5" hidden="1">
      <c r="A88" s="12" t="str">
        <f t="shared" si="3"/>
        <v>1</v>
      </c>
      <c r="B88" s="13" t="str">
        <f t="shared" si="4"/>
        <v>10350005</v>
      </c>
      <c r="C88" s="60" t="s">
        <v>362</v>
      </c>
      <c r="D88" s="60" t="s">
        <v>307</v>
      </c>
      <c r="E88" s="61">
        <v>3048766.63</v>
      </c>
      <c r="F88" s="61">
        <v>79643474.650000006</v>
      </c>
      <c r="G88" s="61">
        <v>80060434.840000004</v>
      </c>
      <c r="H88" s="61">
        <v>2631806.44</v>
      </c>
      <c r="I88" s="61">
        <v>74868.77</v>
      </c>
      <c r="J88" s="61">
        <v>935865.78</v>
      </c>
      <c r="K88" s="61">
        <v>929873.77</v>
      </c>
      <c r="L88" s="61">
        <v>80860.78</v>
      </c>
      <c r="M88" s="9" t="str">
        <f>VLOOKUP(C88,TB!C:F,3,0)</f>
        <v>Packing materials</v>
      </c>
      <c r="N88" s="9" t="str">
        <f>VLOOKUP(C88,TB!C:F,4,0)</f>
        <v>Inventories</v>
      </c>
      <c r="P88" s="179"/>
      <c r="Q88" s="179"/>
    </row>
    <row r="89" spans="1:17" s="207" customFormat="1" ht="14.5" hidden="1">
      <c r="A89" s="203" t="str">
        <f t="shared" si="3"/>
        <v>1</v>
      </c>
      <c r="B89" s="204" t="str">
        <f t="shared" si="4"/>
        <v>10350006</v>
      </c>
      <c r="C89" s="205" t="s">
        <v>363</v>
      </c>
      <c r="D89" s="205" t="s">
        <v>294</v>
      </c>
      <c r="E89" s="206">
        <v>4832873.9000000004</v>
      </c>
      <c r="F89" s="206">
        <v>12532846.640000001</v>
      </c>
      <c r="G89" s="206">
        <v>16189035.189999999</v>
      </c>
      <c r="H89" s="206">
        <v>1176685.3500000001</v>
      </c>
      <c r="I89" s="206">
        <v>67201.58</v>
      </c>
      <c r="J89" s="206">
        <v>146676.65</v>
      </c>
      <c r="K89" s="206">
        <v>186859.61</v>
      </c>
      <c r="L89" s="206">
        <v>27018.62</v>
      </c>
      <c r="M89" s="207" t="str">
        <f>VLOOKUP(C89,TB!C:F,3,0)</f>
        <v>Spares parts and consumables</v>
      </c>
      <c r="N89" s="207" t="str">
        <f>VLOOKUP(C89,TB!C:F,4,0)</f>
        <v>Inventories</v>
      </c>
      <c r="P89" s="208"/>
      <c r="Q89" s="208"/>
    </row>
    <row r="90" spans="1:17" ht="14.5" hidden="1">
      <c r="A90" s="12" t="str">
        <f t="shared" si="3"/>
        <v>1</v>
      </c>
      <c r="B90" s="13" t="str">
        <f t="shared" si="4"/>
        <v>10350007</v>
      </c>
      <c r="C90" s="60" t="s">
        <v>364</v>
      </c>
      <c r="D90" s="60" t="s">
        <v>77</v>
      </c>
      <c r="E90" s="61">
        <v>0</v>
      </c>
      <c r="F90" s="61">
        <v>0</v>
      </c>
      <c r="G90" s="61">
        <v>0</v>
      </c>
      <c r="H90" s="61">
        <v>0</v>
      </c>
      <c r="I90" s="61">
        <v>0</v>
      </c>
      <c r="J90" s="61">
        <v>0</v>
      </c>
      <c r="K90" s="61">
        <v>0</v>
      </c>
      <c r="L90" s="61">
        <v>0</v>
      </c>
      <c r="M90" s="9" t="str">
        <f>VLOOKUP(C90,TB!C:F,3,0)</f>
        <v>Work-in-process</v>
      </c>
      <c r="N90" s="9" t="str">
        <f>VLOOKUP(C90,TB!C:F,4,0)</f>
        <v>Inventories</v>
      </c>
      <c r="P90" s="179"/>
      <c r="Q90" s="179"/>
    </row>
    <row r="91" spans="1:17" ht="14.5" hidden="1">
      <c r="A91" s="12" t="str">
        <f t="shared" si="3"/>
        <v>1</v>
      </c>
      <c r="B91" s="13" t="str">
        <f t="shared" si="4"/>
        <v>10350008</v>
      </c>
      <c r="C91" s="60" t="s">
        <v>365</v>
      </c>
      <c r="D91" s="60" t="s">
        <v>187</v>
      </c>
      <c r="E91" s="61">
        <v>0</v>
      </c>
      <c r="F91" s="61">
        <v>0</v>
      </c>
      <c r="G91" s="61">
        <v>0</v>
      </c>
      <c r="H91" s="61">
        <v>0</v>
      </c>
      <c r="I91" s="61">
        <v>0</v>
      </c>
      <c r="J91" s="61">
        <v>0</v>
      </c>
      <c r="K91" s="61">
        <v>0</v>
      </c>
      <c r="L91" s="61">
        <v>0</v>
      </c>
      <c r="M91" s="9" t="str">
        <f>VLOOKUP(C91,TB!C:F,3,0)</f>
        <v>Finished goods</v>
      </c>
      <c r="N91" s="9" t="str">
        <f>VLOOKUP(C91,TB!C:F,4,0)</f>
        <v>Inventories</v>
      </c>
      <c r="P91" s="179"/>
      <c r="Q91" s="179"/>
    </row>
    <row r="92" spans="1:17" ht="14.5" hidden="1">
      <c r="A92" s="12" t="str">
        <f t="shared" si="3"/>
        <v>1</v>
      </c>
      <c r="B92" s="13" t="str">
        <f t="shared" si="4"/>
        <v>10350011</v>
      </c>
      <c r="C92" s="60" t="s">
        <v>366</v>
      </c>
      <c r="D92" s="60" t="s">
        <v>188</v>
      </c>
      <c r="E92" s="61">
        <v>0</v>
      </c>
      <c r="F92" s="61">
        <v>7466838.8799999999</v>
      </c>
      <c r="G92" s="61">
        <v>7466838.8799999999</v>
      </c>
      <c r="H92" s="61">
        <v>0</v>
      </c>
      <c r="I92" s="61">
        <v>0</v>
      </c>
      <c r="J92" s="61">
        <v>87793.52</v>
      </c>
      <c r="K92" s="61">
        <v>87793.52</v>
      </c>
      <c r="L92" s="61">
        <v>0</v>
      </c>
      <c r="M92" s="9" t="str">
        <f>VLOOKUP(C92,TB!C:F,3,0)</f>
        <v>Goods-in-transit</v>
      </c>
      <c r="N92" s="9" t="str">
        <f>VLOOKUP(C92,TB!C:F,4,0)</f>
        <v>Inventories</v>
      </c>
      <c r="P92" s="179"/>
      <c r="Q92" s="179"/>
    </row>
    <row r="93" spans="1:17" ht="14.5" hidden="1">
      <c r="A93" s="12" t="str">
        <f t="shared" si="3"/>
        <v>1</v>
      </c>
      <c r="B93" s="13" t="str">
        <f t="shared" si="4"/>
        <v>10350012</v>
      </c>
      <c r="C93" s="60" t="s">
        <v>367</v>
      </c>
      <c r="D93" s="60" t="s">
        <v>189</v>
      </c>
      <c r="E93" s="61">
        <v>11869104.529999999</v>
      </c>
      <c r="F93" s="61">
        <v>268072596.46000001</v>
      </c>
      <c r="G93" s="61">
        <v>258894160.34</v>
      </c>
      <c r="H93" s="61">
        <v>21047540.649999999</v>
      </c>
      <c r="I93" s="61">
        <v>141383.01999999999</v>
      </c>
      <c r="J93" s="61">
        <v>3108730.31</v>
      </c>
      <c r="K93" s="61">
        <v>3022572.35</v>
      </c>
      <c r="L93" s="61">
        <v>227540.98</v>
      </c>
      <c r="M93" s="9" t="str">
        <f>VLOOKUP(C93,TB!C:F,3,0)</f>
        <v>Goods-in-transit</v>
      </c>
      <c r="N93" s="9" t="str">
        <f>VLOOKUP(C93,TB!C:F,4,0)</f>
        <v>Inventories</v>
      </c>
      <c r="P93" s="179"/>
      <c r="Q93" s="179"/>
    </row>
    <row r="94" spans="1:17" ht="14.5" hidden="1">
      <c r="A94" s="12" t="str">
        <f t="shared" si="3"/>
        <v>1</v>
      </c>
      <c r="B94" s="13" t="str">
        <f t="shared" si="4"/>
        <v>10350013</v>
      </c>
      <c r="C94" s="60" t="s">
        <v>1292</v>
      </c>
      <c r="D94" s="60" t="s">
        <v>1293</v>
      </c>
      <c r="E94" s="61">
        <v>288611</v>
      </c>
      <c r="F94" s="61">
        <v>17644803.739999998</v>
      </c>
      <c r="G94" s="61">
        <v>15982973.220000001</v>
      </c>
      <c r="H94" s="61">
        <v>1950441.52</v>
      </c>
      <c r="I94" s="61">
        <v>3397.29</v>
      </c>
      <c r="J94" s="61">
        <v>204666.53</v>
      </c>
      <c r="K94" s="61">
        <v>185157.87</v>
      </c>
      <c r="L94" s="61">
        <v>22905.95</v>
      </c>
      <c r="M94" s="9" t="str">
        <f>VLOOKUP(C94,TB!C:F,3,0)</f>
        <v>Spares parts and consumables</v>
      </c>
      <c r="N94" s="9" t="str">
        <f>VLOOKUP(C94,TB!C:F,4,0)</f>
        <v>Inventories</v>
      </c>
      <c r="P94" s="179"/>
      <c r="Q94" s="179"/>
    </row>
    <row r="95" spans="1:17" ht="14.5" hidden="1">
      <c r="A95" s="12" t="str">
        <f t="shared" si="3"/>
        <v>1</v>
      </c>
      <c r="B95" s="13" t="str">
        <f t="shared" si="4"/>
        <v>10350014</v>
      </c>
      <c r="C95" s="60" t="s">
        <v>1294</v>
      </c>
      <c r="D95" s="60" t="s">
        <v>1295</v>
      </c>
      <c r="E95" s="61">
        <v>0</v>
      </c>
      <c r="F95" s="61">
        <v>1149923</v>
      </c>
      <c r="G95" s="61">
        <v>1149923</v>
      </c>
      <c r="H95" s="61">
        <v>0</v>
      </c>
      <c r="I95" s="61">
        <v>0.27</v>
      </c>
      <c r="J95" s="61">
        <v>13348.29</v>
      </c>
      <c r="K95" s="61">
        <v>13321.4</v>
      </c>
      <c r="L95" s="61">
        <v>27.16</v>
      </c>
      <c r="M95" s="9" t="str">
        <f>VLOOKUP(C95,TB!C:F,3,0)</f>
        <v>Spares parts and consumables</v>
      </c>
      <c r="N95" s="9" t="str">
        <f>VLOOKUP(C95,TB!C:F,4,0)</f>
        <v>Inventories</v>
      </c>
      <c r="P95" s="179"/>
      <c r="Q95" s="179"/>
    </row>
    <row r="96" spans="1:17" ht="14.5" hidden="1">
      <c r="A96" s="12" t="str">
        <f t="shared" si="3"/>
        <v>1</v>
      </c>
      <c r="B96" s="13" t="str">
        <f t="shared" si="4"/>
        <v>10350900</v>
      </c>
      <c r="C96" s="60" t="s">
        <v>369</v>
      </c>
      <c r="D96" s="60" t="s">
        <v>370</v>
      </c>
      <c r="E96" s="61">
        <v>333092715.68000001</v>
      </c>
      <c r="F96" s="61">
        <v>6611043056.6499996</v>
      </c>
      <c r="G96" s="61">
        <v>6385622116.25</v>
      </c>
      <c r="H96" s="61">
        <v>558513656.08000004</v>
      </c>
      <c r="I96" s="61">
        <v>3967751.38</v>
      </c>
      <c r="J96" s="61">
        <v>78059637.349999994</v>
      </c>
      <c r="K96" s="61">
        <v>75989403.319999993</v>
      </c>
      <c r="L96" s="61">
        <v>6037985.4100000001</v>
      </c>
      <c r="M96" s="9" t="str">
        <f>VLOOKUP(C96,TB!C:F,3,0)</f>
        <v>Raw materials</v>
      </c>
      <c r="N96" s="9" t="str">
        <f>VLOOKUP(C96,TB!C:F,4,0)</f>
        <v>Inventories</v>
      </c>
      <c r="P96" s="179"/>
      <c r="Q96" s="179"/>
    </row>
    <row r="97" spans="1:17" ht="14.5" hidden="1">
      <c r="A97" s="12" t="str">
        <f t="shared" si="3"/>
        <v>1</v>
      </c>
      <c r="B97" s="13" t="str">
        <f t="shared" si="4"/>
        <v>10350901</v>
      </c>
      <c r="C97" s="60" t="s">
        <v>371</v>
      </c>
      <c r="D97" s="60" t="s">
        <v>372</v>
      </c>
      <c r="E97" s="61">
        <v>124975623.8</v>
      </c>
      <c r="F97" s="61">
        <v>2229121011.4200001</v>
      </c>
      <c r="G97" s="61">
        <v>2102297379.1099999</v>
      </c>
      <c r="H97" s="61">
        <v>251799256.11000001</v>
      </c>
      <c r="I97" s="61">
        <v>1488691.57</v>
      </c>
      <c r="J97" s="61">
        <v>26510355.32</v>
      </c>
      <c r="K97" s="61">
        <v>25276893.149999999</v>
      </c>
      <c r="L97" s="61">
        <v>2722153.74</v>
      </c>
      <c r="M97" s="9" t="str">
        <f>VLOOKUP(C97,TB!C:F,3,0)</f>
        <v>Raw materials</v>
      </c>
      <c r="N97" s="9" t="str">
        <f>VLOOKUP(C97,TB!C:F,4,0)</f>
        <v>Inventories</v>
      </c>
      <c r="P97" s="179"/>
      <c r="Q97" s="179"/>
    </row>
    <row r="98" spans="1:17" ht="14.5" hidden="1">
      <c r="A98" s="12" t="str">
        <f t="shared" si="3"/>
        <v>1</v>
      </c>
      <c r="B98" s="13" t="str">
        <f t="shared" si="4"/>
        <v>10350902</v>
      </c>
      <c r="C98" s="60" t="s">
        <v>373</v>
      </c>
      <c r="D98" s="60" t="s">
        <v>32</v>
      </c>
      <c r="E98" s="61">
        <v>0</v>
      </c>
      <c r="F98" s="61">
        <v>0</v>
      </c>
      <c r="G98" s="61">
        <v>0</v>
      </c>
      <c r="H98" s="61">
        <v>0</v>
      </c>
      <c r="I98" s="61">
        <v>0</v>
      </c>
      <c r="J98" s="61">
        <v>0</v>
      </c>
      <c r="K98" s="61">
        <v>0</v>
      </c>
      <c r="L98" s="61">
        <v>0</v>
      </c>
      <c r="M98" s="9" t="str">
        <f>VLOOKUP(C98,TB!C:F,3,0)</f>
        <v>Raw materials</v>
      </c>
      <c r="N98" s="9" t="str">
        <f>VLOOKUP(C98,TB!C:F,4,0)</f>
        <v>Inventories</v>
      </c>
      <c r="P98" s="179"/>
      <c r="Q98" s="179"/>
    </row>
    <row r="99" spans="1:17" ht="14.5" hidden="1">
      <c r="A99" s="12" t="str">
        <f t="shared" si="3"/>
        <v>1</v>
      </c>
      <c r="B99" s="13" t="str">
        <f t="shared" si="4"/>
        <v>10350903</v>
      </c>
      <c r="C99" s="60" t="s">
        <v>375</v>
      </c>
      <c r="D99" s="60" t="s">
        <v>376</v>
      </c>
      <c r="E99" s="61">
        <v>0</v>
      </c>
      <c r="F99" s="61">
        <v>0</v>
      </c>
      <c r="G99" s="61">
        <v>0</v>
      </c>
      <c r="H99" s="61">
        <v>0</v>
      </c>
      <c r="I99" s="61">
        <v>0</v>
      </c>
      <c r="J99" s="61">
        <v>0</v>
      </c>
      <c r="K99" s="61">
        <v>0</v>
      </c>
      <c r="L99" s="61">
        <v>0</v>
      </c>
      <c r="M99" s="9" t="str">
        <f>VLOOKUP(C99,TB!C:F,3,0)</f>
        <v>Packing materials</v>
      </c>
      <c r="N99" s="9" t="str">
        <f>VLOOKUP(C99,TB!C:F,4,0)</f>
        <v>Inventories</v>
      </c>
      <c r="P99" s="179"/>
      <c r="Q99" s="179"/>
    </row>
    <row r="100" spans="1:17" ht="14.5" hidden="1">
      <c r="A100" s="12" t="str">
        <f t="shared" si="3"/>
        <v>1</v>
      </c>
      <c r="B100" s="13" t="str">
        <f t="shared" si="4"/>
        <v>10350904</v>
      </c>
      <c r="C100" s="60" t="s">
        <v>377</v>
      </c>
      <c r="D100" s="60" t="s">
        <v>294</v>
      </c>
      <c r="E100" s="61">
        <v>0</v>
      </c>
      <c r="F100" s="61">
        <v>0</v>
      </c>
      <c r="G100" s="61">
        <v>0</v>
      </c>
      <c r="H100" s="61">
        <v>0</v>
      </c>
      <c r="I100" s="61">
        <v>0</v>
      </c>
      <c r="J100" s="61">
        <v>0</v>
      </c>
      <c r="K100" s="61">
        <v>0</v>
      </c>
      <c r="L100" s="61">
        <v>0</v>
      </c>
      <c r="M100" s="9" t="str">
        <f>VLOOKUP(C100,TB!C:F,3,0)</f>
        <v>Spares parts and consumables</v>
      </c>
      <c r="N100" s="9" t="str">
        <f>VLOOKUP(C100,TB!C:F,4,0)</f>
        <v>Inventories</v>
      </c>
      <c r="P100" s="179"/>
      <c r="Q100" s="179"/>
    </row>
    <row r="101" spans="1:17" ht="14.5" hidden="1">
      <c r="A101" s="12" t="str">
        <f t="shared" si="3"/>
        <v>1</v>
      </c>
      <c r="B101" s="13" t="str">
        <f t="shared" si="4"/>
        <v>10350905</v>
      </c>
      <c r="C101" s="60" t="s">
        <v>378</v>
      </c>
      <c r="D101" s="60" t="s">
        <v>379</v>
      </c>
      <c r="E101" s="61">
        <v>232971842.19999999</v>
      </c>
      <c r="F101" s="61">
        <v>11325571273</v>
      </c>
      <c r="G101" s="61">
        <v>11339441172</v>
      </c>
      <c r="H101" s="61">
        <v>219101943.19999999</v>
      </c>
      <c r="I101" s="61">
        <v>2775126.05</v>
      </c>
      <c r="J101" s="61">
        <v>135858488</v>
      </c>
      <c r="K101" s="61">
        <v>136264944</v>
      </c>
      <c r="L101" s="61">
        <v>2368670.0499999998</v>
      </c>
      <c r="M101" s="9" t="str">
        <f>VLOOKUP(C101,TB!C:F,3,0)</f>
        <v>Work-in-process</v>
      </c>
      <c r="N101" s="9" t="str">
        <f>VLOOKUP(C101,TB!C:F,4,0)</f>
        <v>Inventories</v>
      </c>
      <c r="P101" s="179"/>
      <c r="Q101" s="179"/>
    </row>
    <row r="102" spans="1:17" ht="14.5" hidden="1">
      <c r="A102" s="12" t="str">
        <f t="shared" si="3"/>
        <v>1</v>
      </c>
      <c r="B102" s="13" t="str">
        <f t="shared" si="4"/>
        <v>10350906</v>
      </c>
      <c r="C102" s="60" t="s">
        <v>374</v>
      </c>
      <c r="D102" s="60" t="s">
        <v>1</v>
      </c>
      <c r="E102" s="61">
        <v>374288592.81999999</v>
      </c>
      <c r="F102" s="61">
        <v>11647735375</v>
      </c>
      <c r="G102" s="61">
        <v>11405441921</v>
      </c>
      <c r="H102" s="61">
        <v>616582046.82000005</v>
      </c>
      <c r="I102" s="61">
        <v>4458470.3600000003</v>
      </c>
      <c r="J102" s="61">
        <v>141475323</v>
      </c>
      <c r="K102" s="61">
        <v>139268041</v>
      </c>
      <c r="L102" s="61">
        <v>6665752.3600000003</v>
      </c>
      <c r="M102" s="9" t="str">
        <f>VLOOKUP(C102,TB!C:F,3,0)</f>
        <v>Finished goods</v>
      </c>
      <c r="N102" s="9" t="str">
        <f>VLOOKUP(C102,TB!C:F,4,0)</f>
        <v>Inventories</v>
      </c>
      <c r="P102" s="179"/>
      <c r="Q102" s="179"/>
    </row>
    <row r="103" spans="1:17" ht="14.5" hidden="1">
      <c r="A103" s="12" t="str">
        <f t="shared" si="3"/>
        <v>1</v>
      </c>
      <c r="B103" s="13" t="str">
        <f t="shared" si="4"/>
        <v>10360001</v>
      </c>
      <c r="C103" s="60" t="s">
        <v>381</v>
      </c>
      <c r="D103" s="60" t="s">
        <v>78</v>
      </c>
      <c r="E103" s="61">
        <v>95359944.319999993</v>
      </c>
      <c r="F103" s="61">
        <v>154568790.11000001</v>
      </c>
      <c r="G103" s="61">
        <v>183975418.16</v>
      </c>
      <c r="H103" s="61">
        <v>65953316.270000003</v>
      </c>
      <c r="I103" s="61">
        <v>1132156.83</v>
      </c>
      <c r="J103" s="61">
        <v>1797023.66</v>
      </c>
      <c r="K103" s="61">
        <v>2173706.5699999998</v>
      </c>
      <c r="L103" s="61">
        <v>755473.92000000004</v>
      </c>
      <c r="M103" s="9" t="str">
        <f>VLOOKUP(C103,TB!C:F,3,0)</f>
        <v>Advances paid for capital expenses</v>
      </c>
      <c r="N103" s="9" t="str">
        <f>VLOOKUP(C103,TB!C:F,4,0)</f>
        <v xml:space="preserve">Advances and deposits </v>
      </c>
      <c r="P103" s="179"/>
      <c r="Q103" s="179"/>
    </row>
    <row r="104" spans="1:17" ht="14.5" hidden="1">
      <c r="A104" s="12" t="str">
        <f t="shared" si="3"/>
        <v>1</v>
      </c>
      <c r="B104" s="13" t="str">
        <f t="shared" si="4"/>
        <v>10360002</v>
      </c>
      <c r="C104" s="60" t="s">
        <v>368</v>
      </c>
      <c r="D104" s="60" t="s">
        <v>48</v>
      </c>
      <c r="E104" s="61">
        <v>104150963.22</v>
      </c>
      <c r="F104" s="61">
        <v>5477529127.5100002</v>
      </c>
      <c r="G104" s="61">
        <v>5163570113.6800003</v>
      </c>
      <c r="H104" s="61">
        <v>418109977.05000001</v>
      </c>
      <c r="I104" s="61">
        <v>1240630.8899999999</v>
      </c>
      <c r="J104" s="61">
        <v>64358276.079999998</v>
      </c>
      <c r="K104" s="61">
        <v>60828414.049999997</v>
      </c>
      <c r="L104" s="61">
        <v>4770492.92</v>
      </c>
      <c r="M104" s="9" t="str">
        <f>VLOOKUP(C104,TB!C:F,3,0)</f>
        <v>Goods-in-transit</v>
      </c>
      <c r="N104" s="9" t="str">
        <f>VLOOKUP(C104,TB!C:F,4,0)</f>
        <v>Inventories</v>
      </c>
      <c r="P104" s="179"/>
      <c r="Q104" s="179"/>
    </row>
    <row r="105" spans="1:17" ht="14.5" hidden="1">
      <c r="A105" s="12" t="str">
        <f t="shared" si="3"/>
        <v>1</v>
      </c>
      <c r="B105" s="13" t="str">
        <f t="shared" si="4"/>
        <v>10360003</v>
      </c>
      <c r="C105" s="60" t="s">
        <v>382</v>
      </c>
      <c r="D105" s="60" t="s">
        <v>79</v>
      </c>
      <c r="E105" s="61">
        <v>6440374.5899999999</v>
      </c>
      <c r="F105" s="61">
        <v>112405157.86</v>
      </c>
      <c r="G105" s="61">
        <v>117267735.11</v>
      </c>
      <c r="H105" s="61">
        <v>1577797.34</v>
      </c>
      <c r="I105" s="61">
        <v>75888.17</v>
      </c>
      <c r="J105" s="61">
        <v>1310142.5</v>
      </c>
      <c r="K105" s="61">
        <v>1368043.32</v>
      </c>
      <c r="L105" s="61">
        <v>17987.349999999999</v>
      </c>
      <c r="M105" s="9" t="str">
        <f>VLOOKUP(C105,TB!C:F,3,0)</f>
        <v>Spares and others</v>
      </c>
      <c r="N105" s="9" t="str">
        <f>VLOOKUP(C105,TB!C:F,4,0)</f>
        <v xml:space="preserve">Advances and deposits </v>
      </c>
      <c r="P105" s="179"/>
      <c r="Q105" s="179"/>
    </row>
    <row r="106" spans="1:17" ht="14.5" hidden="1">
      <c r="A106" s="12" t="str">
        <f t="shared" si="3"/>
        <v>1</v>
      </c>
      <c r="B106" s="13" t="str">
        <f t="shared" si="4"/>
        <v>10360004</v>
      </c>
      <c r="C106" s="60" t="s">
        <v>383</v>
      </c>
      <c r="D106" s="60" t="s">
        <v>80</v>
      </c>
      <c r="E106" s="61">
        <v>0</v>
      </c>
      <c r="F106" s="61">
        <v>22060743.050000001</v>
      </c>
      <c r="G106" s="61">
        <v>21247359.129999999</v>
      </c>
      <c r="H106" s="61">
        <v>813383.92</v>
      </c>
      <c r="I106" s="61">
        <v>0</v>
      </c>
      <c r="J106" s="61">
        <v>255894</v>
      </c>
      <c r="K106" s="61">
        <v>246605.14</v>
      </c>
      <c r="L106" s="61">
        <v>9288.86</v>
      </c>
      <c r="M106" s="9" t="str">
        <f>VLOOKUP(C106,TB!C:F,3,0)</f>
        <v>Spares and others</v>
      </c>
      <c r="N106" s="9" t="str">
        <f>VLOOKUP(C106,TB!C:F,4,0)</f>
        <v xml:space="preserve">Advances and deposits </v>
      </c>
      <c r="P106" s="179"/>
      <c r="Q106" s="179"/>
    </row>
    <row r="107" spans="1:17" ht="14.5" hidden="1">
      <c r="A107" s="12" t="str">
        <f t="shared" si="3"/>
        <v>1</v>
      </c>
      <c r="B107" s="13" t="str">
        <f t="shared" si="4"/>
        <v>10360010</v>
      </c>
      <c r="C107" s="60" t="s">
        <v>1737</v>
      </c>
      <c r="D107" s="60" t="s">
        <v>1738</v>
      </c>
      <c r="E107" s="61">
        <v>0</v>
      </c>
      <c r="F107" s="61">
        <v>6242112</v>
      </c>
      <c r="G107" s="61">
        <v>6242112</v>
      </c>
      <c r="H107" s="61">
        <v>0</v>
      </c>
      <c r="I107" s="61">
        <v>0</v>
      </c>
      <c r="J107" s="61">
        <v>72540.52</v>
      </c>
      <c r="K107" s="61">
        <v>72540.52</v>
      </c>
      <c r="L107" s="61">
        <v>0</v>
      </c>
      <c r="M107" s="9" t="e">
        <f>VLOOKUP(C107,TB!C:F,3,0)</f>
        <v>#N/A</v>
      </c>
      <c r="N107" s="9" t="e">
        <f>VLOOKUP(C107,TB!C:F,4,0)</f>
        <v>#N/A</v>
      </c>
      <c r="P107" s="179"/>
      <c r="Q107" s="179"/>
    </row>
    <row r="108" spans="1:17" ht="14.5" hidden="1">
      <c r="A108" s="12" t="str">
        <f t="shared" si="3"/>
        <v>1</v>
      </c>
      <c r="B108" s="13" t="str">
        <f t="shared" si="4"/>
        <v>10361001</v>
      </c>
      <c r="C108" s="60" t="s">
        <v>384</v>
      </c>
      <c r="D108" s="60" t="s">
        <v>81</v>
      </c>
      <c r="E108" s="61">
        <v>414017</v>
      </c>
      <c r="F108" s="61">
        <v>144006453.78</v>
      </c>
      <c r="G108" s="61">
        <v>117752738.78</v>
      </c>
      <c r="H108" s="61">
        <v>26667732</v>
      </c>
      <c r="I108" s="61">
        <v>4835.4799999999996</v>
      </c>
      <c r="J108" s="61">
        <v>1658591.48</v>
      </c>
      <c r="K108" s="61">
        <v>1363883.64</v>
      </c>
      <c r="L108" s="61">
        <v>299543.32</v>
      </c>
      <c r="M108" s="9" t="str">
        <f>VLOOKUP(C108,TB!C:F,3,0)</f>
        <v>Employees</v>
      </c>
      <c r="N108" s="9" t="str">
        <f>VLOOKUP(C108,TB!C:F,4,0)</f>
        <v xml:space="preserve">Advances and deposits </v>
      </c>
      <c r="P108" s="179"/>
      <c r="Q108" s="179"/>
    </row>
    <row r="109" spans="1:17" ht="14.5" hidden="1">
      <c r="A109" s="12" t="str">
        <f t="shared" si="3"/>
        <v>1</v>
      </c>
      <c r="B109" s="13" t="str">
        <f t="shared" si="4"/>
        <v>10361003</v>
      </c>
      <c r="C109" s="60" t="s">
        <v>385</v>
      </c>
      <c r="D109" s="60" t="s">
        <v>82</v>
      </c>
      <c r="E109" s="61">
        <v>46814</v>
      </c>
      <c r="F109" s="61">
        <v>756327</v>
      </c>
      <c r="G109" s="61">
        <v>795641</v>
      </c>
      <c r="H109" s="61">
        <v>7500</v>
      </c>
      <c r="I109" s="61">
        <v>551.08000000000004</v>
      </c>
      <c r="J109" s="61">
        <v>8811.94</v>
      </c>
      <c r="K109" s="61">
        <v>9274.73</v>
      </c>
      <c r="L109" s="61">
        <v>88.29</v>
      </c>
      <c r="M109" s="9" t="str">
        <f>VLOOKUP(C109,TB!C:F,3,0)</f>
        <v>Employees</v>
      </c>
      <c r="N109" s="9" t="str">
        <f>VLOOKUP(C109,TB!C:F,4,0)</f>
        <v xml:space="preserve">Advances and deposits </v>
      </c>
      <c r="P109" s="179"/>
      <c r="Q109" s="179"/>
    </row>
    <row r="110" spans="1:17" ht="14.5" hidden="1">
      <c r="A110" s="12" t="str">
        <f t="shared" si="3"/>
        <v>1</v>
      </c>
      <c r="B110" s="13" t="str">
        <f t="shared" si="4"/>
        <v>10362003</v>
      </c>
      <c r="C110" s="60" t="s">
        <v>386</v>
      </c>
      <c r="D110" s="60" t="s">
        <v>49</v>
      </c>
      <c r="E110" s="61">
        <v>1296949.42</v>
      </c>
      <c r="F110" s="61">
        <v>1733981.45</v>
      </c>
      <c r="G110" s="61">
        <v>3030930.87</v>
      </c>
      <c r="H110" s="61">
        <v>0</v>
      </c>
      <c r="I110" s="61">
        <v>15267.07</v>
      </c>
      <c r="J110" s="61">
        <v>20575.669999999998</v>
      </c>
      <c r="K110" s="61">
        <v>35842.74</v>
      </c>
      <c r="L110" s="61">
        <v>0</v>
      </c>
      <c r="M110" s="9" t="str">
        <f>VLOOKUP(C110,TB!C:F,3,0)</f>
        <v>Income tax</v>
      </c>
      <c r="N110" s="9" t="str">
        <f>VLOOKUP(C110,TB!C:F,4,0)</f>
        <v xml:space="preserve">Advances and deposits </v>
      </c>
      <c r="P110" s="179"/>
      <c r="Q110" s="179"/>
    </row>
    <row r="111" spans="1:17" ht="14.5" hidden="1">
      <c r="A111" s="12" t="str">
        <f t="shared" si="3"/>
        <v>1</v>
      </c>
      <c r="B111" s="13" t="str">
        <f t="shared" si="4"/>
        <v>10363001</v>
      </c>
      <c r="C111" s="60" t="s">
        <v>387</v>
      </c>
      <c r="D111" s="60" t="s">
        <v>50</v>
      </c>
      <c r="E111" s="61">
        <v>23418620</v>
      </c>
      <c r="F111" s="61">
        <v>0</v>
      </c>
      <c r="G111" s="61">
        <v>615465</v>
      </c>
      <c r="H111" s="61">
        <v>22803155</v>
      </c>
      <c r="I111" s="61">
        <v>280111.65000000002</v>
      </c>
      <c r="J111" s="61">
        <v>0</v>
      </c>
      <c r="K111" s="61">
        <v>7194.55</v>
      </c>
      <c r="L111" s="61">
        <v>272917.09999999998</v>
      </c>
      <c r="M111" s="9" t="str">
        <f>VLOOKUP(C111,TB!C:F,3,0)</f>
        <v>Deposits</v>
      </c>
      <c r="N111" s="9" t="str">
        <f>VLOOKUP(C111,TB!C:F,4,0)</f>
        <v xml:space="preserve">Advances and deposits </v>
      </c>
      <c r="P111" s="179"/>
      <c r="Q111" s="179"/>
    </row>
    <row r="112" spans="1:17" ht="14.5" hidden="1">
      <c r="A112" s="12" t="str">
        <f t="shared" si="3"/>
        <v>1</v>
      </c>
      <c r="B112" s="13" t="str">
        <f t="shared" si="4"/>
        <v>10364001</v>
      </c>
      <c r="C112" s="60" t="s">
        <v>388</v>
      </c>
      <c r="D112" s="60" t="s">
        <v>83</v>
      </c>
      <c r="E112" s="61">
        <v>0</v>
      </c>
      <c r="F112" s="61">
        <v>6300741</v>
      </c>
      <c r="G112" s="61">
        <v>5053926</v>
      </c>
      <c r="H112" s="61">
        <v>1246815</v>
      </c>
      <c r="I112" s="61">
        <v>0</v>
      </c>
      <c r="J112" s="61">
        <v>74088.39</v>
      </c>
      <c r="K112" s="61">
        <v>60753</v>
      </c>
      <c r="L112" s="61">
        <v>13335.39</v>
      </c>
      <c r="M112" s="9" t="str">
        <f>VLOOKUP(C112,TB!C:F,3,0)</f>
        <v>Prepayments</v>
      </c>
      <c r="N112" s="9" t="str">
        <f>VLOOKUP(C112,TB!C:F,4,0)</f>
        <v xml:space="preserve">Advances and deposits </v>
      </c>
      <c r="P112" s="179"/>
      <c r="Q112" s="179"/>
    </row>
    <row r="113" spans="1:17" ht="14.5" hidden="1">
      <c r="A113" s="12" t="str">
        <f t="shared" si="3"/>
        <v>1</v>
      </c>
      <c r="B113" s="13" t="str">
        <f t="shared" si="4"/>
        <v>10364003</v>
      </c>
      <c r="C113" s="60" t="s">
        <v>389</v>
      </c>
      <c r="D113" s="60" t="s">
        <v>33</v>
      </c>
      <c r="E113" s="61">
        <v>0</v>
      </c>
      <c r="F113" s="61">
        <v>0</v>
      </c>
      <c r="G113" s="61">
        <v>0</v>
      </c>
      <c r="H113" s="61">
        <v>0</v>
      </c>
      <c r="I113" s="61">
        <v>0</v>
      </c>
      <c r="J113" s="61">
        <v>0</v>
      </c>
      <c r="K113" s="61">
        <v>0</v>
      </c>
      <c r="L113" s="61">
        <v>0</v>
      </c>
      <c r="M113" s="9" t="str">
        <f>VLOOKUP(C113,TB!C:F,3,0)</f>
        <v>Prepaid Rent</v>
      </c>
      <c r="N113" s="9" t="str">
        <f>VLOOKUP(C113,TB!C:F,4,0)</f>
        <v xml:space="preserve">Advances and deposits </v>
      </c>
      <c r="P113" s="179"/>
      <c r="Q113" s="179"/>
    </row>
    <row r="114" spans="1:17" ht="14.5" hidden="1">
      <c r="A114" s="12" t="str">
        <f t="shared" si="3"/>
        <v>1</v>
      </c>
      <c r="B114" s="13" t="str">
        <f t="shared" si="4"/>
        <v>10364004</v>
      </c>
      <c r="C114" s="60" t="s">
        <v>390</v>
      </c>
      <c r="D114" s="60" t="s">
        <v>295</v>
      </c>
      <c r="E114" s="61">
        <v>0</v>
      </c>
      <c r="F114" s="61">
        <v>0</v>
      </c>
      <c r="G114" s="61">
        <v>0</v>
      </c>
      <c r="H114" s="61">
        <v>0</v>
      </c>
      <c r="I114" s="61">
        <v>0</v>
      </c>
      <c r="J114" s="61">
        <v>0</v>
      </c>
      <c r="K114" s="61">
        <v>0</v>
      </c>
      <c r="L114" s="61">
        <v>0</v>
      </c>
      <c r="M114" s="9" t="str">
        <f>VLOOKUP(C114,TB!C:F,3,0)</f>
        <v>Other Prepayments</v>
      </c>
      <c r="N114" s="9" t="str">
        <f>VLOOKUP(C114,TB!C:F,4,0)</f>
        <v xml:space="preserve">Advances and deposits </v>
      </c>
      <c r="P114" s="179"/>
      <c r="Q114" s="179"/>
    </row>
    <row r="115" spans="1:17" ht="14.5" hidden="1">
      <c r="A115" s="12" t="str">
        <f t="shared" si="3"/>
        <v>1</v>
      </c>
      <c r="B115" s="13" t="str">
        <f t="shared" si="4"/>
        <v>10367001</v>
      </c>
      <c r="C115" s="60" t="s">
        <v>391</v>
      </c>
      <c r="D115" s="60" t="s">
        <v>35</v>
      </c>
      <c r="E115" s="61">
        <v>0</v>
      </c>
      <c r="F115" s="61">
        <v>0</v>
      </c>
      <c r="G115" s="61">
        <v>0</v>
      </c>
      <c r="H115" s="61">
        <v>0</v>
      </c>
      <c r="I115" s="61">
        <v>0.06</v>
      </c>
      <c r="J115" s="61">
        <v>0</v>
      </c>
      <c r="K115" s="61">
        <v>0</v>
      </c>
      <c r="L115" s="61">
        <v>0.06</v>
      </c>
      <c r="M115" s="9" t="str">
        <f>VLOOKUP(C115,TB!C:F,3,0)</f>
        <v>Salaries and allowances</v>
      </c>
      <c r="N115" s="9" t="str">
        <f>VLOOKUP(C115,TB!C:F,4,0)</f>
        <v>Accrued expenses and other liabilities</v>
      </c>
      <c r="P115" s="179"/>
      <c r="Q115" s="179"/>
    </row>
    <row r="116" spans="1:17" ht="14.5" hidden="1">
      <c r="A116" s="12" t="str">
        <f t="shared" si="3"/>
        <v>2</v>
      </c>
      <c r="B116" s="13" t="str">
        <f t="shared" si="4"/>
        <v>20100001</v>
      </c>
      <c r="C116" s="60" t="s">
        <v>393</v>
      </c>
      <c r="D116" s="60" t="s">
        <v>84</v>
      </c>
      <c r="E116" s="61">
        <v>-14155686.779999999</v>
      </c>
      <c r="F116" s="61">
        <v>918514515.69000006</v>
      </c>
      <c r="G116" s="61">
        <v>943032227.17999995</v>
      </c>
      <c r="H116" s="61">
        <v>-38673398.270000003</v>
      </c>
      <c r="I116" s="61">
        <v>-168620.45</v>
      </c>
      <c r="J116" s="61">
        <v>10743304.5</v>
      </c>
      <c r="K116" s="61">
        <v>11002496.689999999</v>
      </c>
      <c r="L116" s="61">
        <v>-427812.64</v>
      </c>
      <c r="M116" s="9" t="str">
        <f>VLOOKUP(C116,TB!C:F,3,0)</f>
        <v>Trade -Int.Com.Pcble</v>
      </c>
      <c r="N116" s="9" t="str">
        <f>VLOOKUP(C116,TB!C:F,4,0)</f>
        <v>Intercompany payables</v>
      </c>
      <c r="P116" s="179"/>
      <c r="Q116" s="179"/>
    </row>
    <row r="117" spans="1:17" ht="14.5" hidden="1">
      <c r="A117" s="12" t="str">
        <f t="shared" si="3"/>
        <v>2</v>
      </c>
      <c r="B117" s="13" t="str">
        <f t="shared" si="4"/>
        <v>20100002</v>
      </c>
      <c r="C117" s="60" t="s">
        <v>394</v>
      </c>
      <c r="D117" s="60" t="s">
        <v>85</v>
      </c>
      <c r="E117" s="61">
        <v>0</v>
      </c>
      <c r="F117" s="61">
        <v>3882752.64</v>
      </c>
      <c r="G117" s="61">
        <v>3882752.64</v>
      </c>
      <c r="H117" s="61">
        <v>0</v>
      </c>
      <c r="I117" s="61">
        <v>0</v>
      </c>
      <c r="J117" s="61">
        <v>46054.080000000002</v>
      </c>
      <c r="K117" s="61">
        <v>46054.080000000002</v>
      </c>
      <c r="L117" s="61">
        <v>0</v>
      </c>
      <c r="M117" s="9" t="str">
        <f>VLOOKUP(C117,TB!C:F,3,0)</f>
        <v>N.Trade-Int.Com.Pcbl</v>
      </c>
      <c r="N117" s="9" t="str">
        <f>VLOOKUP(C117,TB!C:F,4,0)</f>
        <v>Intercompany payables</v>
      </c>
      <c r="P117" s="179"/>
      <c r="Q117" s="179"/>
    </row>
    <row r="118" spans="1:17" ht="14.5" hidden="1">
      <c r="A118" s="12" t="str">
        <f t="shared" si="3"/>
        <v>2</v>
      </c>
      <c r="B118" s="13" t="str">
        <f t="shared" si="4"/>
        <v>20100003</v>
      </c>
      <c r="C118" s="60" t="s">
        <v>395</v>
      </c>
      <c r="D118" s="60" t="s">
        <v>86</v>
      </c>
      <c r="E118" s="61">
        <v>-68791086.980000004</v>
      </c>
      <c r="F118" s="61">
        <v>4175851179.1799998</v>
      </c>
      <c r="G118" s="61">
        <v>4269187732.1500001</v>
      </c>
      <c r="H118" s="61">
        <v>-162127639.94999999</v>
      </c>
      <c r="I118" s="61">
        <v>-819451.01</v>
      </c>
      <c r="J118" s="61">
        <v>49119720.409999996</v>
      </c>
      <c r="K118" s="61">
        <v>50152482.469999999</v>
      </c>
      <c r="L118" s="61">
        <v>-1852213.07</v>
      </c>
      <c r="M118" s="9" t="str">
        <f>VLOOKUP(C118,TB!C:F,3,0)</f>
        <v>Raw materials</v>
      </c>
      <c r="N118" s="9" t="str">
        <f>VLOOKUP(C118,TB!C:F,4,0)</f>
        <v>Accounts payable</v>
      </c>
      <c r="P118" s="179"/>
      <c r="Q118" s="179"/>
    </row>
    <row r="119" spans="1:17" ht="14.5" hidden="1">
      <c r="A119" s="12" t="str">
        <f t="shared" si="3"/>
        <v>2</v>
      </c>
      <c r="B119" s="13" t="str">
        <f t="shared" si="4"/>
        <v>20100004</v>
      </c>
      <c r="C119" s="60" t="s">
        <v>396</v>
      </c>
      <c r="D119" s="60" t="s">
        <v>87</v>
      </c>
      <c r="E119" s="61">
        <v>-49459538.829999998</v>
      </c>
      <c r="F119" s="61">
        <v>955414585.90999997</v>
      </c>
      <c r="G119" s="61">
        <v>1035529410.17</v>
      </c>
      <c r="H119" s="61">
        <v>-129574363.09</v>
      </c>
      <c r="I119" s="61">
        <v>-589197.48</v>
      </c>
      <c r="J119" s="61">
        <v>11244659.43</v>
      </c>
      <c r="K119" s="61">
        <v>12148413.369999999</v>
      </c>
      <c r="L119" s="61">
        <v>-1492951.42</v>
      </c>
      <c r="M119" s="9" t="str">
        <f>VLOOKUP(C119,TB!C:F,3,0)</f>
        <v>Raw materials</v>
      </c>
      <c r="N119" s="9" t="str">
        <f>VLOOKUP(C119,TB!C:F,4,0)</f>
        <v>Accounts payable</v>
      </c>
      <c r="P119" s="179"/>
      <c r="Q119" s="179"/>
    </row>
    <row r="120" spans="1:17" ht="14.5" hidden="1">
      <c r="A120" s="12" t="str">
        <f t="shared" si="3"/>
        <v>2</v>
      </c>
      <c r="B120" s="13" t="str">
        <f t="shared" si="4"/>
        <v>20100005</v>
      </c>
      <c r="C120" s="60" t="s">
        <v>397</v>
      </c>
      <c r="D120" s="60" t="s">
        <v>88</v>
      </c>
      <c r="E120" s="61">
        <v>-1323624.98</v>
      </c>
      <c r="F120" s="61">
        <v>16016930.300000001</v>
      </c>
      <c r="G120" s="61">
        <v>17120639.32</v>
      </c>
      <c r="H120" s="61">
        <v>-2427334</v>
      </c>
      <c r="I120" s="61">
        <v>-15585.06</v>
      </c>
      <c r="J120" s="61">
        <v>187647.33</v>
      </c>
      <c r="K120" s="61">
        <v>199906.56</v>
      </c>
      <c r="L120" s="61">
        <v>-27844.29</v>
      </c>
      <c r="M120" s="9" t="str">
        <f>VLOOKUP(C120,TB!C:F,3,0)</f>
        <v>Raw materials</v>
      </c>
      <c r="N120" s="9" t="str">
        <f>VLOOKUP(C120,TB!C:F,4,0)</f>
        <v>Accounts payable</v>
      </c>
      <c r="P120" s="179"/>
      <c r="Q120" s="179"/>
    </row>
    <row r="121" spans="1:17" ht="14.5" hidden="1">
      <c r="A121" s="12" t="str">
        <f t="shared" si="3"/>
        <v>2</v>
      </c>
      <c r="B121" s="13" t="str">
        <f t="shared" si="4"/>
        <v>20100006</v>
      </c>
      <c r="C121" s="60" t="s">
        <v>398</v>
      </c>
      <c r="D121" s="60" t="s">
        <v>89</v>
      </c>
      <c r="E121" s="61">
        <v>0</v>
      </c>
      <c r="F121" s="61">
        <v>0</v>
      </c>
      <c r="G121" s="61">
        <v>0</v>
      </c>
      <c r="H121" s="61">
        <v>0</v>
      </c>
      <c r="I121" s="61">
        <v>0</v>
      </c>
      <c r="J121" s="61">
        <v>0</v>
      </c>
      <c r="K121" s="61">
        <v>0</v>
      </c>
      <c r="L121" s="61">
        <v>0</v>
      </c>
      <c r="M121" s="9" t="str">
        <f>VLOOKUP(C121,TB!C:F,3,0)</f>
        <v>Raw materials</v>
      </c>
      <c r="N121" s="9" t="str">
        <f>VLOOKUP(C121,TB!C:F,4,0)</f>
        <v>Accounts payable</v>
      </c>
      <c r="P121" s="179"/>
      <c r="Q121" s="179"/>
    </row>
    <row r="122" spans="1:17" ht="14.5" hidden="1">
      <c r="A122" s="12" t="str">
        <f t="shared" si="3"/>
        <v>2</v>
      </c>
      <c r="B122" s="13" t="str">
        <f t="shared" si="4"/>
        <v>20100007</v>
      </c>
      <c r="C122" s="60" t="s">
        <v>399</v>
      </c>
      <c r="D122" s="60" t="s">
        <v>90</v>
      </c>
      <c r="E122" s="61">
        <v>-11581169.439999999</v>
      </c>
      <c r="F122" s="61">
        <v>82157837.510000005</v>
      </c>
      <c r="G122" s="61">
        <v>78464211.079999998</v>
      </c>
      <c r="H122" s="61">
        <v>-7887543.0099999998</v>
      </c>
      <c r="I122" s="61">
        <v>-138136.41</v>
      </c>
      <c r="J122" s="61">
        <v>970163.74</v>
      </c>
      <c r="K122" s="61">
        <v>921949.24</v>
      </c>
      <c r="L122" s="61">
        <v>-89921.91</v>
      </c>
      <c r="M122" s="9" t="str">
        <f>VLOOKUP(C122,TB!C:F,3,0)</f>
        <v>Raw materials</v>
      </c>
      <c r="N122" s="9" t="str">
        <f>VLOOKUP(C122,TB!C:F,4,0)</f>
        <v>Accounts payable</v>
      </c>
      <c r="P122" s="179"/>
      <c r="Q122" s="179"/>
    </row>
    <row r="123" spans="1:17" ht="14.5" hidden="1">
      <c r="A123" s="12" t="str">
        <f t="shared" si="3"/>
        <v>2</v>
      </c>
      <c r="B123" s="13" t="str">
        <f t="shared" si="4"/>
        <v>20100008</v>
      </c>
      <c r="C123" s="60" t="s">
        <v>400</v>
      </c>
      <c r="D123" s="60" t="s">
        <v>91</v>
      </c>
      <c r="E123" s="61">
        <v>-15638412.390000001</v>
      </c>
      <c r="F123" s="61">
        <v>273692606.39999998</v>
      </c>
      <c r="G123" s="61">
        <v>278949725.88999999</v>
      </c>
      <c r="H123" s="61">
        <v>-20895531.879999999</v>
      </c>
      <c r="I123" s="61">
        <v>-184089.58</v>
      </c>
      <c r="J123" s="61">
        <v>3206966.91</v>
      </c>
      <c r="K123" s="61">
        <v>3256884.26</v>
      </c>
      <c r="L123" s="61">
        <v>-234006.93</v>
      </c>
      <c r="M123" s="9" t="str">
        <f>VLOOKUP(C123,TB!C:F,3,0)</f>
        <v>Fixed assets and capital work-in-progress</v>
      </c>
      <c r="N123" s="9" t="str">
        <f>VLOOKUP(C123,TB!C:F,4,0)</f>
        <v>Accounts payable</v>
      </c>
      <c r="P123" s="179"/>
      <c r="Q123" s="179"/>
    </row>
    <row r="124" spans="1:17" ht="14.5" hidden="1">
      <c r="A124" s="12" t="str">
        <f t="shared" si="3"/>
        <v>2</v>
      </c>
      <c r="B124" s="13" t="str">
        <f t="shared" si="4"/>
        <v>20100009</v>
      </c>
      <c r="C124" s="60" t="s">
        <v>401</v>
      </c>
      <c r="D124" s="60" t="s">
        <v>92</v>
      </c>
      <c r="E124" s="61">
        <v>-19902325.920000002</v>
      </c>
      <c r="F124" s="61">
        <v>285666523.69</v>
      </c>
      <c r="G124" s="61">
        <v>293653555.47000003</v>
      </c>
      <c r="H124" s="61">
        <v>-27889357.699999999</v>
      </c>
      <c r="I124" s="61">
        <v>-234358.47</v>
      </c>
      <c r="J124" s="61">
        <v>3322882.27</v>
      </c>
      <c r="K124" s="61">
        <v>3394181.68</v>
      </c>
      <c r="L124" s="61">
        <v>-305657.88</v>
      </c>
      <c r="M124" s="9" t="str">
        <f>VLOOKUP(C124,TB!C:F,3,0)</f>
        <v>Other payables</v>
      </c>
      <c r="N124" s="9" t="str">
        <f>VLOOKUP(C124,TB!C:F,4,0)</f>
        <v>Accounts payable</v>
      </c>
      <c r="P124" s="179"/>
      <c r="Q124" s="179"/>
    </row>
    <row r="125" spans="1:17" ht="14.5" hidden="1">
      <c r="A125" s="12" t="str">
        <f t="shared" si="3"/>
        <v>2</v>
      </c>
      <c r="B125" s="13" t="str">
        <f t="shared" si="4"/>
        <v>20100010</v>
      </c>
      <c r="C125" s="60" t="s">
        <v>402</v>
      </c>
      <c r="D125" s="60" t="s">
        <v>93</v>
      </c>
      <c r="E125" s="61">
        <v>0</v>
      </c>
      <c r="F125" s="61">
        <v>0</v>
      </c>
      <c r="G125" s="61">
        <v>0</v>
      </c>
      <c r="H125" s="61">
        <v>0</v>
      </c>
      <c r="I125" s="61">
        <v>0</v>
      </c>
      <c r="J125" s="61">
        <v>0</v>
      </c>
      <c r="K125" s="61">
        <v>0</v>
      </c>
      <c r="L125" s="61">
        <v>0</v>
      </c>
      <c r="M125" s="9" t="str">
        <f>VLOOKUP(C125,TB!C:F,3,0)</f>
        <v>Raw materials</v>
      </c>
      <c r="N125" s="9" t="str">
        <f>VLOOKUP(C125,TB!C:F,4,0)</f>
        <v>Accounts payable</v>
      </c>
      <c r="P125" s="179"/>
      <c r="Q125" s="179"/>
    </row>
    <row r="126" spans="1:17" ht="14.5" hidden="1">
      <c r="A126" s="12" t="str">
        <f t="shared" si="3"/>
        <v>2</v>
      </c>
      <c r="B126" s="13" t="str">
        <f t="shared" si="4"/>
        <v>20100012</v>
      </c>
      <c r="C126" s="60" t="s">
        <v>1060</v>
      </c>
      <c r="D126" s="60" t="s">
        <v>1061</v>
      </c>
      <c r="E126" s="61">
        <v>0</v>
      </c>
      <c r="F126" s="61">
        <v>0</v>
      </c>
      <c r="G126" s="61">
        <v>0</v>
      </c>
      <c r="H126" s="61">
        <v>0</v>
      </c>
      <c r="I126" s="61">
        <v>0</v>
      </c>
      <c r="J126" s="61">
        <v>0</v>
      </c>
      <c r="K126" s="61">
        <v>0</v>
      </c>
      <c r="L126" s="61">
        <v>0</v>
      </c>
      <c r="M126" s="9" t="str">
        <f>VLOOKUP(C126,TB!C:F,3,0)</f>
        <v>Raw materials</v>
      </c>
      <c r="N126" s="9" t="str">
        <f>VLOOKUP(C126,TB!C:F,4,0)</f>
        <v>Accounts payable</v>
      </c>
      <c r="P126" s="179"/>
      <c r="Q126" s="179"/>
    </row>
    <row r="127" spans="1:17" ht="14.5" hidden="1">
      <c r="A127" s="12" t="str">
        <f t="shared" si="3"/>
        <v>2</v>
      </c>
      <c r="B127" s="13" t="str">
        <f t="shared" si="4"/>
        <v>20100013</v>
      </c>
      <c r="C127" s="60" t="s">
        <v>403</v>
      </c>
      <c r="D127" s="60" t="s">
        <v>94</v>
      </c>
      <c r="E127" s="61">
        <v>-24442250.190000001</v>
      </c>
      <c r="F127" s="61">
        <v>222395721.94999999</v>
      </c>
      <c r="G127" s="61">
        <v>245708435.24000001</v>
      </c>
      <c r="H127" s="61">
        <v>-47754963.479999997</v>
      </c>
      <c r="I127" s="61">
        <v>-287728.48</v>
      </c>
      <c r="J127" s="61">
        <v>2604497.5299999998</v>
      </c>
      <c r="K127" s="61">
        <v>2862485.72</v>
      </c>
      <c r="L127" s="61">
        <v>-545716.67000000004</v>
      </c>
      <c r="M127" s="9" t="str">
        <f>VLOOKUP(C127,TB!C:F,3,0)</f>
        <v>Other payables</v>
      </c>
      <c r="N127" s="9" t="str">
        <f>VLOOKUP(C127,TB!C:F,4,0)</f>
        <v>Accounts payable</v>
      </c>
      <c r="P127" s="179"/>
      <c r="Q127" s="179"/>
    </row>
    <row r="128" spans="1:17" ht="14.5" hidden="1">
      <c r="A128" s="12" t="str">
        <f t="shared" si="3"/>
        <v>2</v>
      </c>
      <c r="B128" s="13" t="str">
        <f t="shared" si="4"/>
        <v>20100015</v>
      </c>
      <c r="C128" s="60" t="s">
        <v>1062</v>
      </c>
      <c r="D128" s="60" t="s">
        <v>1063</v>
      </c>
      <c r="E128" s="61">
        <v>0</v>
      </c>
      <c r="F128" s="61">
        <v>0</v>
      </c>
      <c r="G128" s="61">
        <v>0</v>
      </c>
      <c r="H128" s="61">
        <v>0</v>
      </c>
      <c r="I128" s="61">
        <v>0</v>
      </c>
      <c r="J128" s="61">
        <v>0</v>
      </c>
      <c r="K128" s="61">
        <v>0</v>
      </c>
      <c r="L128" s="61">
        <v>0</v>
      </c>
      <c r="M128" s="9" t="str">
        <f>VLOOKUP(C128,TB!C:F,3,0)</f>
        <v>Raw materials</v>
      </c>
      <c r="N128" s="9" t="str">
        <f>VLOOKUP(C128,TB!C:F,4,0)</f>
        <v>Accounts payable</v>
      </c>
      <c r="P128" s="179"/>
      <c r="Q128" s="179"/>
    </row>
    <row r="129" spans="1:17" ht="14.5" hidden="1">
      <c r="A129" s="12" t="str">
        <f t="shared" si="3"/>
        <v>2</v>
      </c>
      <c r="B129" s="13" t="str">
        <f t="shared" si="4"/>
        <v>20100016</v>
      </c>
      <c r="C129" s="60" t="s">
        <v>1064</v>
      </c>
      <c r="D129" s="60" t="s">
        <v>1065</v>
      </c>
      <c r="E129" s="61">
        <v>0</v>
      </c>
      <c r="F129" s="61">
        <v>3830000</v>
      </c>
      <c r="G129" s="61">
        <v>7143395.3499999996</v>
      </c>
      <c r="H129" s="61">
        <v>-3313395.35</v>
      </c>
      <c r="I129" s="61">
        <v>0</v>
      </c>
      <c r="J129" s="61">
        <v>44612.7</v>
      </c>
      <c r="K129" s="61">
        <v>83207.87</v>
      </c>
      <c r="L129" s="61">
        <v>-38595.17</v>
      </c>
      <c r="M129" s="9" t="str">
        <f>VLOOKUP(C129,TB!C:F,3,0)</f>
        <v>Retention money</v>
      </c>
      <c r="N129" s="9" t="str">
        <f>VLOOKUP(C129,TB!C:F,4,0)</f>
        <v>Accrued expenses and other liabilities</v>
      </c>
      <c r="P129" s="179"/>
      <c r="Q129" s="179"/>
    </row>
    <row r="130" spans="1:17" ht="14.5" hidden="1">
      <c r="A130" s="12" t="str">
        <f t="shared" si="3"/>
        <v>2</v>
      </c>
      <c r="B130" s="13" t="str">
        <f t="shared" si="4"/>
        <v>20100020</v>
      </c>
      <c r="C130" s="60" t="s">
        <v>1739</v>
      </c>
      <c r="D130" s="60" t="s">
        <v>1740</v>
      </c>
      <c r="E130" s="61">
        <v>0</v>
      </c>
      <c r="F130" s="61">
        <v>0</v>
      </c>
      <c r="G130" s="61">
        <v>267578.40999999997</v>
      </c>
      <c r="H130" s="61">
        <v>-267578.40999999997</v>
      </c>
      <c r="I130" s="61">
        <v>0</v>
      </c>
      <c r="J130" s="61">
        <v>0</v>
      </c>
      <c r="K130" s="61">
        <v>3026.75</v>
      </c>
      <c r="L130" s="61">
        <v>-3026.75</v>
      </c>
      <c r="M130" s="9" t="str">
        <f>VLOOKUP(C130,TB!C:F,3,0)</f>
        <v>Retention money</v>
      </c>
      <c r="N130" s="9" t="str">
        <f>VLOOKUP(C130,TB!C:F,4,0)</f>
        <v>Accrued expenses and other liabilities</v>
      </c>
      <c r="P130" s="179"/>
      <c r="Q130" s="179"/>
    </row>
    <row r="131" spans="1:17" ht="14.5" hidden="1">
      <c r="A131" s="12" t="str">
        <f t="shared" ref="A131:A194" si="5">LEFT(B131,1)</f>
        <v>2</v>
      </c>
      <c r="B131" s="13" t="str">
        <f t="shared" ref="B131:B194" si="6">RIGHT(C131,8)</f>
        <v>20120001</v>
      </c>
      <c r="C131" s="60" t="s">
        <v>1066</v>
      </c>
      <c r="D131" s="60" t="s">
        <v>1067</v>
      </c>
      <c r="E131" s="61">
        <v>0</v>
      </c>
      <c r="F131" s="61">
        <v>0</v>
      </c>
      <c r="G131" s="61">
        <v>0</v>
      </c>
      <c r="H131" s="61">
        <v>0</v>
      </c>
      <c r="I131" s="61">
        <v>0</v>
      </c>
      <c r="J131" s="61">
        <v>0</v>
      </c>
      <c r="K131" s="61">
        <v>0</v>
      </c>
      <c r="L131" s="61">
        <v>0</v>
      </c>
      <c r="M131" s="9" t="str">
        <f>VLOOKUP(C131,TB!C:F,3,0)</f>
        <v>Loan on negotiation</v>
      </c>
      <c r="N131" s="9" t="str">
        <f>VLOOKUP(C131,TB!C:F,4,0)</f>
        <v>Short term loan</v>
      </c>
      <c r="P131" s="179"/>
      <c r="Q131" s="179"/>
    </row>
    <row r="132" spans="1:17" ht="14.5" hidden="1">
      <c r="A132" s="12" t="str">
        <f t="shared" si="5"/>
        <v>2</v>
      </c>
      <c r="B132" s="13" t="str">
        <f t="shared" si="6"/>
        <v>20121001</v>
      </c>
      <c r="C132" s="60" t="s">
        <v>404</v>
      </c>
      <c r="D132" s="60" t="s">
        <v>296</v>
      </c>
      <c r="E132" s="61">
        <v>-76902271.310000002</v>
      </c>
      <c r="F132" s="61">
        <v>2719181550.3600001</v>
      </c>
      <c r="G132" s="61">
        <v>2750634757.04</v>
      </c>
      <c r="H132" s="61">
        <v>-108355477.98999999</v>
      </c>
      <c r="I132" s="61">
        <v>-907077</v>
      </c>
      <c r="J132" s="61">
        <v>31775881.059999999</v>
      </c>
      <c r="K132" s="61">
        <v>32044297.469999999</v>
      </c>
      <c r="L132" s="61">
        <v>-1175493.4099999999</v>
      </c>
      <c r="M132" s="9" t="str">
        <f>VLOOKUP(C132,TB!C:F,3,0)</f>
        <v>Advance from buyers</v>
      </c>
      <c r="N132" s="9" t="str">
        <f>VLOOKUP(C132,TB!C:F,4,0)</f>
        <v xml:space="preserve">Advance from buyers </v>
      </c>
      <c r="P132" s="179"/>
      <c r="Q132" s="179"/>
    </row>
    <row r="133" spans="1:17" ht="14.5" hidden="1">
      <c r="A133" s="12" t="str">
        <f t="shared" si="5"/>
        <v>2</v>
      </c>
      <c r="B133" s="13" t="str">
        <f t="shared" si="6"/>
        <v>20122009</v>
      </c>
      <c r="C133" s="60" t="s">
        <v>1068</v>
      </c>
      <c r="D133" s="60" t="s">
        <v>1069</v>
      </c>
      <c r="E133" s="61">
        <v>-120874880.70999999</v>
      </c>
      <c r="F133" s="61">
        <v>894634017.55999994</v>
      </c>
      <c r="G133" s="61">
        <v>777217045.66999996</v>
      </c>
      <c r="H133" s="61">
        <v>-3457908.82</v>
      </c>
      <c r="I133" s="61">
        <v>-1439843.73</v>
      </c>
      <c r="J133" s="61">
        <v>10537608.050000001</v>
      </c>
      <c r="K133" s="61">
        <v>9135147.1199999992</v>
      </c>
      <c r="L133" s="61">
        <v>-37382.800000000003</v>
      </c>
      <c r="M133" s="9" t="str">
        <f>VLOOKUP(C133,TB!C:F,3,0)</f>
        <v>Export Development Fund (EDF) loan</v>
      </c>
      <c r="N133" s="9" t="str">
        <f>VLOOKUP(C133,TB!C:F,4,0)</f>
        <v>Short term loan</v>
      </c>
      <c r="P133" s="179"/>
      <c r="Q133" s="179"/>
    </row>
    <row r="134" spans="1:17" ht="14.5" hidden="1">
      <c r="A134" s="12" t="str">
        <f t="shared" si="5"/>
        <v>2</v>
      </c>
      <c r="B134" s="13" t="str">
        <f t="shared" si="6"/>
        <v>20122010</v>
      </c>
      <c r="C134" s="60" t="s">
        <v>1070</v>
      </c>
      <c r="D134" s="60" t="s">
        <v>1071</v>
      </c>
      <c r="E134" s="61">
        <v>-20122069.149999999</v>
      </c>
      <c r="F134" s="61">
        <v>77721980.230000004</v>
      </c>
      <c r="G134" s="61">
        <v>200519948.78999999</v>
      </c>
      <c r="H134" s="61">
        <v>-142920037.71000001</v>
      </c>
      <c r="I134" s="61">
        <v>-239691.11</v>
      </c>
      <c r="J134" s="61">
        <v>831583.61</v>
      </c>
      <c r="K134" s="61">
        <v>2136973.9900000002</v>
      </c>
      <c r="L134" s="61">
        <v>-1545081.49</v>
      </c>
      <c r="M134" s="9" t="str">
        <f>VLOOKUP(C134,TB!C:F,3,0)</f>
        <v>UPAS loan</v>
      </c>
      <c r="N134" s="9" t="str">
        <f>VLOOKUP(C134,TB!C:F,4,0)</f>
        <v>Short term loan</v>
      </c>
      <c r="P134" s="179"/>
      <c r="Q134" s="179"/>
    </row>
    <row r="135" spans="1:17" ht="14.5" hidden="1">
      <c r="A135" s="12" t="str">
        <f t="shared" si="5"/>
        <v>2</v>
      </c>
      <c r="B135" s="13" t="str">
        <f t="shared" si="6"/>
        <v>20124004</v>
      </c>
      <c r="C135" s="60" t="s">
        <v>1296</v>
      </c>
      <c r="D135" s="60" t="s">
        <v>1297</v>
      </c>
      <c r="E135" s="61">
        <v>0</v>
      </c>
      <c r="F135" s="61">
        <v>344030000</v>
      </c>
      <c r="G135" s="61">
        <v>344030000</v>
      </c>
      <c r="H135" s="61">
        <v>0</v>
      </c>
      <c r="I135" s="61">
        <v>0</v>
      </c>
      <c r="J135" s="61">
        <v>4023947.07</v>
      </c>
      <c r="K135" s="61">
        <v>4023947.07</v>
      </c>
      <c r="L135" s="61">
        <v>0</v>
      </c>
      <c r="M135" s="9">
        <f>VLOOKUP(C135,TB!C:F,3,0)</f>
        <v>0</v>
      </c>
      <c r="N135" s="9" t="str">
        <f>VLOOKUP(C135,TB!C:F,4,0)</f>
        <v>Short term loan</v>
      </c>
      <c r="P135" s="179"/>
      <c r="Q135" s="179"/>
    </row>
    <row r="136" spans="1:17" ht="14.5" hidden="1">
      <c r="A136" s="12" t="str">
        <f t="shared" si="5"/>
        <v>2</v>
      </c>
      <c r="B136" s="13" t="str">
        <f t="shared" si="6"/>
        <v>20124006</v>
      </c>
      <c r="C136" s="60" t="s">
        <v>1072</v>
      </c>
      <c r="D136" s="60" t="s">
        <v>741</v>
      </c>
      <c r="E136" s="61">
        <v>-19368682.940000001</v>
      </c>
      <c r="F136" s="61">
        <v>2759671.56</v>
      </c>
      <c r="G136" s="61">
        <v>113358.5</v>
      </c>
      <c r="H136" s="61">
        <v>-16722369.880000001</v>
      </c>
      <c r="I136" s="61">
        <v>-230716.89</v>
      </c>
      <c r="J136" s="61">
        <v>32872.800000000003</v>
      </c>
      <c r="K136" s="61">
        <v>495</v>
      </c>
      <c r="L136" s="61">
        <v>-198339.09</v>
      </c>
      <c r="M136" s="9" t="str">
        <f>VLOOKUP(C136,TB!C:F,3,0)</f>
        <v>Lease Liability</v>
      </c>
      <c r="N136" s="9" t="str">
        <f>VLOOKUP(C136,TB!C:F,4,0)</f>
        <v>Lease liability- net of current portion</v>
      </c>
      <c r="P136" s="179"/>
      <c r="Q136" s="179"/>
    </row>
    <row r="137" spans="1:17" ht="14.5" hidden="1">
      <c r="A137" s="12" t="str">
        <f t="shared" si="5"/>
        <v>2</v>
      </c>
      <c r="B137" s="13" t="str">
        <f t="shared" si="6"/>
        <v>20130001</v>
      </c>
      <c r="C137" s="60" t="s">
        <v>405</v>
      </c>
      <c r="D137" s="60" t="s">
        <v>95</v>
      </c>
      <c r="E137" s="61">
        <v>-88431907.599999994</v>
      </c>
      <c r="F137" s="61">
        <v>1886348837.0999999</v>
      </c>
      <c r="G137" s="61">
        <v>1897499305.5</v>
      </c>
      <c r="H137" s="61">
        <v>-99582376</v>
      </c>
      <c r="I137" s="61">
        <v>-1040987.75</v>
      </c>
      <c r="J137" s="61">
        <v>21947791.329999998</v>
      </c>
      <c r="K137" s="61">
        <v>21971855.670000002</v>
      </c>
      <c r="L137" s="61">
        <v>-1065052.0900000001</v>
      </c>
      <c r="M137" s="9" t="str">
        <f>VLOOKUP(C137,TB!C:F,3,0)</f>
        <v>Salaries and allowances</v>
      </c>
      <c r="N137" s="9" t="str">
        <f>VLOOKUP(C137,TB!C:F,4,0)</f>
        <v>Accrued expenses and other liabilities</v>
      </c>
      <c r="P137" s="179"/>
      <c r="Q137" s="179"/>
    </row>
    <row r="138" spans="1:17" ht="14.5" hidden="1">
      <c r="A138" s="12" t="str">
        <f t="shared" si="5"/>
        <v>2</v>
      </c>
      <c r="B138" s="13" t="str">
        <f t="shared" si="6"/>
        <v>20130004</v>
      </c>
      <c r="C138" s="60" t="s">
        <v>406</v>
      </c>
      <c r="D138" s="60" t="s">
        <v>96</v>
      </c>
      <c r="E138" s="61">
        <v>-737614</v>
      </c>
      <c r="F138" s="61">
        <v>0</v>
      </c>
      <c r="G138" s="61">
        <v>0</v>
      </c>
      <c r="H138" s="61">
        <v>-737614</v>
      </c>
      <c r="I138" s="61">
        <v>-8683.02</v>
      </c>
      <c r="J138" s="61">
        <v>794</v>
      </c>
      <c r="K138" s="61">
        <v>0</v>
      </c>
      <c r="L138" s="61">
        <v>-7889.02</v>
      </c>
      <c r="M138" s="9" t="str">
        <f>VLOOKUP(C138,TB!C:F,3,0)</f>
        <v>Salaries and allowances</v>
      </c>
      <c r="N138" s="9" t="str">
        <f>VLOOKUP(C138,TB!C:F,4,0)</f>
        <v>Accrued expenses and other liabilities</v>
      </c>
      <c r="P138" s="179"/>
      <c r="Q138" s="179"/>
    </row>
    <row r="139" spans="1:17" ht="14.5" hidden="1">
      <c r="A139" s="12" t="str">
        <f t="shared" si="5"/>
        <v>2</v>
      </c>
      <c r="B139" s="13" t="str">
        <f t="shared" si="6"/>
        <v>20130007</v>
      </c>
      <c r="C139" s="60" t="s">
        <v>407</v>
      </c>
      <c r="D139" s="60" t="s">
        <v>97</v>
      </c>
      <c r="E139" s="61">
        <v>-8341408.1500000004</v>
      </c>
      <c r="F139" s="61">
        <v>180307922.27000001</v>
      </c>
      <c r="G139" s="61">
        <v>181655087.55000001</v>
      </c>
      <c r="H139" s="61">
        <v>-9688573.4299999997</v>
      </c>
      <c r="I139" s="61">
        <v>-98192.06</v>
      </c>
      <c r="J139" s="61">
        <v>2120810.73</v>
      </c>
      <c r="K139" s="61">
        <v>2127360</v>
      </c>
      <c r="L139" s="61">
        <v>-104741.33</v>
      </c>
      <c r="M139" s="9" t="str">
        <f>VLOOKUP(C139,TB!C:F,3,0)</f>
        <v>Salaries and allowances</v>
      </c>
      <c r="N139" s="9" t="str">
        <f>VLOOKUP(C139,TB!C:F,4,0)</f>
        <v>Accrued expenses and other liabilities</v>
      </c>
      <c r="P139" s="179"/>
      <c r="Q139" s="179"/>
    </row>
    <row r="140" spans="1:17" ht="14.5" hidden="1">
      <c r="A140" s="12" t="str">
        <f t="shared" si="5"/>
        <v>2</v>
      </c>
      <c r="B140" s="13" t="str">
        <f t="shared" si="6"/>
        <v>20130009</v>
      </c>
      <c r="C140" s="60" t="s">
        <v>408</v>
      </c>
      <c r="D140" s="60" t="s">
        <v>98</v>
      </c>
      <c r="E140" s="61">
        <v>-312795.40999999997</v>
      </c>
      <c r="F140" s="61">
        <v>1549120</v>
      </c>
      <c r="G140" s="61">
        <v>1267049.5900000001</v>
      </c>
      <c r="H140" s="61">
        <v>-30725</v>
      </c>
      <c r="I140" s="61">
        <v>-3682.1</v>
      </c>
      <c r="J140" s="61">
        <v>18066.12</v>
      </c>
      <c r="K140" s="61">
        <v>14713.08</v>
      </c>
      <c r="L140" s="61">
        <v>-329.06</v>
      </c>
      <c r="M140" s="9" t="str">
        <f>VLOOKUP(C140,TB!C:F,3,0)</f>
        <v>Salaries and allowances</v>
      </c>
      <c r="N140" s="9" t="str">
        <f>VLOOKUP(C140,TB!C:F,4,0)</f>
        <v>Accrued expenses and other liabilities</v>
      </c>
      <c r="P140" s="179"/>
      <c r="Q140" s="179"/>
    </row>
    <row r="141" spans="1:17" ht="14.5" hidden="1">
      <c r="A141" s="12" t="str">
        <f t="shared" si="5"/>
        <v>2</v>
      </c>
      <c r="B141" s="13" t="str">
        <f t="shared" si="6"/>
        <v>20130010</v>
      </c>
      <c r="C141" s="60" t="s">
        <v>409</v>
      </c>
      <c r="D141" s="60" t="s">
        <v>99</v>
      </c>
      <c r="E141" s="61">
        <v>-293267</v>
      </c>
      <c r="F141" s="61">
        <v>0</v>
      </c>
      <c r="G141" s="61">
        <v>0</v>
      </c>
      <c r="H141" s="61">
        <v>-293267</v>
      </c>
      <c r="I141" s="61">
        <v>-3451.82</v>
      </c>
      <c r="J141" s="61">
        <v>315</v>
      </c>
      <c r="K141" s="61">
        <v>0</v>
      </c>
      <c r="L141" s="61">
        <v>-3136.82</v>
      </c>
      <c r="M141" s="9" t="str">
        <f>VLOOKUP(C141,TB!C:F,3,0)</f>
        <v>Salaries and allowances</v>
      </c>
      <c r="N141" s="9" t="str">
        <f>VLOOKUP(C141,TB!C:F,4,0)</f>
        <v>Accrued expenses and other liabilities</v>
      </c>
      <c r="P141" s="179"/>
      <c r="Q141" s="179"/>
    </row>
    <row r="142" spans="1:17" ht="14.5" hidden="1">
      <c r="A142" s="14" t="str">
        <f t="shared" si="5"/>
        <v>2</v>
      </c>
      <c r="B142" s="125" t="str">
        <f t="shared" si="6"/>
        <v>20130011</v>
      </c>
      <c r="C142" s="60" t="s">
        <v>410</v>
      </c>
      <c r="D142" s="60" t="s">
        <v>100</v>
      </c>
      <c r="E142" s="61">
        <v>-4115900</v>
      </c>
      <c r="F142" s="61">
        <v>37367748</v>
      </c>
      <c r="G142" s="61">
        <v>37498032</v>
      </c>
      <c r="H142" s="61">
        <v>-4246184</v>
      </c>
      <c r="I142" s="61">
        <v>-48450.75</v>
      </c>
      <c r="J142" s="61">
        <v>435704.32000000001</v>
      </c>
      <c r="K142" s="61">
        <v>432667.44</v>
      </c>
      <c r="L142" s="61">
        <v>-45413.87</v>
      </c>
      <c r="M142" s="15" t="str">
        <f>VLOOKUP(C142,TB!C:F,3,0)</f>
        <v>Salaries and allowances</v>
      </c>
      <c r="N142" s="15" t="str">
        <f>VLOOKUP(C142,TB!C:F,4,0)</f>
        <v>Accrued expenses and other liabilities</v>
      </c>
      <c r="P142" s="179"/>
      <c r="Q142" s="179"/>
    </row>
    <row r="143" spans="1:17" ht="14.5" hidden="1">
      <c r="A143" s="12" t="str">
        <f t="shared" si="5"/>
        <v>2</v>
      </c>
      <c r="B143" s="13" t="str">
        <f t="shared" si="6"/>
        <v>20130021</v>
      </c>
      <c r="C143" s="60" t="s">
        <v>700</v>
      </c>
      <c r="D143" s="60" t="s">
        <v>649</v>
      </c>
      <c r="E143" s="61">
        <v>-128971188.95999999</v>
      </c>
      <c r="F143" s="61">
        <v>41623785</v>
      </c>
      <c r="G143" s="61">
        <v>112416417</v>
      </c>
      <c r="H143" s="61">
        <v>-199763820.96000001</v>
      </c>
      <c r="I143" s="61">
        <v>-1518201.11</v>
      </c>
      <c r="J143" s="61">
        <v>539784.71</v>
      </c>
      <c r="K143" s="61">
        <v>1158094.78</v>
      </c>
      <c r="L143" s="61">
        <v>-2136511.1800000002</v>
      </c>
      <c r="M143" s="9" t="str">
        <f>VLOOKUP(C143,TB!C:F,3,0)</f>
        <v>Service Benefit</v>
      </c>
      <c r="N143" s="9" t="str">
        <f>VLOOKUP(C143,TB!C:F,4,0)</f>
        <v>Accrued expenses and other liabilities</v>
      </c>
      <c r="P143" s="179"/>
      <c r="Q143" s="179"/>
    </row>
    <row r="144" spans="1:17" ht="14.5" hidden="1">
      <c r="A144" s="12" t="str">
        <f t="shared" si="5"/>
        <v>2</v>
      </c>
      <c r="B144" s="13" t="str">
        <f t="shared" si="6"/>
        <v>20135001</v>
      </c>
      <c r="C144" s="60" t="s">
        <v>411</v>
      </c>
      <c r="D144" s="60" t="s">
        <v>34</v>
      </c>
      <c r="E144" s="61">
        <v>-41637847.100000001</v>
      </c>
      <c r="F144" s="61">
        <v>620958167.13</v>
      </c>
      <c r="G144" s="61">
        <v>610420633.03999996</v>
      </c>
      <c r="H144" s="61">
        <v>-31100313.010000002</v>
      </c>
      <c r="I144" s="61">
        <v>-495946.89</v>
      </c>
      <c r="J144" s="61">
        <v>7204179.8499999996</v>
      </c>
      <c r="K144" s="61">
        <v>7040856.6200000001</v>
      </c>
      <c r="L144" s="61">
        <v>-332623.65999999997</v>
      </c>
      <c r="M144" s="9" t="str">
        <f>VLOOKUP(C144,TB!C:F,3,0)</f>
        <v>Payable for utility, rental, testing, compliance &amp; other charges</v>
      </c>
      <c r="N144" s="9" t="str">
        <f>VLOOKUP(C144,TB!C:F,4,0)</f>
        <v>Accrued expenses and other liabilities</v>
      </c>
      <c r="P144" s="179"/>
      <c r="Q144" s="179"/>
    </row>
    <row r="145" spans="1:18" ht="14.5" hidden="1">
      <c r="A145" s="12" t="str">
        <f t="shared" si="5"/>
        <v>2</v>
      </c>
      <c r="B145" s="13" t="str">
        <f t="shared" si="6"/>
        <v>20135002</v>
      </c>
      <c r="C145" s="60" t="s">
        <v>1073</v>
      </c>
      <c r="D145" s="60" t="s">
        <v>1074</v>
      </c>
      <c r="E145" s="61">
        <v>-21481421.280000001</v>
      </c>
      <c r="F145" s="61">
        <v>0</v>
      </c>
      <c r="G145" s="61">
        <v>0</v>
      </c>
      <c r="H145" s="61">
        <v>-21481421.280000001</v>
      </c>
      <c r="I145" s="61">
        <v>-283208.56</v>
      </c>
      <c r="J145" s="61">
        <v>0</v>
      </c>
      <c r="K145" s="61">
        <v>0</v>
      </c>
      <c r="L145" s="61">
        <v>-283208.56</v>
      </c>
      <c r="M145" s="9" t="str">
        <f>VLOOKUP(C145,TB!C:F,3,0)</f>
        <v>Deferred tax liability</v>
      </c>
      <c r="N145" s="9" t="str">
        <f>VLOOKUP(C145,TB!C:F,4,0)</f>
        <v>Deferred tax liability</v>
      </c>
      <c r="P145" s="179"/>
      <c r="Q145" s="179"/>
    </row>
    <row r="146" spans="1:18" ht="14.5" hidden="1">
      <c r="A146" s="12" t="str">
        <f t="shared" si="5"/>
        <v>2</v>
      </c>
      <c r="B146" s="13" t="str">
        <f t="shared" si="6"/>
        <v>20140001</v>
      </c>
      <c r="C146" s="60" t="s">
        <v>412</v>
      </c>
      <c r="D146" s="60" t="s">
        <v>201</v>
      </c>
      <c r="E146" s="61">
        <v>0</v>
      </c>
      <c r="F146" s="61">
        <v>0</v>
      </c>
      <c r="G146" s="61">
        <v>0</v>
      </c>
      <c r="H146" s="61">
        <v>0</v>
      </c>
      <c r="I146" s="61">
        <v>0</v>
      </c>
      <c r="J146" s="61">
        <v>0</v>
      </c>
      <c r="K146" s="61">
        <v>0</v>
      </c>
      <c r="L146" s="61">
        <v>0</v>
      </c>
      <c r="M146" s="9" t="str">
        <f>VLOOKUP(C146,TB!C:F,3,0)</f>
        <v>Interest on EDF and UPAS loan</v>
      </c>
      <c r="N146" s="9" t="str">
        <f>VLOOKUP(C146,TB!C:F,4,0)</f>
        <v>Accrued expenses and other liabilities</v>
      </c>
      <c r="P146" s="179"/>
      <c r="Q146" s="179"/>
    </row>
    <row r="147" spans="1:18" ht="14.5" hidden="1">
      <c r="A147" s="12" t="str">
        <f t="shared" si="5"/>
        <v>2</v>
      </c>
      <c r="B147" s="13" t="str">
        <f t="shared" si="6"/>
        <v>20140002</v>
      </c>
      <c r="C147" s="60" t="s">
        <v>413</v>
      </c>
      <c r="D147" s="60" t="s">
        <v>52</v>
      </c>
      <c r="E147" s="61">
        <v>-1756569.8</v>
      </c>
      <c r="F147" s="61">
        <v>2335241.1</v>
      </c>
      <c r="G147" s="61">
        <v>578671.30000000005</v>
      </c>
      <c r="H147" s="61">
        <v>0</v>
      </c>
      <c r="I147" s="61">
        <v>-20924</v>
      </c>
      <c r="J147" s="61">
        <v>27718</v>
      </c>
      <c r="K147" s="61">
        <v>6794</v>
      </c>
      <c r="L147" s="61">
        <v>0</v>
      </c>
      <c r="M147" s="9" t="str">
        <f>VLOOKUP(C147,TB!C:F,3,0)</f>
        <v>Interest on Stimulus loan</v>
      </c>
      <c r="N147" s="9" t="str">
        <f>VLOOKUP(C147,TB!C:F,4,0)</f>
        <v>Accrued expenses and other liabilities</v>
      </c>
      <c r="P147" s="179"/>
      <c r="Q147" s="179"/>
    </row>
    <row r="148" spans="1:18" ht="14.5" hidden="1">
      <c r="A148" s="12" t="str">
        <f t="shared" si="5"/>
        <v>2</v>
      </c>
      <c r="B148" s="13" t="str">
        <f t="shared" si="6"/>
        <v>20140004</v>
      </c>
      <c r="C148" s="60" t="s">
        <v>617</v>
      </c>
      <c r="D148" s="60" t="s">
        <v>605</v>
      </c>
      <c r="E148" s="61">
        <v>-346209.8</v>
      </c>
      <c r="F148" s="61">
        <v>9151851</v>
      </c>
      <c r="G148" s="61">
        <v>10317923.699999999</v>
      </c>
      <c r="H148" s="61">
        <v>-1512282.5</v>
      </c>
      <c r="I148" s="61">
        <v>-4124</v>
      </c>
      <c r="J148" s="61">
        <v>107218</v>
      </c>
      <c r="K148" s="61">
        <v>119443</v>
      </c>
      <c r="L148" s="61">
        <v>-16349</v>
      </c>
      <c r="M148" s="9" t="str">
        <f>VLOOKUP(C148,TB!C:F,3,0)</f>
        <v>Interest on EDF and UPAS loan</v>
      </c>
      <c r="N148" s="9" t="str">
        <f>VLOOKUP(C148,TB!C:F,4,0)</f>
        <v>Accrued expenses and other liabilities</v>
      </c>
      <c r="P148" s="179"/>
      <c r="Q148" s="179"/>
    </row>
    <row r="149" spans="1:18" ht="14.5" hidden="1">
      <c r="A149" s="12" t="str">
        <f t="shared" si="5"/>
        <v>2</v>
      </c>
      <c r="B149" s="13" t="str">
        <f t="shared" si="6"/>
        <v>20141001</v>
      </c>
      <c r="C149" s="60" t="s">
        <v>414</v>
      </c>
      <c r="D149" s="60" t="s">
        <v>101</v>
      </c>
      <c r="E149" s="61">
        <v>-1412003.54</v>
      </c>
      <c r="F149" s="61">
        <v>12913748.73</v>
      </c>
      <c r="G149" s="61">
        <v>13938678.98</v>
      </c>
      <c r="H149" s="61">
        <v>-2436933.79</v>
      </c>
      <c r="I149" s="61">
        <v>-16621.82</v>
      </c>
      <c r="J149" s="61">
        <v>152006.15</v>
      </c>
      <c r="K149" s="61">
        <v>161447.44</v>
      </c>
      <c r="L149" s="61">
        <v>-26063.11</v>
      </c>
      <c r="M149" s="9" t="str">
        <f>VLOOKUP(C149,TB!C:F,3,0)</f>
        <v>TDS payable</v>
      </c>
      <c r="N149" s="9" t="str">
        <f>VLOOKUP(C149,TB!C:F,4,0)</f>
        <v>Accrued expenses and other liabilities</v>
      </c>
      <c r="P149" s="179"/>
      <c r="Q149" s="179"/>
    </row>
    <row r="150" spans="1:18" ht="14.5" hidden="1">
      <c r="A150" s="12" t="str">
        <f t="shared" si="5"/>
        <v>2</v>
      </c>
      <c r="B150" s="13" t="str">
        <f t="shared" si="6"/>
        <v>20141002</v>
      </c>
      <c r="C150" s="60" t="s">
        <v>416</v>
      </c>
      <c r="D150" s="60" t="s">
        <v>102</v>
      </c>
      <c r="E150" s="61">
        <v>-1924696.46</v>
      </c>
      <c r="F150" s="61">
        <v>8401005.2599999998</v>
      </c>
      <c r="G150" s="61">
        <v>7427723.8899999997</v>
      </c>
      <c r="H150" s="61">
        <v>-951415.09</v>
      </c>
      <c r="I150" s="61">
        <v>-22673.79</v>
      </c>
      <c r="J150" s="61">
        <v>98767.87</v>
      </c>
      <c r="K150" s="61">
        <v>86269.21</v>
      </c>
      <c r="L150" s="61">
        <v>-10175.129999999999</v>
      </c>
      <c r="M150" s="9" t="str">
        <f>VLOOKUP(C150,TB!C:F,3,0)</f>
        <v>TDS payable</v>
      </c>
      <c r="N150" s="9" t="str">
        <f>VLOOKUP(C150,TB!C:F,4,0)</f>
        <v>Accrued expenses and other liabilities</v>
      </c>
      <c r="P150" s="179"/>
      <c r="Q150" s="179"/>
      <c r="R150" s="21"/>
    </row>
    <row r="151" spans="1:18" ht="14.5" hidden="1">
      <c r="A151" s="12" t="str">
        <f t="shared" si="5"/>
        <v>2</v>
      </c>
      <c r="B151" s="13" t="str">
        <f t="shared" si="6"/>
        <v>20141003</v>
      </c>
      <c r="C151" s="60" t="s">
        <v>417</v>
      </c>
      <c r="D151" s="60" t="s">
        <v>103</v>
      </c>
      <c r="E151" s="61">
        <v>-42731</v>
      </c>
      <c r="F151" s="61">
        <v>2092848.76</v>
      </c>
      <c r="G151" s="61">
        <v>2456107.5699999998</v>
      </c>
      <c r="H151" s="61">
        <v>-405989.81</v>
      </c>
      <c r="I151" s="61">
        <v>-503.01</v>
      </c>
      <c r="J151" s="61">
        <v>24596.93</v>
      </c>
      <c r="K151" s="61">
        <v>28436.48</v>
      </c>
      <c r="L151" s="61">
        <v>-4342.5600000000004</v>
      </c>
      <c r="M151" s="9" t="str">
        <f>VLOOKUP(C151,TB!C:F,3,0)</f>
        <v>TDS payable</v>
      </c>
      <c r="N151" s="9" t="str">
        <f>VLOOKUP(C151,TB!C:F,4,0)</f>
        <v>Accrued expenses and other liabilities</v>
      </c>
      <c r="P151" s="179"/>
      <c r="Q151" s="179"/>
    </row>
    <row r="152" spans="1:18" ht="14.5" hidden="1">
      <c r="A152" s="12" t="str">
        <f t="shared" si="5"/>
        <v>2</v>
      </c>
      <c r="B152" s="13" t="str">
        <f t="shared" si="6"/>
        <v>20141004</v>
      </c>
      <c r="C152" s="60" t="s">
        <v>418</v>
      </c>
      <c r="D152" s="60" t="s">
        <v>104</v>
      </c>
      <c r="E152" s="61">
        <v>0</v>
      </c>
      <c r="F152" s="61">
        <v>187284</v>
      </c>
      <c r="G152" s="61">
        <v>190419</v>
      </c>
      <c r="H152" s="61">
        <v>-3135</v>
      </c>
      <c r="I152" s="61">
        <v>0</v>
      </c>
      <c r="J152" s="61">
        <v>2181.17</v>
      </c>
      <c r="K152" s="61">
        <v>2214.34</v>
      </c>
      <c r="L152" s="61">
        <v>-33.17</v>
      </c>
      <c r="M152" s="9" t="str">
        <f>VLOOKUP(C152,TB!C:F,3,0)</f>
        <v>TDS payable</v>
      </c>
      <c r="N152" s="9" t="str">
        <f>VLOOKUP(C152,TB!C:F,4,0)</f>
        <v>Accrued expenses and other liabilities</v>
      </c>
      <c r="P152" s="179"/>
      <c r="Q152" s="179"/>
    </row>
    <row r="153" spans="1:18" ht="14.5" hidden="1">
      <c r="A153" s="12" t="str">
        <f t="shared" si="5"/>
        <v>2</v>
      </c>
      <c r="B153" s="13" t="str">
        <f t="shared" si="6"/>
        <v>20141005</v>
      </c>
      <c r="C153" s="60" t="s">
        <v>419</v>
      </c>
      <c r="D153" s="60" t="s">
        <v>105</v>
      </c>
      <c r="E153" s="61">
        <v>-31624</v>
      </c>
      <c r="F153" s="61">
        <v>286432</v>
      </c>
      <c r="G153" s="61">
        <v>377097</v>
      </c>
      <c r="H153" s="61">
        <v>-122289</v>
      </c>
      <c r="I153" s="61">
        <v>-372.27</v>
      </c>
      <c r="J153" s="61">
        <v>3395.96</v>
      </c>
      <c r="K153" s="61">
        <v>4331.7700000000004</v>
      </c>
      <c r="L153" s="61">
        <v>-1308.08</v>
      </c>
      <c r="M153" s="9" t="str">
        <f>VLOOKUP(C153,TB!C:F,3,0)</f>
        <v>TDS payable</v>
      </c>
      <c r="N153" s="9" t="str">
        <f>VLOOKUP(C153,TB!C:F,4,0)</f>
        <v>Accrued expenses and other liabilities</v>
      </c>
      <c r="P153" s="179"/>
      <c r="Q153" s="179"/>
    </row>
    <row r="154" spans="1:18" ht="14.5" hidden="1">
      <c r="A154" s="12" t="str">
        <f t="shared" si="5"/>
        <v>2</v>
      </c>
      <c r="B154" s="13" t="str">
        <f t="shared" si="6"/>
        <v>20141006</v>
      </c>
      <c r="C154" s="60" t="s">
        <v>420</v>
      </c>
      <c r="D154" s="60" t="s">
        <v>190</v>
      </c>
      <c r="E154" s="61">
        <v>-22620</v>
      </c>
      <c r="F154" s="61">
        <v>23145</v>
      </c>
      <c r="G154" s="61">
        <v>4425</v>
      </c>
      <c r="H154" s="61">
        <v>-3900</v>
      </c>
      <c r="I154" s="61">
        <v>-266.27999999999997</v>
      </c>
      <c r="J154" s="61">
        <v>274.45999999999998</v>
      </c>
      <c r="K154" s="61">
        <v>49.93</v>
      </c>
      <c r="L154" s="61">
        <v>-41.75</v>
      </c>
      <c r="M154" s="9" t="str">
        <f>VLOOKUP(C154,TB!C:F,3,0)</f>
        <v>TDS payable</v>
      </c>
      <c r="N154" s="9" t="str">
        <f>VLOOKUP(C154,TB!C:F,4,0)</f>
        <v>Accrued expenses and other liabilities</v>
      </c>
      <c r="P154" s="179"/>
      <c r="Q154" s="179"/>
    </row>
    <row r="155" spans="1:18" ht="14.5" hidden="1">
      <c r="A155" s="12" t="str">
        <f t="shared" si="5"/>
        <v>2</v>
      </c>
      <c r="B155" s="13" t="str">
        <f t="shared" si="6"/>
        <v>20141007</v>
      </c>
      <c r="C155" s="60" t="s">
        <v>1075</v>
      </c>
      <c r="D155" s="60" t="s">
        <v>733</v>
      </c>
      <c r="E155" s="61">
        <v>-10623</v>
      </c>
      <c r="F155" s="61">
        <v>109705</v>
      </c>
      <c r="G155" s="61">
        <v>103403</v>
      </c>
      <c r="H155" s="61">
        <v>-4321</v>
      </c>
      <c r="I155" s="61">
        <v>-125.05</v>
      </c>
      <c r="J155" s="61">
        <v>1278.49</v>
      </c>
      <c r="K155" s="61">
        <v>1202.98</v>
      </c>
      <c r="L155" s="61">
        <v>-49.54</v>
      </c>
      <c r="M155" s="9" t="str">
        <f>VLOOKUP(C155,TB!C:F,3,0)</f>
        <v>TDS payable</v>
      </c>
      <c r="N155" s="9" t="str">
        <f>VLOOKUP(C155,TB!C:F,4,0)</f>
        <v>Accrued expenses and other liabilities</v>
      </c>
      <c r="P155" s="179"/>
      <c r="Q155" s="179"/>
    </row>
    <row r="156" spans="1:18" ht="14.5" hidden="1">
      <c r="A156" s="12" t="str">
        <f t="shared" si="5"/>
        <v>2</v>
      </c>
      <c r="B156" s="13" t="str">
        <f t="shared" si="6"/>
        <v>20141008</v>
      </c>
      <c r="C156" s="60" t="s">
        <v>421</v>
      </c>
      <c r="D156" s="60" t="s">
        <v>297</v>
      </c>
      <c r="E156" s="61">
        <v>0</v>
      </c>
      <c r="F156" s="61">
        <v>0</v>
      </c>
      <c r="G156" s="61">
        <v>0</v>
      </c>
      <c r="H156" s="61">
        <v>0</v>
      </c>
      <c r="I156" s="61">
        <v>0</v>
      </c>
      <c r="J156" s="61">
        <v>0</v>
      </c>
      <c r="K156" s="61">
        <v>0</v>
      </c>
      <c r="L156" s="61">
        <v>0</v>
      </c>
      <c r="M156" s="9" t="str">
        <f>VLOOKUP(C156,TB!C:F,3,0)</f>
        <v>TDS payable</v>
      </c>
      <c r="N156" s="9" t="str">
        <f>VLOOKUP(C156,TB!C:F,4,0)</f>
        <v>Accrued expenses and other liabilities</v>
      </c>
      <c r="P156" s="179"/>
      <c r="Q156" s="179"/>
    </row>
    <row r="157" spans="1:18" ht="14.5" hidden="1">
      <c r="A157" s="12" t="str">
        <f t="shared" si="5"/>
        <v>2</v>
      </c>
      <c r="B157" s="13" t="str">
        <f t="shared" si="6"/>
        <v>20141010</v>
      </c>
      <c r="C157" s="60" t="s">
        <v>422</v>
      </c>
      <c r="D157" s="60" t="s">
        <v>106</v>
      </c>
      <c r="E157" s="61">
        <v>-2516654.37</v>
      </c>
      <c r="F157" s="61">
        <v>17067008.800000001</v>
      </c>
      <c r="G157" s="61">
        <v>17491538.09</v>
      </c>
      <c r="H157" s="61">
        <v>-2941183.66</v>
      </c>
      <c r="I157" s="61">
        <v>-29625.57</v>
      </c>
      <c r="J157" s="61">
        <v>200595.4</v>
      </c>
      <c r="K157" s="61">
        <v>202425.92</v>
      </c>
      <c r="L157" s="61">
        <v>-31456.09</v>
      </c>
      <c r="M157" s="9" t="str">
        <f>VLOOKUP(C157,TB!C:F,3,0)</f>
        <v>VAT payable</v>
      </c>
      <c r="N157" s="9" t="str">
        <f>VLOOKUP(C157,TB!C:F,4,0)</f>
        <v>Accrued expenses and other liabilities</v>
      </c>
      <c r="P157" s="179"/>
      <c r="Q157" s="179"/>
    </row>
    <row r="158" spans="1:18" ht="14.5" hidden="1">
      <c r="A158" s="12" t="str">
        <f t="shared" si="5"/>
        <v>2</v>
      </c>
      <c r="B158" s="13" t="str">
        <f t="shared" si="6"/>
        <v>20141011</v>
      </c>
      <c r="C158" s="60" t="s">
        <v>423</v>
      </c>
      <c r="D158" s="60" t="s">
        <v>51</v>
      </c>
      <c r="E158" s="61">
        <v>0</v>
      </c>
      <c r="F158" s="61">
        <v>0</v>
      </c>
      <c r="G158" s="61">
        <v>0</v>
      </c>
      <c r="H158" s="61">
        <v>0</v>
      </c>
      <c r="I158" s="61">
        <v>0</v>
      </c>
      <c r="J158" s="61">
        <v>0</v>
      </c>
      <c r="K158" s="61">
        <v>0</v>
      </c>
      <c r="L158" s="61">
        <v>0</v>
      </c>
      <c r="M158" s="9" t="str">
        <f>VLOOKUP(C158,TB!C:F,3,0)</f>
        <v>VAT payable</v>
      </c>
      <c r="N158" s="9" t="str">
        <f>VLOOKUP(C158,TB!C:F,4,0)</f>
        <v>Accrued expenses and other liabilities</v>
      </c>
      <c r="P158" s="179"/>
      <c r="Q158" s="179"/>
    </row>
    <row r="159" spans="1:18" ht="14.5" hidden="1">
      <c r="A159" s="12" t="str">
        <f t="shared" si="5"/>
        <v>2</v>
      </c>
      <c r="B159" s="13" t="str">
        <f t="shared" si="6"/>
        <v>20141012</v>
      </c>
      <c r="C159" s="60" t="s">
        <v>424</v>
      </c>
      <c r="D159" s="60" t="s">
        <v>107</v>
      </c>
      <c r="E159" s="61">
        <v>-2565159</v>
      </c>
      <c r="F159" s="61">
        <v>4055666.75</v>
      </c>
      <c r="G159" s="61">
        <v>4333630.75</v>
      </c>
      <c r="H159" s="61">
        <v>-2843123</v>
      </c>
      <c r="I159" s="61">
        <v>-30196.29</v>
      </c>
      <c r="J159" s="61">
        <v>50337.440000000002</v>
      </c>
      <c r="K159" s="61">
        <v>50548.4</v>
      </c>
      <c r="L159" s="61">
        <v>-30407.25</v>
      </c>
      <c r="M159" s="9" t="str">
        <f>VLOOKUP(C159,TB!C:F,3,0)</f>
        <v>Audit and tax service fee</v>
      </c>
      <c r="N159" s="9" t="str">
        <f>VLOOKUP(C159,TB!C:F,4,0)</f>
        <v>Accrued expenses and other liabilities</v>
      </c>
      <c r="P159" s="179"/>
      <c r="Q159" s="179"/>
    </row>
    <row r="160" spans="1:18" ht="14.5" hidden="1">
      <c r="A160" s="12" t="str">
        <f t="shared" si="5"/>
        <v>2</v>
      </c>
      <c r="B160" s="13" t="str">
        <f t="shared" si="6"/>
        <v>20141014</v>
      </c>
      <c r="C160" s="60" t="s">
        <v>425</v>
      </c>
      <c r="D160" s="60" t="s">
        <v>108</v>
      </c>
      <c r="E160" s="61">
        <v>-545841</v>
      </c>
      <c r="F160" s="61">
        <v>13025958.5</v>
      </c>
      <c r="G160" s="61">
        <v>13828214.5</v>
      </c>
      <c r="H160" s="61">
        <v>-1348097</v>
      </c>
      <c r="I160" s="61">
        <v>-6425.42</v>
      </c>
      <c r="J160" s="61">
        <v>152211.31</v>
      </c>
      <c r="K160" s="61">
        <v>160204.35999999999</v>
      </c>
      <c r="L160" s="61">
        <v>-14418.47</v>
      </c>
      <c r="M160" s="9" t="str">
        <f>VLOOKUP(C160,TB!C:F,3,0)</f>
        <v>Employee income tax</v>
      </c>
      <c r="N160" s="9" t="str">
        <f>VLOOKUP(C160,TB!C:F,4,0)</f>
        <v>Accrued expenses and other liabilities</v>
      </c>
      <c r="P160" s="179"/>
      <c r="Q160" s="179"/>
    </row>
    <row r="161" spans="1:17" ht="14.5" hidden="1">
      <c r="A161" s="12" t="str">
        <f t="shared" si="5"/>
        <v>2</v>
      </c>
      <c r="B161" s="13" t="str">
        <f t="shared" si="6"/>
        <v>20141015</v>
      </c>
      <c r="C161" s="60" t="s">
        <v>427</v>
      </c>
      <c r="D161" s="60" t="s">
        <v>109</v>
      </c>
      <c r="E161" s="61">
        <v>-2762338.75</v>
      </c>
      <c r="F161" s="61">
        <v>21975931</v>
      </c>
      <c r="G161" s="61">
        <v>22364776.199999999</v>
      </c>
      <c r="H161" s="61">
        <v>-3151183.95</v>
      </c>
      <c r="I161" s="61">
        <v>-32517.45</v>
      </c>
      <c r="J161" s="61">
        <v>259763.39</v>
      </c>
      <c r="K161" s="61">
        <v>260948.59</v>
      </c>
      <c r="L161" s="61">
        <v>-33702.65</v>
      </c>
      <c r="M161" s="9" t="str">
        <f>VLOOKUP(C161,TB!C:F,3,0)</f>
        <v>Employee income tax</v>
      </c>
      <c r="N161" s="9" t="str">
        <f>VLOOKUP(C161,TB!C:F,4,0)</f>
        <v>Accrued expenses and other liabilities</v>
      </c>
      <c r="P161" s="179"/>
      <c r="Q161" s="179"/>
    </row>
    <row r="162" spans="1:17" ht="14.5" hidden="1">
      <c r="A162" s="12" t="str">
        <f t="shared" si="5"/>
        <v>2</v>
      </c>
      <c r="B162" s="13" t="str">
        <f t="shared" si="6"/>
        <v>20141016</v>
      </c>
      <c r="C162" s="60" t="s">
        <v>428</v>
      </c>
      <c r="D162" s="60" t="s">
        <v>37</v>
      </c>
      <c r="E162" s="61">
        <v>-678653.17</v>
      </c>
      <c r="F162" s="61">
        <v>0</v>
      </c>
      <c r="G162" s="61">
        <v>325397.40000000002</v>
      </c>
      <c r="H162" s="61">
        <v>-1004050.57</v>
      </c>
      <c r="I162" s="61">
        <v>-7988.91</v>
      </c>
      <c r="J162" s="61">
        <v>731</v>
      </c>
      <c r="K162" s="61">
        <v>3480.18</v>
      </c>
      <c r="L162" s="61">
        <v>-10738.09</v>
      </c>
      <c r="M162" s="9" t="str">
        <f>VLOOKUP(C162,TB!C:F,3,0)</f>
        <v>Provision for other corporate tax</v>
      </c>
      <c r="N162" s="9" t="str">
        <f>VLOOKUP(C162,TB!C:F,4,0)</f>
        <v>Accrued expenses and other liabilities</v>
      </c>
      <c r="P162" s="179"/>
      <c r="Q162" s="179"/>
    </row>
    <row r="163" spans="1:17" ht="14.5" hidden="1">
      <c r="A163" s="12" t="str">
        <f t="shared" si="5"/>
        <v>2</v>
      </c>
      <c r="B163" s="13" t="str">
        <f t="shared" si="6"/>
        <v>20150501</v>
      </c>
      <c r="C163" s="60" t="s">
        <v>429</v>
      </c>
      <c r="D163" s="60" t="s">
        <v>36</v>
      </c>
      <c r="E163" s="61">
        <v>-355491</v>
      </c>
      <c r="F163" s="61">
        <v>4621322</v>
      </c>
      <c r="G163" s="61">
        <v>4676240</v>
      </c>
      <c r="H163" s="61">
        <v>-410409</v>
      </c>
      <c r="I163" s="61">
        <v>-4185.18</v>
      </c>
      <c r="J163" s="61">
        <v>53740.3</v>
      </c>
      <c r="K163" s="61">
        <v>53945</v>
      </c>
      <c r="L163" s="61">
        <v>-4389.88</v>
      </c>
      <c r="M163" s="9" t="str">
        <f>VLOOKUP(C163,TB!C:F,3,0)</f>
        <v>Salaries and allowances</v>
      </c>
      <c r="N163" s="9" t="str">
        <f>VLOOKUP(C163,TB!C:F,4,0)</f>
        <v>Accrued expenses and other liabilities</v>
      </c>
      <c r="P163" s="179"/>
      <c r="Q163" s="179"/>
    </row>
    <row r="164" spans="1:17" ht="14.5" hidden="1">
      <c r="A164" s="12" t="str">
        <f t="shared" si="5"/>
        <v>2</v>
      </c>
      <c r="B164" s="13" t="str">
        <f t="shared" si="6"/>
        <v>20201001</v>
      </c>
      <c r="C164" s="60" t="s">
        <v>430</v>
      </c>
      <c r="D164" s="60" t="s">
        <v>110</v>
      </c>
      <c r="E164" s="61">
        <v>0</v>
      </c>
      <c r="F164" s="61">
        <v>0</v>
      </c>
      <c r="G164" s="61">
        <v>0</v>
      </c>
      <c r="H164" s="61">
        <v>0</v>
      </c>
      <c r="I164" s="61">
        <v>0</v>
      </c>
      <c r="J164" s="61">
        <v>0</v>
      </c>
      <c r="K164" s="61">
        <v>0</v>
      </c>
      <c r="L164" s="61">
        <v>0</v>
      </c>
      <c r="M164" s="9" t="str">
        <f>VLOOKUP(C164,TB!C:F,3,0)</f>
        <v>Loan from promoters</v>
      </c>
      <c r="N164" s="9" t="str">
        <f>VLOOKUP(C164,TB!C:F,4,0)</f>
        <v>Loan from promoters- net of current portion</v>
      </c>
      <c r="P164" s="179"/>
      <c r="Q164" s="179"/>
    </row>
    <row r="165" spans="1:17" ht="14.5" hidden="1">
      <c r="A165" s="12" t="str">
        <f t="shared" si="5"/>
        <v>2</v>
      </c>
      <c r="B165" s="13" t="str">
        <f t="shared" si="6"/>
        <v>20201003</v>
      </c>
      <c r="C165" s="60" t="s">
        <v>701</v>
      </c>
      <c r="D165" s="60" t="s">
        <v>650</v>
      </c>
      <c r="E165" s="61">
        <v>-140081209.25</v>
      </c>
      <c r="F165" s="61">
        <v>185514996.91999999</v>
      </c>
      <c r="G165" s="61">
        <v>369451921</v>
      </c>
      <c r="H165" s="61">
        <v>-324018133.32999998</v>
      </c>
      <c r="I165" s="61">
        <v>-1668626.67</v>
      </c>
      <c r="J165" s="61">
        <v>1339652.53</v>
      </c>
      <c r="K165" s="61">
        <v>3500000</v>
      </c>
      <c r="L165" s="61">
        <v>-3828974.14</v>
      </c>
      <c r="M165" s="9" t="str">
        <f>VLOOKUP(C165,TB!C:F,3,0)</f>
        <v>Loan from promoters</v>
      </c>
      <c r="N165" s="9" t="str">
        <f>VLOOKUP(C165,TB!C:F,4,0)</f>
        <v>Loan from promoters- net of current portion</v>
      </c>
      <c r="P165" s="179"/>
      <c r="Q165" s="179"/>
    </row>
    <row r="166" spans="1:17" ht="14.5" hidden="1">
      <c r="A166" s="12" t="str">
        <f t="shared" si="5"/>
        <v>2</v>
      </c>
      <c r="B166" s="13" t="str">
        <f t="shared" si="6"/>
        <v>20203001</v>
      </c>
      <c r="C166" s="60" t="s">
        <v>431</v>
      </c>
      <c r="D166" s="60" t="s">
        <v>432</v>
      </c>
      <c r="E166" s="61">
        <v>0</v>
      </c>
      <c r="F166" s="61">
        <v>1490966253.2</v>
      </c>
      <c r="G166" s="61">
        <v>1621529603.2</v>
      </c>
      <c r="H166" s="61">
        <v>-130563350</v>
      </c>
      <c r="I166" s="61">
        <v>-0.28999999999999998</v>
      </c>
      <c r="J166" s="61">
        <v>18780408.350000001</v>
      </c>
      <c r="K166" s="61">
        <v>20176807.129999999</v>
      </c>
      <c r="L166" s="61">
        <v>-1396399.07</v>
      </c>
      <c r="M166" s="9" t="str">
        <f>VLOOKUP(C166,TB!C:F,3,0)</f>
        <v>Short term loan from bank</v>
      </c>
      <c r="N166" s="9" t="str">
        <f>VLOOKUP(C166,TB!C:F,4,0)</f>
        <v>Short term loan</v>
      </c>
      <c r="P166" s="179"/>
      <c r="Q166" s="179"/>
    </row>
    <row r="167" spans="1:17" ht="14.5" hidden="1">
      <c r="A167" s="12" t="str">
        <f t="shared" si="5"/>
        <v>2</v>
      </c>
      <c r="B167" s="13" t="str">
        <f t="shared" si="6"/>
        <v>20203003</v>
      </c>
      <c r="C167" s="60" t="s">
        <v>1076</v>
      </c>
      <c r="D167" s="60" t="s">
        <v>1077</v>
      </c>
      <c r="E167" s="61">
        <v>-179273492.25999999</v>
      </c>
      <c r="F167" s="61">
        <v>99596452.989999995</v>
      </c>
      <c r="G167" s="61">
        <v>0</v>
      </c>
      <c r="H167" s="61">
        <v>-79677039.269999996</v>
      </c>
      <c r="I167" s="61">
        <v>-2110341.73</v>
      </c>
      <c r="J167" s="61">
        <v>1388589.94</v>
      </c>
      <c r="K167" s="61">
        <v>130409</v>
      </c>
      <c r="L167" s="61">
        <v>-852160.79</v>
      </c>
      <c r="M167" s="9" t="str">
        <f>VLOOKUP(C167,TB!C:F,3,0)</f>
        <v>Long Term Loan</v>
      </c>
      <c r="N167" s="9" t="str">
        <f>VLOOKUP(C167,TB!C:F,4,0)</f>
        <v>Bangladesh Bank stimulus loan- net of current portion</v>
      </c>
      <c r="P167" s="179"/>
      <c r="Q167" s="179"/>
    </row>
    <row r="168" spans="1:17" ht="14.5" hidden="1">
      <c r="A168" s="12" t="str">
        <f t="shared" si="5"/>
        <v>3</v>
      </c>
      <c r="B168" s="13" t="str">
        <f t="shared" si="6"/>
        <v>30101001</v>
      </c>
      <c r="C168" s="60" t="s">
        <v>433</v>
      </c>
      <c r="D168" s="60" t="s">
        <v>18</v>
      </c>
      <c r="E168" s="61">
        <v>-870384000</v>
      </c>
      <c r="F168" s="61">
        <v>0</v>
      </c>
      <c r="G168" s="61">
        <v>43375100</v>
      </c>
      <c r="H168" s="61">
        <v>-913759100</v>
      </c>
      <c r="I168" s="61">
        <v>-12677393.32</v>
      </c>
      <c r="J168" s="61">
        <v>0</v>
      </c>
      <c r="K168" s="61">
        <v>500001.17</v>
      </c>
      <c r="L168" s="61">
        <v>-13177394.49</v>
      </c>
      <c r="M168" s="9" t="str">
        <f>VLOOKUP(C168,TB!C:F,3,0)</f>
        <v>Share Capital</v>
      </c>
      <c r="N168" s="9" t="str">
        <f>VLOOKUP(C168,TB!C:F,4,0)</f>
        <v>Share Capital</v>
      </c>
      <c r="P168" s="179"/>
      <c r="Q168" s="179"/>
    </row>
    <row r="169" spans="1:17" ht="14.5" hidden="1">
      <c r="A169" s="12" t="str">
        <f t="shared" si="5"/>
        <v>3</v>
      </c>
      <c r="B169" s="13" t="str">
        <f t="shared" si="6"/>
        <v>30101002</v>
      </c>
      <c r="C169" s="60" t="s">
        <v>434</v>
      </c>
      <c r="D169" s="60" t="s">
        <v>17</v>
      </c>
      <c r="E169" s="61">
        <v>0</v>
      </c>
      <c r="F169" s="61">
        <v>43375100</v>
      </c>
      <c r="G169" s="61">
        <v>43375100</v>
      </c>
      <c r="H169" s="61">
        <v>0</v>
      </c>
      <c r="I169" s="61">
        <v>0</v>
      </c>
      <c r="J169" s="61">
        <v>500001.17</v>
      </c>
      <c r="K169" s="61">
        <v>500001.17</v>
      </c>
      <c r="L169" s="61">
        <v>0</v>
      </c>
      <c r="M169" s="9" t="str">
        <f>VLOOKUP(C169,TB!C:F,3,0)</f>
        <v>Share money deposit</v>
      </c>
      <c r="N169" s="9" t="str">
        <f>VLOOKUP(C169,TB!C:F,4,0)</f>
        <v>Share Money Deposit</v>
      </c>
      <c r="P169" s="179"/>
      <c r="Q169" s="179"/>
    </row>
    <row r="170" spans="1:17" ht="14.5" hidden="1">
      <c r="A170" s="12" t="str">
        <f t="shared" si="5"/>
        <v>3</v>
      </c>
      <c r="B170" s="13" t="str">
        <f t="shared" si="6"/>
        <v>30101003</v>
      </c>
      <c r="C170" s="60" t="s">
        <v>1078</v>
      </c>
      <c r="D170" s="60" t="s">
        <v>1079</v>
      </c>
      <c r="E170" s="61">
        <v>-142640200</v>
      </c>
      <c r="F170" s="61">
        <v>0</v>
      </c>
      <c r="G170" s="61">
        <v>0</v>
      </c>
      <c r="H170" s="61">
        <v>-142640200</v>
      </c>
      <c r="I170" s="61">
        <v>-2144819.9700000002</v>
      </c>
      <c r="J170" s="61">
        <v>0</v>
      </c>
      <c r="K170" s="61">
        <v>0</v>
      </c>
      <c r="L170" s="61">
        <v>-2144819.9700000002</v>
      </c>
      <c r="M170" s="9" t="str">
        <f>VLOOKUP(C170,TB!C:F,3,0)</f>
        <v>Capital reserve</v>
      </c>
      <c r="N170" s="9" t="str">
        <f>VLOOKUP(C170,TB!C:F,4,0)</f>
        <v>Capital reserve</v>
      </c>
      <c r="P170" s="179"/>
      <c r="Q170" s="179"/>
    </row>
    <row r="171" spans="1:17" ht="14.5" hidden="1">
      <c r="A171" s="12" t="str">
        <f t="shared" si="5"/>
        <v>3</v>
      </c>
      <c r="B171" s="13" t="str">
        <f t="shared" si="6"/>
        <v>30102001</v>
      </c>
      <c r="C171" s="60" t="s">
        <v>1080</v>
      </c>
      <c r="D171" s="60" t="s">
        <v>1081</v>
      </c>
      <c r="E171" s="61">
        <v>0</v>
      </c>
      <c r="F171" s="61">
        <v>0</v>
      </c>
      <c r="G171" s="61">
        <v>0</v>
      </c>
      <c r="H171" s="61">
        <v>0</v>
      </c>
      <c r="I171" s="61">
        <v>0</v>
      </c>
      <c r="J171" s="61">
        <v>0</v>
      </c>
      <c r="K171" s="61">
        <v>0</v>
      </c>
      <c r="L171" s="61">
        <v>0</v>
      </c>
      <c r="M171" s="9" t="str">
        <f>VLOOKUP(C171,TB!C:F,3,0)</f>
        <v>Gen Reserve &amp; Surplus</v>
      </c>
      <c r="N171" s="9" t="str">
        <f>VLOOKUP(C171,TB!C:F,4,0)</f>
        <v>Gen Reserve &amp; Surplu</v>
      </c>
      <c r="P171" s="179"/>
      <c r="Q171" s="179"/>
    </row>
    <row r="172" spans="1:17" ht="14.5" hidden="1">
      <c r="A172" s="12" t="str">
        <f t="shared" si="5"/>
        <v>3</v>
      </c>
      <c r="B172" s="13" t="str">
        <f t="shared" si="6"/>
        <v>30103001</v>
      </c>
      <c r="C172" s="60" t="s">
        <v>435</v>
      </c>
      <c r="D172" s="60" t="s">
        <v>27</v>
      </c>
      <c r="E172" s="61">
        <v>184129046.12</v>
      </c>
      <c r="F172" s="61">
        <v>0</v>
      </c>
      <c r="G172" s="61">
        <v>4585076.25</v>
      </c>
      <c r="H172" s="61">
        <v>179543969.87</v>
      </c>
      <c r="I172" s="61">
        <v>4112869.32</v>
      </c>
      <c r="J172" s="61">
        <v>0</v>
      </c>
      <c r="K172" s="61">
        <v>57794.64</v>
      </c>
      <c r="L172" s="61">
        <v>4055074.68</v>
      </c>
      <c r="M172" s="9" t="str">
        <f>VLOOKUP(C172,TB!C:F,3,0)</f>
        <v>Retained earnings</v>
      </c>
      <c r="N172" s="9" t="str">
        <f>VLOOKUP(C172,TB!C:F,4,0)</f>
        <v>Retained earnings</v>
      </c>
      <c r="P172" s="179"/>
      <c r="Q172" s="179"/>
    </row>
    <row r="173" spans="1:17" ht="14.5" hidden="1">
      <c r="A173" s="12" t="str">
        <f t="shared" si="5"/>
        <v>3</v>
      </c>
      <c r="B173" s="13" t="str">
        <f t="shared" si="6"/>
        <v>30104001</v>
      </c>
      <c r="C173" s="60" t="s">
        <v>436</v>
      </c>
      <c r="D173" s="60" t="s">
        <v>111</v>
      </c>
      <c r="E173" s="61">
        <v>-676656398.96000004</v>
      </c>
      <c r="F173" s="61">
        <v>4585076.25</v>
      </c>
      <c r="G173" s="61">
        <v>0</v>
      </c>
      <c r="H173" s="61">
        <v>-672071322.71000004</v>
      </c>
      <c r="I173" s="61">
        <v>-8827523.3699999992</v>
      </c>
      <c r="J173" s="61">
        <v>57794.64</v>
      </c>
      <c r="K173" s="61">
        <v>0</v>
      </c>
      <c r="L173" s="61">
        <v>-8769728.7300000004</v>
      </c>
      <c r="M173" s="9" t="str">
        <f>VLOOKUP(C173,TB!C:F,3,0)</f>
        <v>Total Revaluation Reserve</v>
      </c>
      <c r="N173" s="9" t="str">
        <f>VLOOKUP(C173,TB!C:F,4,0)</f>
        <v>Revaluation reserve</v>
      </c>
      <c r="P173" s="179"/>
      <c r="Q173" s="179"/>
    </row>
    <row r="174" spans="1:17" ht="14.5" hidden="1">
      <c r="A174" s="12" t="str">
        <f t="shared" si="5"/>
        <v>3</v>
      </c>
      <c r="B174" s="13" t="str">
        <f t="shared" si="6"/>
        <v>30900100</v>
      </c>
      <c r="C174" s="60" t="s">
        <v>437</v>
      </c>
      <c r="D174" s="60" t="s">
        <v>43</v>
      </c>
      <c r="E174" s="61">
        <v>0</v>
      </c>
      <c r="F174" s="61">
        <v>294061714.47000003</v>
      </c>
      <c r="G174" s="61">
        <v>294061714.47000003</v>
      </c>
      <c r="H174" s="61">
        <v>0</v>
      </c>
      <c r="I174" s="61">
        <v>0</v>
      </c>
      <c r="J174" s="61">
        <v>3440543.61</v>
      </c>
      <c r="K174" s="61">
        <v>3440543.63</v>
      </c>
      <c r="L174" s="61">
        <v>-0.02</v>
      </c>
      <c r="M174" s="9" t="str">
        <f>VLOOKUP(C174,TB!C:F,3,0)</f>
        <v>Raw materials</v>
      </c>
      <c r="N174" s="9" t="str">
        <f>VLOOKUP(C174,TB!C:F,4,0)</f>
        <v>Accounts payable</v>
      </c>
      <c r="P174" s="179"/>
      <c r="Q174" s="179"/>
    </row>
    <row r="175" spans="1:17" ht="14.5" hidden="1">
      <c r="A175" s="12" t="str">
        <f t="shared" si="5"/>
        <v>3</v>
      </c>
      <c r="B175" s="13" t="str">
        <f t="shared" si="6"/>
        <v>30900101</v>
      </c>
      <c r="C175" s="60" t="s">
        <v>438</v>
      </c>
      <c r="D175" s="60" t="s">
        <v>112</v>
      </c>
      <c r="E175" s="61">
        <v>0</v>
      </c>
      <c r="F175" s="61">
        <v>0</v>
      </c>
      <c r="G175" s="61">
        <v>0</v>
      </c>
      <c r="H175" s="61">
        <v>0</v>
      </c>
      <c r="I175" s="61">
        <v>0</v>
      </c>
      <c r="J175" s="61">
        <v>0</v>
      </c>
      <c r="K175" s="61">
        <v>0</v>
      </c>
      <c r="L175" s="61">
        <v>0</v>
      </c>
      <c r="M175" s="9" t="str">
        <f>VLOOKUP(C175,TB!C:F,3,0)</f>
        <v>Raw materials</v>
      </c>
      <c r="N175" s="9" t="str">
        <f>VLOOKUP(C175,TB!C:F,4,0)</f>
        <v>Accounts payable</v>
      </c>
      <c r="P175" s="179"/>
      <c r="Q175" s="179"/>
    </row>
    <row r="176" spans="1:17" ht="14.5" hidden="1">
      <c r="A176" s="12" t="str">
        <f t="shared" si="5"/>
        <v>3</v>
      </c>
      <c r="B176" s="13" t="str">
        <f t="shared" si="6"/>
        <v>30900102</v>
      </c>
      <c r="C176" s="60" t="s">
        <v>439</v>
      </c>
      <c r="D176" s="60" t="s">
        <v>113</v>
      </c>
      <c r="E176" s="61">
        <v>0</v>
      </c>
      <c r="F176" s="61">
        <v>0</v>
      </c>
      <c r="G176" s="61">
        <v>0</v>
      </c>
      <c r="H176" s="61">
        <v>0</v>
      </c>
      <c r="I176" s="61">
        <v>0</v>
      </c>
      <c r="J176" s="61">
        <v>0</v>
      </c>
      <c r="K176" s="61">
        <v>0</v>
      </c>
      <c r="L176" s="61">
        <v>0</v>
      </c>
      <c r="M176" s="9" t="str">
        <f>VLOOKUP(C176,TB!C:F,3,0)</f>
        <v>Raw materials</v>
      </c>
      <c r="N176" s="9" t="str">
        <f>VLOOKUP(C176,TB!C:F,4,0)</f>
        <v>Accounts payable</v>
      </c>
      <c r="P176" s="179"/>
      <c r="Q176" s="179"/>
    </row>
    <row r="177" spans="1:17" ht="14.5" hidden="1">
      <c r="A177" s="12" t="str">
        <f t="shared" si="5"/>
        <v>3</v>
      </c>
      <c r="B177" s="13" t="str">
        <f t="shared" si="6"/>
        <v>30900110</v>
      </c>
      <c r="C177" s="60" t="s">
        <v>440</v>
      </c>
      <c r="D177" s="60" t="s">
        <v>191</v>
      </c>
      <c r="E177" s="61">
        <v>0</v>
      </c>
      <c r="F177" s="61">
        <v>835250002.17999995</v>
      </c>
      <c r="G177" s="61">
        <v>835250002.17999995</v>
      </c>
      <c r="H177" s="61">
        <v>0</v>
      </c>
      <c r="I177" s="61">
        <v>0</v>
      </c>
      <c r="J177" s="61">
        <v>9705273.3599999994</v>
      </c>
      <c r="K177" s="61">
        <v>9705273.3499999996</v>
      </c>
      <c r="L177" s="61">
        <v>0.01</v>
      </c>
      <c r="M177" s="9" t="str">
        <f>VLOOKUP(C177,TB!C:F,3,0)</f>
        <v>Raw materials</v>
      </c>
      <c r="N177" s="9" t="str">
        <f>VLOOKUP(C177,TB!C:F,4,0)</f>
        <v>Accounts payable</v>
      </c>
      <c r="P177" s="179"/>
      <c r="Q177" s="179"/>
    </row>
    <row r="178" spans="1:17" ht="14.5" hidden="1">
      <c r="A178" s="12" t="str">
        <f t="shared" si="5"/>
        <v>3</v>
      </c>
      <c r="B178" s="13" t="str">
        <f t="shared" si="6"/>
        <v>30900115</v>
      </c>
      <c r="C178" s="60" t="s">
        <v>441</v>
      </c>
      <c r="D178" s="60" t="s">
        <v>114</v>
      </c>
      <c r="E178" s="61">
        <v>0</v>
      </c>
      <c r="F178" s="61">
        <v>0</v>
      </c>
      <c r="G178" s="61">
        <v>21.14</v>
      </c>
      <c r="H178" s="61">
        <v>-21.14</v>
      </c>
      <c r="I178" s="61">
        <v>0</v>
      </c>
      <c r="J178" s="61">
        <v>0</v>
      </c>
      <c r="K178" s="61">
        <v>0.13</v>
      </c>
      <c r="L178" s="61">
        <v>-0.13</v>
      </c>
      <c r="M178" s="9" t="str">
        <f>VLOOKUP(C178,TB!C:F,3,0)</f>
        <v>Clearing Account</v>
      </c>
      <c r="N178" s="9" t="str">
        <f>VLOOKUP(C178,TB!C:F,4,0)</f>
        <v>Clearing Account</v>
      </c>
      <c r="P178" s="179"/>
      <c r="Q178" s="179"/>
    </row>
    <row r="179" spans="1:17" ht="14.5" hidden="1">
      <c r="A179" s="14" t="str">
        <f t="shared" si="5"/>
        <v>3</v>
      </c>
      <c r="B179" s="125" t="str">
        <f t="shared" si="6"/>
        <v>30900125</v>
      </c>
      <c r="C179" s="60" t="s">
        <v>443</v>
      </c>
      <c r="D179" s="60" t="s">
        <v>444</v>
      </c>
      <c r="E179" s="61">
        <v>-368960.69</v>
      </c>
      <c r="F179" s="61">
        <v>1639528.6</v>
      </c>
      <c r="G179" s="61">
        <v>1651715.4</v>
      </c>
      <c r="H179" s="61">
        <v>-381147.49</v>
      </c>
      <c r="I179" s="61">
        <v>-4395</v>
      </c>
      <c r="J179" s="61">
        <v>19049.599999999999</v>
      </c>
      <c r="K179" s="61">
        <v>18775.11</v>
      </c>
      <c r="L179" s="61">
        <v>-4120.51</v>
      </c>
      <c r="M179" s="15" t="str">
        <f>VLOOKUP(C179,TB!C:F,3,0)</f>
        <v>Raw materials</v>
      </c>
      <c r="N179" s="15" t="str">
        <f>VLOOKUP(C179,TB!C:F,4,0)</f>
        <v>Accounts payable</v>
      </c>
      <c r="P179" s="179"/>
      <c r="Q179" s="179"/>
    </row>
    <row r="180" spans="1:17" ht="14.5" hidden="1">
      <c r="A180" s="12" t="str">
        <f t="shared" si="5"/>
        <v>3</v>
      </c>
      <c r="B180" s="13" t="str">
        <f t="shared" si="6"/>
        <v>30900135</v>
      </c>
      <c r="C180" s="60" t="s">
        <v>445</v>
      </c>
      <c r="D180" s="60" t="s">
        <v>302</v>
      </c>
      <c r="E180" s="61">
        <v>-0.02</v>
      </c>
      <c r="F180" s="61">
        <v>127866874.95999999</v>
      </c>
      <c r="G180" s="61">
        <v>127866874.94</v>
      </c>
      <c r="H180" s="61">
        <v>0</v>
      </c>
      <c r="I180" s="61">
        <v>0.11</v>
      </c>
      <c r="J180" s="61">
        <v>1521648.88</v>
      </c>
      <c r="K180" s="61">
        <v>1521648.99</v>
      </c>
      <c r="L180" s="61">
        <v>0</v>
      </c>
      <c r="M180" s="9" t="str">
        <f>VLOOKUP(C180,TB!C:F,3,0)</f>
        <v>Other receivable-sale of FA</v>
      </c>
      <c r="N180" s="9">
        <f>VLOOKUP(C180,TB!C:F,4,0)</f>
        <v>0</v>
      </c>
      <c r="P180" s="179"/>
      <c r="Q180" s="179"/>
    </row>
    <row r="181" spans="1:17" ht="14.5" hidden="1">
      <c r="A181" s="12" t="str">
        <f t="shared" si="5"/>
        <v>3</v>
      </c>
      <c r="B181" s="13" t="str">
        <f t="shared" si="6"/>
        <v>30900900</v>
      </c>
      <c r="C181" s="60" t="s">
        <v>446</v>
      </c>
      <c r="D181" s="60" t="s">
        <v>115</v>
      </c>
      <c r="E181" s="61">
        <v>0</v>
      </c>
      <c r="F181" s="61">
        <v>17413306740.009998</v>
      </c>
      <c r="G181" s="61">
        <v>17413306740.009998</v>
      </c>
      <c r="H181" s="61">
        <v>0</v>
      </c>
      <c r="I181" s="61">
        <v>0</v>
      </c>
      <c r="J181" s="61">
        <v>207551002.63999999</v>
      </c>
      <c r="K181" s="61">
        <v>207551002.63999999</v>
      </c>
      <c r="L181" s="61">
        <v>0</v>
      </c>
      <c r="M181" s="9" t="str">
        <f>VLOOKUP(C181,TB!C:F,3,0)</f>
        <v>Clearing Account</v>
      </c>
      <c r="N181" s="9" t="str">
        <f>VLOOKUP(C181,TB!C:F,4,0)</f>
        <v>Clearing Account</v>
      </c>
      <c r="P181" s="179"/>
      <c r="Q181" s="179"/>
    </row>
    <row r="182" spans="1:17" ht="14.5" hidden="1">
      <c r="A182" s="12" t="str">
        <f t="shared" si="5"/>
        <v>3</v>
      </c>
      <c r="B182" s="13" t="str">
        <f t="shared" si="6"/>
        <v>30900920</v>
      </c>
      <c r="C182" s="60" t="s">
        <v>618</v>
      </c>
      <c r="D182" s="60" t="s">
        <v>447</v>
      </c>
      <c r="E182" s="61">
        <v>0</v>
      </c>
      <c r="F182" s="61">
        <v>0</v>
      </c>
      <c r="G182" s="61">
        <v>0</v>
      </c>
      <c r="H182" s="61">
        <v>0</v>
      </c>
      <c r="I182" s="61">
        <v>0</v>
      </c>
      <c r="J182" s="61">
        <v>0</v>
      </c>
      <c r="K182" s="61">
        <v>0</v>
      </c>
      <c r="L182" s="61">
        <v>0</v>
      </c>
      <c r="M182" s="9" t="str">
        <f>VLOOKUP(C182,TB!C:F,3,0)</f>
        <v>Clearing Account</v>
      </c>
      <c r="N182" s="9" t="str">
        <f>VLOOKUP(C182,TB!C:F,4,0)</f>
        <v>Clearing Account</v>
      </c>
      <c r="P182" s="179"/>
      <c r="Q182" s="179"/>
    </row>
    <row r="183" spans="1:17" ht="14.5" hidden="1">
      <c r="A183" s="12" t="str">
        <f t="shared" si="5"/>
        <v>3</v>
      </c>
      <c r="B183" s="13" t="str">
        <f t="shared" si="6"/>
        <v>30900925</v>
      </c>
      <c r="C183" s="60" t="s">
        <v>1741</v>
      </c>
      <c r="D183" s="60" t="s">
        <v>1742</v>
      </c>
      <c r="E183" s="61">
        <v>0</v>
      </c>
      <c r="F183" s="61">
        <v>313923519.93000001</v>
      </c>
      <c r="G183" s="61">
        <v>313923519.93000001</v>
      </c>
      <c r="H183" s="61">
        <v>0</v>
      </c>
      <c r="I183" s="61">
        <v>0</v>
      </c>
      <c r="J183" s="61">
        <v>4149046.45</v>
      </c>
      <c r="K183" s="61">
        <v>4149046.45</v>
      </c>
      <c r="L183" s="61">
        <v>0</v>
      </c>
      <c r="M183" s="9" t="e">
        <f>VLOOKUP(C183,TB!C:F,3,0)</f>
        <v>#N/A</v>
      </c>
      <c r="N183" s="9" t="e">
        <f>VLOOKUP(C183,TB!C:F,4,0)</f>
        <v>#N/A</v>
      </c>
      <c r="P183" s="179"/>
      <c r="Q183" s="179"/>
    </row>
    <row r="184" spans="1:17" ht="14.5" hidden="1">
      <c r="A184" s="12" t="str">
        <f t="shared" si="5"/>
        <v>3</v>
      </c>
      <c r="B184" s="13" t="str">
        <f t="shared" si="6"/>
        <v>30900930</v>
      </c>
      <c r="C184" s="60" t="s">
        <v>448</v>
      </c>
      <c r="D184" s="60" t="s">
        <v>199</v>
      </c>
      <c r="E184" s="61">
        <v>0</v>
      </c>
      <c r="F184" s="61">
        <v>0</v>
      </c>
      <c r="G184" s="61">
        <v>0</v>
      </c>
      <c r="H184" s="61">
        <v>0</v>
      </c>
      <c r="I184" s="61">
        <v>0</v>
      </c>
      <c r="J184" s="61">
        <v>0</v>
      </c>
      <c r="K184" s="61">
        <v>0</v>
      </c>
      <c r="L184" s="61">
        <v>0</v>
      </c>
      <c r="M184" s="9" t="str">
        <f>VLOOKUP(C184,TB!C:F,3,0)</f>
        <v>Forex Reinstatement</v>
      </c>
      <c r="N184" s="9" t="str">
        <f>VLOOKUP(C184,TB!C:F,4,0)</f>
        <v>Cash and cash equivalents</v>
      </c>
      <c r="P184" s="179"/>
      <c r="Q184" s="179"/>
    </row>
    <row r="185" spans="1:17" ht="14.5" hidden="1">
      <c r="A185" s="12" t="str">
        <f t="shared" si="5"/>
        <v>3</v>
      </c>
      <c r="B185" s="13" t="str">
        <f t="shared" si="6"/>
        <v>30900931</v>
      </c>
      <c r="C185" s="60" t="s">
        <v>619</v>
      </c>
      <c r="D185" s="60" t="s">
        <v>449</v>
      </c>
      <c r="E185" s="61">
        <v>0</v>
      </c>
      <c r="F185" s="61">
        <v>107577.9</v>
      </c>
      <c r="G185" s="61">
        <v>107577.9</v>
      </c>
      <c r="H185" s="61">
        <v>0</v>
      </c>
      <c r="I185" s="61">
        <v>0</v>
      </c>
      <c r="J185" s="61">
        <v>0</v>
      </c>
      <c r="K185" s="61">
        <v>0</v>
      </c>
      <c r="L185" s="61">
        <v>0</v>
      </c>
      <c r="M185" s="9" t="str">
        <f>VLOOKUP(C185,TB!C:F,3,0)</f>
        <v>Forex-Intercoman Pay</v>
      </c>
      <c r="N185" s="9" t="str">
        <f>VLOOKUP(C185,TB!C:F,4,0)</f>
        <v>Intercompany payables</v>
      </c>
      <c r="P185" s="179"/>
      <c r="Q185" s="179"/>
    </row>
    <row r="186" spans="1:17" ht="14.5" hidden="1">
      <c r="A186" s="12" t="str">
        <f t="shared" si="5"/>
        <v>3</v>
      </c>
      <c r="B186" s="13" t="str">
        <f t="shared" si="6"/>
        <v>30900932</v>
      </c>
      <c r="C186" s="60" t="s">
        <v>450</v>
      </c>
      <c r="D186" s="60" t="s">
        <v>451</v>
      </c>
      <c r="E186" s="61">
        <v>459640.45</v>
      </c>
      <c r="F186" s="61">
        <v>4668962.3499999996</v>
      </c>
      <c r="G186" s="61">
        <v>5224486.38</v>
      </c>
      <c r="H186" s="61">
        <v>-95883.58</v>
      </c>
      <c r="I186" s="61">
        <v>13.27</v>
      </c>
      <c r="J186" s="61">
        <v>2186.23</v>
      </c>
      <c r="K186" s="61">
        <v>2037.39</v>
      </c>
      <c r="L186" s="61">
        <v>162.11000000000001</v>
      </c>
      <c r="M186" s="9" t="str">
        <f>VLOOKUP(C186,TB!C:F,3,0)</f>
        <v>Raw materials</v>
      </c>
      <c r="N186" s="9" t="str">
        <f>VLOOKUP(C186,TB!C:F,4,0)</f>
        <v>Accounts payable</v>
      </c>
      <c r="P186" s="179"/>
      <c r="Q186" s="179"/>
    </row>
    <row r="187" spans="1:17" ht="14.5" hidden="1">
      <c r="A187" s="12" t="str">
        <f t="shared" si="5"/>
        <v>3</v>
      </c>
      <c r="B187" s="13" t="str">
        <f t="shared" si="6"/>
        <v>30900933</v>
      </c>
      <c r="C187" s="60" t="s">
        <v>620</v>
      </c>
      <c r="D187" s="60" t="s">
        <v>452</v>
      </c>
      <c r="E187" s="61">
        <v>148.37</v>
      </c>
      <c r="F187" s="61">
        <v>2372760.4900000002</v>
      </c>
      <c r="G187" s="61">
        <v>970780.61</v>
      </c>
      <c r="H187" s="61">
        <v>1402128.25</v>
      </c>
      <c r="I187" s="61">
        <v>0</v>
      </c>
      <c r="J187" s="61">
        <v>998.1</v>
      </c>
      <c r="K187" s="61">
        <v>1040.78</v>
      </c>
      <c r="L187" s="61">
        <v>-42.68</v>
      </c>
      <c r="M187" s="9" t="str">
        <f>VLOOKUP(C187,TB!C:F,3,0)</f>
        <v>Raw materials</v>
      </c>
      <c r="N187" s="9" t="str">
        <f>VLOOKUP(C187,TB!C:F,4,0)</f>
        <v>Accounts payable</v>
      </c>
      <c r="P187" s="179"/>
      <c r="Q187" s="179"/>
    </row>
    <row r="188" spans="1:17" ht="14.5" hidden="1">
      <c r="A188" s="12" t="str">
        <f t="shared" si="5"/>
        <v>3</v>
      </c>
      <c r="B188" s="13" t="str">
        <f t="shared" si="6"/>
        <v>30900934</v>
      </c>
      <c r="C188" s="60" t="s">
        <v>621</v>
      </c>
      <c r="D188" s="60" t="s">
        <v>453</v>
      </c>
      <c r="E188" s="61">
        <v>158.33000000000001</v>
      </c>
      <c r="F188" s="61">
        <v>41477701.640000001</v>
      </c>
      <c r="G188" s="61">
        <v>23232979.109999999</v>
      </c>
      <c r="H188" s="61">
        <v>18244880.859999999</v>
      </c>
      <c r="I188" s="61">
        <v>-151.91999999999999</v>
      </c>
      <c r="J188" s="61">
        <v>366.84</v>
      </c>
      <c r="K188" s="61">
        <v>214.92</v>
      </c>
      <c r="L188" s="61">
        <v>0</v>
      </c>
      <c r="M188" s="9" t="str">
        <f>VLOOKUP(C188,TB!C:F,3,0)</f>
        <v>Raw materials</v>
      </c>
      <c r="N188" s="9" t="str">
        <f>VLOOKUP(C188,TB!C:F,4,0)</f>
        <v>Accounts payable</v>
      </c>
      <c r="P188" s="179"/>
      <c r="Q188" s="179"/>
    </row>
    <row r="189" spans="1:17" ht="14.5" hidden="1">
      <c r="A189" s="12" t="str">
        <f t="shared" si="5"/>
        <v>3</v>
      </c>
      <c r="B189" s="13" t="str">
        <f t="shared" si="6"/>
        <v>30900935</v>
      </c>
      <c r="C189" s="60" t="s">
        <v>622</v>
      </c>
      <c r="D189" s="60" t="s">
        <v>454</v>
      </c>
      <c r="E189" s="61">
        <v>-14855.39</v>
      </c>
      <c r="F189" s="61">
        <v>1581371.83</v>
      </c>
      <c r="G189" s="61">
        <v>1566516.44</v>
      </c>
      <c r="H189" s="61">
        <v>0</v>
      </c>
      <c r="I189" s="61">
        <v>-4399.8100000000004</v>
      </c>
      <c r="J189" s="61">
        <v>62811.040000000001</v>
      </c>
      <c r="K189" s="61">
        <v>115909.06</v>
      </c>
      <c r="L189" s="61">
        <v>-57497.83</v>
      </c>
      <c r="M189" s="9" t="str">
        <f>VLOOKUP(C189,TB!C:F,3,0)</f>
        <v>Advances paid for capital expenses</v>
      </c>
      <c r="N189" s="9" t="str">
        <f>VLOOKUP(C189,TB!C:F,4,0)</f>
        <v xml:space="preserve">Advances and deposits </v>
      </c>
      <c r="P189" s="179"/>
      <c r="Q189" s="179"/>
    </row>
    <row r="190" spans="1:17" ht="14.5" hidden="1">
      <c r="A190" s="12" t="str">
        <f t="shared" si="5"/>
        <v>3</v>
      </c>
      <c r="B190" s="13" t="str">
        <f t="shared" si="6"/>
        <v>30900936</v>
      </c>
      <c r="C190" s="60" t="s">
        <v>1082</v>
      </c>
      <c r="D190" s="60" t="s">
        <v>1083</v>
      </c>
      <c r="E190" s="61">
        <v>0</v>
      </c>
      <c r="F190" s="61">
        <v>0</v>
      </c>
      <c r="G190" s="61">
        <v>0</v>
      </c>
      <c r="H190" s="61">
        <v>0</v>
      </c>
      <c r="I190" s="61">
        <v>0</v>
      </c>
      <c r="J190" s="61">
        <v>0</v>
      </c>
      <c r="K190" s="61">
        <v>0</v>
      </c>
      <c r="L190" s="61">
        <v>0</v>
      </c>
      <c r="M190" s="9" t="str">
        <f>VLOOKUP(C190,TB!C:F,3,0)</f>
        <v>Forex Cash&amp;equivalen</v>
      </c>
      <c r="N190" s="9" t="str">
        <f>VLOOKUP(C190,TB!C:F,4,0)</f>
        <v>Cash and cash equivalents</v>
      </c>
      <c r="P190" s="179"/>
      <c r="Q190" s="179"/>
    </row>
    <row r="191" spans="1:17" ht="14.5" hidden="1">
      <c r="A191" s="12" t="str">
        <f t="shared" si="5"/>
        <v>3</v>
      </c>
      <c r="B191" s="13" t="str">
        <f t="shared" si="6"/>
        <v>30900940</v>
      </c>
      <c r="C191" s="60" t="s">
        <v>455</v>
      </c>
      <c r="D191" s="60" t="s">
        <v>298</v>
      </c>
      <c r="E191" s="61">
        <v>-1086793270.48</v>
      </c>
      <c r="F191" s="61">
        <v>5272081104.1300001</v>
      </c>
      <c r="G191" s="61">
        <v>6082777043.3900003</v>
      </c>
      <c r="H191" s="61">
        <v>-1897489209.74</v>
      </c>
      <c r="I191" s="61">
        <v>-12945720.91</v>
      </c>
      <c r="J191" s="61">
        <v>61013024.759999998</v>
      </c>
      <c r="K191" s="61">
        <v>68580700.709999993</v>
      </c>
      <c r="L191" s="61">
        <v>-20513396.859999999</v>
      </c>
      <c r="M191" s="9">
        <f>VLOOKUP(C191,TB!C:F,3,0)</f>
        <v>0</v>
      </c>
      <c r="N191" s="9">
        <f>VLOOKUP(C191,TB!C:F,4,0)</f>
        <v>0</v>
      </c>
      <c r="P191" s="179"/>
      <c r="Q191" s="179"/>
    </row>
    <row r="192" spans="1:17" ht="14.5" hidden="1">
      <c r="A192" s="12" t="str">
        <f t="shared" si="5"/>
        <v>3</v>
      </c>
      <c r="B192" s="13" t="str">
        <f t="shared" si="6"/>
        <v>30900950</v>
      </c>
      <c r="C192" s="60" t="s">
        <v>456</v>
      </c>
      <c r="D192" s="60" t="s">
        <v>116</v>
      </c>
      <c r="E192" s="61">
        <v>0</v>
      </c>
      <c r="F192" s="61">
        <v>0</v>
      </c>
      <c r="G192" s="61">
        <v>0</v>
      </c>
      <c r="H192" s="61">
        <v>0</v>
      </c>
      <c r="I192" s="61">
        <v>0</v>
      </c>
      <c r="J192" s="61">
        <v>0</v>
      </c>
      <c r="K192" s="61">
        <v>0</v>
      </c>
      <c r="L192" s="61">
        <v>0</v>
      </c>
      <c r="M192" s="9" t="str">
        <f>VLOOKUP(C192,TB!C:F,3,0)</f>
        <v>Clearing Account</v>
      </c>
      <c r="N192" s="9" t="str">
        <f>VLOOKUP(C192,TB!C:F,4,0)</f>
        <v>Clearing Account</v>
      </c>
      <c r="P192" s="179"/>
      <c r="Q192" s="179"/>
    </row>
    <row r="193" spans="1:17" ht="14.5" hidden="1">
      <c r="A193" s="12" t="str">
        <f t="shared" si="5"/>
        <v>3</v>
      </c>
      <c r="B193" s="13" t="str">
        <f t="shared" si="6"/>
        <v>30900970</v>
      </c>
      <c r="C193" s="60" t="s">
        <v>457</v>
      </c>
      <c r="D193" s="60" t="s">
        <v>303</v>
      </c>
      <c r="E193" s="61">
        <v>0</v>
      </c>
      <c r="F193" s="61">
        <v>11776550.08</v>
      </c>
      <c r="G193" s="61">
        <v>11776550.08</v>
      </c>
      <c r="H193" s="61">
        <v>0</v>
      </c>
      <c r="I193" s="61">
        <v>0</v>
      </c>
      <c r="J193" s="61">
        <v>137182.51</v>
      </c>
      <c r="K193" s="61">
        <v>137182.51</v>
      </c>
      <c r="L193" s="61">
        <v>0</v>
      </c>
      <c r="M193" s="9" t="str">
        <f>VLOOKUP(C193,TB!C:F,3,0)</f>
        <v>Clearing Account</v>
      </c>
      <c r="N193" s="9" t="str">
        <f>VLOOKUP(C193,TB!C:F,4,0)</f>
        <v>Clearing Account</v>
      </c>
      <c r="P193" s="179"/>
      <c r="Q193" s="179"/>
    </row>
    <row r="194" spans="1:17" ht="14.5" hidden="1">
      <c r="A194" s="12" t="str">
        <f t="shared" si="5"/>
        <v>4</v>
      </c>
      <c r="B194" s="13" t="str">
        <f t="shared" si="6"/>
        <v>40101001</v>
      </c>
      <c r="C194" s="60" t="s">
        <v>458</v>
      </c>
      <c r="D194" s="60" t="s">
        <v>117</v>
      </c>
      <c r="E194" s="61">
        <v>0</v>
      </c>
      <c r="F194" s="61">
        <v>273234238.73000002</v>
      </c>
      <c r="G194" s="61">
        <v>7482281960.3900003</v>
      </c>
      <c r="H194" s="61">
        <v>-7209047721.6599998</v>
      </c>
      <c r="I194" s="61">
        <v>0</v>
      </c>
      <c r="J194" s="61">
        <v>3144697.35</v>
      </c>
      <c r="K194" s="61">
        <v>87688177.670000002</v>
      </c>
      <c r="L194" s="61">
        <v>-84543480.319999993</v>
      </c>
      <c r="M194" s="9" t="str">
        <f>VLOOKUP(C194,TB!C:F,3,0)</f>
        <v>Export sales</v>
      </c>
      <c r="N194" s="9" t="str">
        <f>VLOOKUP(C194,TB!C:F,4,0)</f>
        <v>Export sales</v>
      </c>
      <c r="P194" s="179"/>
      <c r="Q194" s="179"/>
    </row>
    <row r="195" spans="1:17" ht="14.5" hidden="1">
      <c r="A195" s="12" t="str">
        <f t="shared" ref="A195:A258" si="7">LEFT(B195,1)</f>
        <v>4</v>
      </c>
      <c r="B195" s="13" t="str">
        <f t="shared" ref="B195:B258" si="8">RIGHT(C195,8)</f>
        <v>40101002</v>
      </c>
      <c r="C195" s="60" t="s">
        <v>459</v>
      </c>
      <c r="D195" s="60" t="s">
        <v>195</v>
      </c>
      <c r="E195" s="61">
        <v>0</v>
      </c>
      <c r="F195" s="61">
        <v>3762824.98</v>
      </c>
      <c r="G195" s="61">
        <v>17789704.719999999</v>
      </c>
      <c r="H195" s="61">
        <v>-14026879.74</v>
      </c>
      <c r="I195" s="61">
        <v>0</v>
      </c>
      <c r="J195" s="61">
        <v>44022.26</v>
      </c>
      <c r="K195" s="61">
        <v>208123.8</v>
      </c>
      <c r="L195" s="61">
        <v>-164101.54</v>
      </c>
      <c r="M195" s="9" t="str">
        <f>VLOOKUP(C195,TB!C:F,3,0)</f>
        <v>Export sales</v>
      </c>
      <c r="N195" s="9" t="str">
        <f>VLOOKUP(C195,TB!C:F,4,0)</f>
        <v>Export sales</v>
      </c>
      <c r="P195" s="179"/>
      <c r="Q195" s="179"/>
    </row>
    <row r="196" spans="1:17" ht="14.5" hidden="1">
      <c r="A196" s="12" t="str">
        <f t="shared" si="7"/>
        <v>4</v>
      </c>
      <c r="B196" s="13" t="str">
        <f t="shared" si="8"/>
        <v>40101011</v>
      </c>
      <c r="C196" s="60" t="s">
        <v>623</v>
      </c>
      <c r="D196" s="60" t="s">
        <v>606</v>
      </c>
      <c r="E196" s="61">
        <v>0</v>
      </c>
      <c r="F196" s="61">
        <v>774488.55</v>
      </c>
      <c r="G196" s="61">
        <v>132897938.58</v>
      </c>
      <c r="H196" s="61">
        <v>-132123450.03</v>
      </c>
      <c r="I196" s="61">
        <v>0</v>
      </c>
      <c r="J196" s="61">
        <v>9210.08</v>
      </c>
      <c r="K196" s="61">
        <v>1568718.04</v>
      </c>
      <c r="L196" s="61">
        <v>-1559507.96</v>
      </c>
      <c r="M196" s="9" t="str">
        <f>VLOOKUP(C196,TB!C:F,3,0)</f>
        <v>Export sales</v>
      </c>
      <c r="N196" s="9" t="str">
        <f>VLOOKUP(C196,TB!C:F,4,0)</f>
        <v>Export sales</v>
      </c>
      <c r="P196" s="179"/>
      <c r="Q196" s="179"/>
    </row>
    <row r="197" spans="1:17" ht="14.5" hidden="1">
      <c r="A197" s="12" t="str">
        <f t="shared" si="7"/>
        <v>4</v>
      </c>
      <c r="B197" s="13" t="str">
        <f t="shared" si="8"/>
        <v>40101012</v>
      </c>
      <c r="C197" s="60" t="s">
        <v>702</v>
      </c>
      <c r="D197" s="60" t="s">
        <v>651</v>
      </c>
      <c r="E197" s="61">
        <v>0</v>
      </c>
      <c r="F197" s="61">
        <v>0</v>
      </c>
      <c r="G197" s="61">
        <v>35067545.829999998</v>
      </c>
      <c r="H197" s="61">
        <v>-35067545.829999998</v>
      </c>
      <c r="I197" s="61">
        <v>0</v>
      </c>
      <c r="J197" s="61">
        <v>0</v>
      </c>
      <c r="K197" s="61">
        <v>409102.33</v>
      </c>
      <c r="L197" s="61">
        <v>-409102.33</v>
      </c>
      <c r="M197" s="9" t="str">
        <f>VLOOKUP(C197,TB!C:F,3,0)</f>
        <v>Export sales</v>
      </c>
      <c r="N197" s="9" t="str">
        <f>VLOOKUP(C197,TB!C:F,4,0)</f>
        <v>Export sales</v>
      </c>
      <c r="P197" s="179"/>
      <c r="Q197" s="179"/>
    </row>
    <row r="198" spans="1:17" ht="14.5" hidden="1">
      <c r="A198" s="12" t="str">
        <f t="shared" si="7"/>
        <v>4</v>
      </c>
      <c r="B198" s="13" t="str">
        <f t="shared" si="8"/>
        <v>40101013</v>
      </c>
      <c r="C198" s="60" t="s">
        <v>1298</v>
      </c>
      <c r="D198" s="60" t="s">
        <v>1299</v>
      </c>
      <c r="E198" s="61">
        <v>0</v>
      </c>
      <c r="F198" s="61">
        <v>4922451.9000000004</v>
      </c>
      <c r="G198" s="61">
        <v>17567541.68</v>
      </c>
      <c r="H198" s="61">
        <v>-12645089.779999999</v>
      </c>
      <c r="I198" s="61">
        <v>0</v>
      </c>
      <c r="J198" s="61">
        <v>58635.519999999997</v>
      </c>
      <c r="K198" s="61">
        <v>208787.49</v>
      </c>
      <c r="L198" s="61">
        <v>-150151.97</v>
      </c>
      <c r="M198" s="9" t="str">
        <f>VLOOKUP(C198,TB!C:F,3,0)</f>
        <v>Export sales</v>
      </c>
      <c r="N198" s="9" t="str">
        <f>VLOOKUP(C198,TB!C:F,4,0)</f>
        <v>Export sales</v>
      </c>
      <c r="P198" s="179"/>
      <c r="Q198" s="179"/>
    </row>
    <row r="199" spans="1:17" ht="14.5" hidden="1">
      <c r="A199" s="12" t="str">
        <f t="shared" si="7"/>
        <v>4</v>
      </c>
      <c r="B199" s="13" t="str">
        <f t="shared" si="8"/>
        <v>40201005</v>
      </c>
      <c r="C199" s="60" t="s">
        <v>1086</v>
      </c>
      <c r="D199" s="60" t="s">
        <v>1087</v>
      </c>
      <c r="E199" s="61">
        <v>0</v>
      </c>
      <c r="F199" s="61">
        <v>0</v>
      </c>
      <c r="G199" s="61">
        <v>921039</v>
      </c>
      <c r="H199" s="61">
        <v>-921039</v>
      </c>
      <c r="I199" s="61">
        <v>0</v>
      </c>
      <c r="J199" s="61">
        <v>0</v>
      </c>
      <c r="K199" s="61">
        <v>9850.68</v>
      </c>
      <c r="L199" s="61">
        <v>-9850.68</v>
      </c>
      <c r="M199" s="9" t="str">
        <f>VLOOKUP(C199,TB!C:F,3,0)</f>
        <v>Other income</v>
      </c>
      <c r="N199" s="9" t="str">
        <f>VLOOKUP(C199,TB!C:F,4,0)</f>
        <v>Other income</v>
      </c>
      <c r="P199" s="179"/>
      <c r="Q199" s="179"/>
    </row>
    <row r="200" spans="1:17" ht="14.5" hidden="1">
      <c r="A200" s="12" t="str">
        <f t="shared" si="7"/>
        <v>4</v>
      </c>
      <c r="B200" s="13" t="str">
        <f t="shared" si="8"/>
        <v>40201007</v>
      </c>
      <c r="C200" s="60" t="s">
        <v>1088</v>
      </c>
      <c r="D200" s="60" t="s">
        <v>1089</v>
      </c>
      <c r="E200" s="61">
        <v>0</v>
      </c>
      <c r="F200" s="61">
        <v>98794155.599999994</v>
      </c>
      <c r="G200" s="61">
        <v>297576924.14999998</v>
      </c>
      <c r="H200" s="61">
        <v>-198782768.55000001</v>
      </c>
      <c r="I200" s="61">
        <v>0</v>
      </c>
      <c r="J200" s="61">
        <v>1138653</v>
      </c>
      <c r="K200" s="61">
        <v>3449912.03</v>
      </c>
      <c r="L200" s="61">
        <v>-2311259.0299999998</v>
      </c>
      <c r="M200" s="9" t="str">
        <f>VLOOKUP(C200,TB!C:F,3,0)</f>
        <v>Export incentives</v>
      </c>
      <c r="N200" s="9" t="str">
        <f>VLOOKUP(C200,TB!C:F,4,0)</f>
        <v>Export incentives</v>
      </c>
      <c r="P200" s="179"/>
      <c r="Q200" s="179"/>
    </row>
    <row r="201" spans="1:17" ht="14.5" hidden="1">
      <c r="A201" s="12" t="str">
        <f t="shared" si="7"/>
        <v>4</v>
      </c>
      <c r="B201" s="13" t="str">
        <f t="shared" si="8"/>
        <v>40201015</v>
      </c>
      <c r="C201" s="60" t="s">
        <v>624</v>
      </c>
      <c r="D201" s="60" t="s">
        <v>460</v>
      </c>
      <c r="E201" s="61">
        <v>0</v>
      </c>
      <c r="F201" s="61">
        <v>0</v>
      </c>
      <c r="G201" s="61">
        <v>789324.85</v>
      </c>
      <c r="H201" s="61">
        <v>-789324.85</v>
      </c>
      <c r="I201" s="61">
        <v>0</v>
      </c>
      <c r="J201" s="61">
        <v>0</v>
      </c>
      <c r="K201" s="61">
        <v>5883.08</v>
      </c>
      <c r="L201" s="61">
        <v>-5883.08</v>
      </c>
      <c r="M201" s="9" t="str">
        <f>VLOOKUP(C201,TB!C:F,3,0)</f>
        <v>(Gain)/Loss on Disposal of Assets</v>
      </c>
      <c r="N201" s="9" t="str">
        <f>VLOOKUP(C201,TB!C:F,4,0)</f>
        <v>Gain/(loss) on disposal of property, plant and equipment</v>
      </c>
      <c r="P201" s="179"/>
      <c r="Q201" s="179"/>
    </row>
    <row r="202" spans="1:17" ht="14.5" hidden="1">
      <c r="A202" s="12" t="str">
        <f t="shared" si="7"/>
        <v>4</v>
      </c>
      <c r="B202" s="13" t="str">
        <f t="shared" si="8"/>
        <v>40201016</v>
      </c>
      <c r="C202" s="60" t="s">
        <v>461</v>
      </c>
      <c r="D202" s="60" t="s">
        <v>118</v>
      </c>
      <c r="E202" s="61">
        <v>0</v>
      </c>
      <c r="F202" s="61">
        <v>96017446.140000001</v>
      </c>
      <c r="G202" s="61">
        <v>96024542.719999999</v>
      </c>
      <c r="H202" s="61">
        <v>-7096.58</v>
      </c>
      <c r="I202" s="61">
        <v>0</v>
      </c>
      <c r="J202" s="61">
        <v>15938.93</v>
      </c>
      <c r="K202" s="61">
        <v>15435.01</v>
      </c>
      <c r="L202" s="61">
        <v>503.92</v>
      </c>
      <c r="M202" s="9" t="str">
        <f>VLOOKUP(C202,TB!C:F,3,0)</f>
        <v>Exchange Gain - Unre</v>
      </c>
      <c r="N202" s="9" t="str">
        <f>VLOOKUP(C202,TB!C:F,4,0)</f>
        <v>Exchange gain/ (loss)</v>
      </c>
      <c r="P202" s="179"/>
      <c r="Q202" s="179"/>
    </row>
    <row r="203" spans="1:17" ht="14.5" hidden="1">
      <c r="A203" s="12" t="str">
        <f t="shared" si="7"/>
        <v>4</v>
      </c>
      <c r="B203" s="13" t="str">
        <f t="shared" si="8"/>
        <v>40201017</v>
      </c>
      <c r="C203" s="60" t="s">
        <v>462</v>
      </c>
      <c r="D203" s="60" t="s">
        <v>67</v>
      </c>
      <c r="E203" s="61">
        <v>0</v>
      </c>
      <c r="F203" s="61">
        <v>210131967.97</v>
      </c>
      <c r="G203" s="61">
        <v>249331630.18000001</v>
      </c>
      <c r="H203" s="61">
        <v>-39199662.210000001</v>
      </c>
      <c r="I203" s="61">
        <v>0</v>
      </c>
      <c r="J203" s="61">
        <v>778941.97</v>
      </c>
      <c r="K203" s="61">
        <v>1916212.31</v>
      </c>
      <c r="L203" s="61">
        <v>-1137270.3400000001</v>
      </c>
      <c r="M203" s="9" t="str">
        <f>VLOOKUP(C203,TB!C:F,3,0)</f>
        <v>Prodn  materials consumed-inward cost</v>
      </c>
      <c r="N203" s="9" t="str">
        <f>VLOOKUP(C203,TB!C:F,4,0)</f>
        <v>Production materials consumed</v>
      </c>
      <c r="P203" s="179"/>
      <c r="Q203" s="179"/>
    </row>
    <row r="204" spans="1:17" ht="14.5" hidden="1">
      <c r="A204" s="12" t="str">
        <f t="shared" si="7"/>
        <v>4</v>
      </c>
      <c r="B204" s="13" t="str">
        <f t="shared" si="8"/>
        <v>40201022</v>
      </c>
      <c r="C204" s="60" t="s">
        <v>1090</v>
      </c>
      <c r="D204" s="60" t="s">
        <v>731</v>
      </c>
      <c r="E204" s="61">
        <v>0</v>
      </c>
      <c r="F204" s="61">
        <v>0</v>
      </c>
      <c r="G204" s="61">
        <v>64795779</v>
      </c>
      <c r="H204" s="61">
        <v>-64795779</v>
      </c>
      <c r="I204" s="61">
        <v>0</v>
      </c>
      <c r="J204" s="61">
        <v>0</v>
      </c>
      <c r="K204" s="61">
        <v>734068</v>
      </c>
      <c r="L204" s="61">
        <v>-734068</v>
      </c>
      <c r="M204" s="9" t="str">
        <f>VLOOKUP(C204,TB!C:F,3,0)</f>
        <v>Prodn  materials consumed-inward cost</v>
      </c>
      <c r="N204" s="9" t="str">
        <f>VLOOKUP(C204,TB!C:F,4,0)</f>
        <v>Production materials consumed</v>
      </c>
      <c r="P204" s="179"/>
      <c r="Q204" s="179"/>
    </row>
    <row r="205" spans="1:17" ht="14.5" hidden="1">
      <c r="A205" s="12" t="str">
        <f t="shared" si="7"/>
        <v>5</v>
      </c>
      <c r="B205" s="13" t="str">
        <f t="shared" si="8"/>
        <v>50101003</v>
      </c>
      <c r="C205" s="60" t="s">
        <v>463</v>
      </c>
      <c r="D205" s="60" t="s">
        <v>119</v>
      </c>
      <c r="E205" s="61">
        <v>0</v>
      </c>
      <c r="F205" s="61">
        <v>18530331.809999999</v>
      </c>
      <c r="G205" s="61">
        <v>1200655.3999999999</v>
      </c>
      <c r="H205" s="61">
        <v>17329676.41</v>
      </c>
      <c r="I205" s="61">
        <v>0</v>
      </c>
      <c r="J205" s="61">
        <v>215608.14</v>
      </c>
      <c r="K205" s="61">
        <v>14133.67</v>
      </c>
      <c r="L205" s="61">
        <v>201474.47</v>
      </c>
      <c r="M205" s="9" t="str">
        <f>VLOOKUP(C205,TB!C:F,3,0)</f>
        <v>Prodn  materials consumed-material cost</v>
      </c>
      <c r="N205" s="9" t="str">
        <f>VLOOKUP(C205,TB!C:F,4,0)</f>
        <v>Production materials consumed</v>
      </c>
      <c r="P205" s="179"/>
      <c r="Q205" s="179"/>
    </row>
    <row r="206" spans="1:17" ht="14.5" hidden="1">
      <c r="A206" s="12" t="str">
        <f t="shared" si="7"/>
        <v>5</v>
      </c>
      <c r="B206" s="13" t="str">
        <f t="shared" si="8"/>
        <v>50101004</v>
      </c>
      <c r="C206" s="60" t="s">
        <v>464</v>
      </c>
      <c r="D206" s="60" t="s">
        <v>120</v>
      </c>
      <c r="E206" s="61">
        <v>0</v>
      </c>
      <c r="F206" s="61">
        <v>20272922.41</v>
      </c>
      <c r="G206" s="61">
        <v>131590</v>
      </c>
      <c r="H206" s="61">
        <v>20141332.41</v>
      </c>
      <c r="I206" s="61">
        <v>0</v>
      </c>
      <c r="J206" s="61">
        <v>235549.89</v>
      </c>
      <c r="K206" s="61">
        <v>1543.11</v>
      </c>
      <c r="L206" s="61">
        <v>234006.78</v>
      </c>
      <c r="M206" s="9" t="str">
        <f>VLOOKUP(C206,TB!C:F,3,0)</f>
        <v>Prodn  materials consumed-material cost</v>
      </c>
      <c r="N206" s="9" t="str">
        <f>VLOOKUP(C206,TB!C:F,4,0)</f>
        <v>Production materials consumed</v>
      </c>
      <c r="P206" s="179"/>
      <c r="Q206" s="179"/>
    </row>
    <row r="207" spans="1:17" ht="14.5" hidden="1">
      <c r="A207" s="12" t="str">
        <f t="shared" si="7"/>
        <v>5</v>
      </c>
      <c r="B207" s="13" t="str">
        <f t="shared" si="8"/>
        <v>50101005</v>
      </c>
      <c r="C207" s="60" t="s">
        <v>465</v>
      </c>
      <c r="D207" s="60" t="s">
        <v>121</v>
      </c>
      <c r="E207" s="61">
        <v>0</v>
      </c>
      <c r="F207" s="61">
        <v>78685490.5</v>
      </c>
      <c r="G207" s="61">
        <v>124979.77</v>
      </c>
      <c r="H207" s="61">
        <v>78560510.730000004</v>
      </c>
      <c r="I207" s="61">
        <v>0</v>
      </c>
      <c r="J207" s="61">
        <v>913634.39</v>
      </c>
      <c r="K207" s="61">
        <v>1454.32</v>
      </c>
      <c r="L207" s="61">
        <v>912180.07</v>
      </c>
      <c r="M207" s="9" t="str">
        <f>VLOOKUP(C207,TB!C:F,3,0)</f>
        <v>Prodn  materials consumed-material cost</v>
      </c>
      <c r="N207" s="9" t="str">
        <f>VLOOKUP(C207,TB!C:F,4,0)</f>
        <v>Production materials consumed</v>
      </c>
      <c r="P207" s="179"/>
      <c r="Q207" s="179"/>
    </row>
    <row r="208" spans="1:17" ht="14.5" hidden="1">
      <c r="A208" s="12" t="str">
        <f t="shared" si="7"/>
        <v>5</v>
      </c>
      <c r="B208" s="13" t="str">
        <f t="shared" si="8"/>
        <v>50101006</v>
      </c>
      <c r="C208" s="60" t="s">
        <v>466</v>
      </c>
      <c r="D208" s="60" t="s">
        <v>122</v>
      </c>
      <c r="E208" s="61">
        <v>0</v>
      </c>
      <c r="F208" s="61">
        <v>16187053.6</v>
      </c>
      <c r="G208" s="61">
        <v>0</v>
      </c>
      <c r="H208" s="61">
        <v>16187053.6</v>
      </c>
      <c r="I208" s="61">
        <v>0</v>
      </c>
      <c r="J208" s="61">
        <v>186836.58</v>
      </c>
      <c r="K208" s="61">
        <v>0</v>
      </c>
      <c r="L208" s="61">
        <v>186836.58</v>
      </c>
      <c r="M208" s="9" t="str">
        <f>VLOOKUP(C208,TB!C:F,3,0)</f>
        <v>Prodn  materials consumed-material cost</v>
      </c>
      <c r="N208" s="9" t="str">
        <f>VLOOKUP(C208,TB!C:F,4,0)</f>
        <v>Production materials consumed</v>
      </c>
      <c r="P208" s="179"/>
      <c r="Q208" s="179"/>
    </row>
    <row r="209" spans="1:17" ht="14.5" hidden="1">
      <c r="A209" s="12" t="str">
        <f t="shared" si="7"/>
        <v>5</v>
      </c>
      <c r="B209" s="13" t="str">
        <f t="shared" si="8"/>
        <v>50101010</v>
      </c>
      <c r="C209" s="60" t="s">
        <v>467</v>
      </c>
      <c r="D209" s="60" t="s">
        <v>200</v>
      </c>
      <c r="E209" s="61">
        <v>0</v>
      </c>
      <c r="F209" s="61">
        <v>8544945113</v>
      </c>
      <c r="G209" s="61">
        <v>3329923169</v>
      </c>
      <c r="H209" s="61">
        <v>5215021944</v>
      </c>
      <c r="I209" s="61">
        <v>0</v>
      </c>
      <c r="J209" s="61">
        <v>104406813</v>
      </c>
      <c r="K209" s="61">
        <v>41453906</v>
      </c>
      <c r="L209" s="61">
        <v>62952907</v>
      </c>
      <c r="M209" s="9" t="str">
        <f>VLOOKUP(C209,TB!C:F,3,0)</f>
        <v>Prodn  materials consumed-material cost</v>
      </c>
      <c r="N209" s="9" t="str">
        <f>VLOOKUP(C209,TB!C:F,4,0)</f>
        <v>Production materials consumed</v>
      </c>
      <c r="P209" s="179"/>
      <c r="Q209" s="179"/>
    </row>
    <row r="210" spans="1:17" ht="14.5" hidden="1">
      <c r="A210" s="12" t="str">
        <f t="shared" si="7"/>
        <v>5</v>
      </c>
      <c r="B210" s="13" t="str">
        <f t="shared" si="8"/>
        <v>50101013</v>
      </c>
      <c r="C210" s="60" t="s">
        <v>625</v>
      </c>
      <c r="D210" s="60" t="s">
        <v>607</v>
      </c>
      <c r="E210" s="61">
        <v>0</v>
      </c>
      <c r="F210" s="61">
        <v>583.13</v>
      </c>
      <c r="G210" s="61">
        <v>0</v>
      </c>
      <c r="H210" s="61">
        <v>583.13</v>
      </c>
      <c r="I210" s="61">
        <v>0</v>
      </c>
      <c r="J210" s="61">
        <v>6.79</v>
      </c>
      <c r="K210" s="61">
        <v>0</v>
      </c>
      <c r="L210" s="61">
        <v>6.79</v>
      </c>
      <c r="M210" s="9" t="str">
        <f>VLOOKUP(C210,TB!C:F,3,0)</f>
        <v>Prodn  materials consumed-inward cost</v>
      </c>
      <c r="N210" s="9" t="str">
        <f>VLOOKUP(C210,TB!C:F,4,0)</f>
        <v>Production materials consumed</v>
      </c>
      <c r="P210" s="179"/>
      <c r="Q210" s="179"/>
    </row>
    <row r="211" spans="1:17" ht="14.5" hidden="1">
      <c r="A211" s="12" t="str">
        <f t="shared" si="7"/>
        <v>5</v>
      </c>
      <c r="B211" s="13" t="str">
        <f t="shared" si="8"/>
        <v>50101014</v>
      </c>
      <c r="C211" s="60" t="s">
        <v>626</v>
      </c>
      <c r="D211" s="60" t="s">
        <v>192</v>
      </c>
      <c r="E211" s="61">
        <v>0</v>
      </c>
      <c r="F211" s="61">
        <v>357.05</v>
      </c>
      <c r="G211" s="61">
        <v>0.26</v>
      </c>
      <c r="H211" s="61">
        <v>356.79</v>
      </c>
      <c r="I211" s="61">
        <v>0</v>
      </c>
      <c r="J211" s="61">
        <v>0</v>
      </c>
      <c r="K211" s="61">
        <v>0</v>
      </c>
      <c r="L211" s="61">
        <v>0</v>
      </c>
      <c r="M211" s="9" t="str">
        <f>VLOOKUP(C211,TB!C:F,3,0)</f>
        <v>Prodn  materials consumed-material cost</v>
      </c>
      <c r="N211" s="9" t="str">
        <f>VLOOKUP(C211,TB!C:F,4,0)</f>
        <v>Production materials consumed</v>
      </c>
      <c r="P211" s="179"/>
      <c r="Q211" s="179"/>
    </row>
    <row r="212" spans="1:17" ht="14.5" hidden="1">
      <c r="A212" s="12" t="str">
        <f t="shared" si="7"/>
        <v>5</v>
      </c>
      <c r="B212" s="13" t="str">
        <f t="shared" si="8"/>
        <v>50101017</v>
      </c>
      <c r="C212" s="60" t="s">
        <v>627</v>
      </c>
      <c r="D212" s="60" t="s">
        <v>123</v>
      </c>
      <c r="E212" s="61">
        <v>0</v>
      </c>
      <c r="F212" s="61">
        <v>181.59</v>
      </c>
      <c r="G212" s="61">
        <v>17.399999999999999</v>
      </c>
      <c r="H212" s="61">
        <v>164.19</v>
      </c>
      <c r="I212" s="61">
        <v>0</v>
      </c>
      <c r="J212" s="61">
        <v>2.11</v>
      </c>
      <c r="K212" s="61">
        <v>0.2</v>
      </c>
      <c r="L212" s="61">
        <v>1.91</v>
      </c>
      <c r="M212" s="9" t="str">
        <f>VLOOKUP(C212,TB!C:F,3,0)</f>
        <v>Prodn  materials consumed-material cost</v>
      </c>
      <c r="N212" s="9" t="str">
        <f>VLOOKUP(C212,TB!C:F,4,0)</f>
        <v>Production materials consumed</v>
      </c>
      <c r="P212" s="179"/>
      <c r="Q212" s="179"/>
    </row>
    <row r="213" spans="1:17" ht="14.5" hidden="1">
      <c r="A213" s="12" t="str">
        <f t="shared" si="7"/>
        <v>5</v>
      </c>
      <c r="B213" s="13" t="str">
        <f t="shared" si="8"/>
        <v>50101022</v>
      </c>
      <c r="C213" s="60" t="s">
        <v>1091</v>
      </c>
      <c r="D213" s="60" t="s">
        <v>1092</v>
      </c>
      <c r="E213" s="61">
        <v>0</v>
      </c>
      <c r="F213" s="61">
        <v>8602</v>
      </c>
      <c r="G213" s="61">
        <v>8602</v>
      </c>
      <c r="H213" s="61">
        <v>0</v>
      </c>
      <c r="I213" s="61">
        <v>0</v>
      </c>
      <c r="J213" s="61">
        <v>100.31</v>
      </c>
      <c r="K213" s="61">
        <v>100.31</v>
      </c>
      <c r="L213" s="61">
        <v>0</v>
      </c>
      <c r="M213" s="9" t="str">
        <f>VLOOKUP(C213,TB!C:F,3,0)</f>
        <v>Environment treatment expenses</v>
      </c>
      <c r="N213" s="9" t="str">
        <f>VLOOKUP(C213,TB!C:F,4,0)</f>
        <v>Factory overheads</v>
      </c>
      <c r="P213" s="179"/>
      <c r="Q213" s="179"/>
    </row>
    <row r="214" spans="1:17" ht="14.5" hidden="1">
      <c r="A214" s="12" t="str">
        <f t="shared" si="7"/>
        <v>5</v>
      </c>
      <c r="B214" s="13" t="str">
        <f t="shared" si="8"/>
        <v>50101035</v>
      </c>
      <c r="C214" s="60" t="s">
        <v>1300</v>
      </c>
      <c r="D214" s="60" t="s">
        <v>1301</v>
      </c>
      <c r="E214" s="61">
        <v>0</v>
      </c>
      <c r="F214" s="61">
        <v>15364675.59</v>
      </c>
      <c r="G214" s="61">
        <v>125715.8</v>
      </c>
      <c r="H214" s="61">
        <v>15238959.789999999</v>
      </c>
      <c r="I214" s="61">
        <v>0</v>
      </c>
      <c r="J214" s="61">
        <v>177941.78</v>
      </c>
      <c r="K214" s="61">
        <v>1463.09</v>
      </c>
      <c r="L214" s="61">
        <v>176478.69</v>
      </c>
      <c r="M214" s="9" t="str">
        <f>VLOOKUP(C214,TB!C:F,3,0)</f>
        <v>Prodn  materials consumed-inward cost</v>
      </c>
      <c r="N214" s="9" t="str">
        <f>VLOOKUP(C214,TB!C:F,4,0)</f>
        <v>Production materials consumed</v>
      </c>
      <c r="P214" s="179"/>
      <c r="Q214" s="179"/>
    </row>
    <row r="215" spans="1:17" ht="14.5" hidden="1">
      <c r="A215" s="12" t="str">
        <f t="shared" si="7"/>
        <v>5</v>
      </c>
      <c r="B215" s="13" t="str">
        <f t="shared" si="8"/>
        <v>50101044</v>
      </c>
      <c r="C215" s="60" t="s">
        <v>1302</v>
      </c>
      <c r="D215" s="60" t="s">
        <v>1303</v>
      </c>
      <c r="E215" s="61">
        <v>0</v>
      </c>
      <c r="F215" s="61">
        <v>1149923</v>
      </c>
      <c r="G215" s="61">
        <v>0</v>
      </c>
      <c r="H215" s="61">
        <v>1149923</v>
      </c>
      <c r="I215" s="61">
        <v>0</v>
      </c>
      <c r="J215" s="61">
        <v>13321.4</v>
      </c>
      <c r="K215" s="61">
        <v>0</v>
      </c>
      <c r="L215" s="61">
        <v>13321.4</v>
      </c>
      <c r="M215" s="9" t="str">
        <f>VLOOKUP(C215,TB!C:F,3,0)</f>
        <v>Printing and stationeries</v>
      </c>
      <c r="N215" s="9" t="str">
        <f>VLOOKUP(C215,TB!C:F,4,0)</f>
        <v>Administrative expenses</v>
      </c>
      <c r="P215" s="179"/>
      <c r="Q215" s="179"/>
    </row>
    <row r="216" spans="1:17" ht="14.5" hidden="1">
      <c r="A216" s="12" t="str">
        <f t="shared" si="7"/>
        <v>5</v>
      </c>
      <c r="B216" s="125" t="str">
        <f t="shared" si="8"/>
        <v>50201001</v>
      </c>
      <c r="C216" s="60" t="s">
        <v>468</v>
      </c>
      <c r="D216" s="60" t="s">
        <v>28</v>
      </c>
      <c r="E216" s="61">
        <v>0</v>
      </c>
      <c r="F216" s="61">
        <v>618253434.60000002</v>
      </c>
      <c r="G216" s="61">
        <v>1301614.6000000001</v>
      </c>
      <c r="H216" s="61">
        <v>616951820</v>
      </c>
      <c r="I216" s="61">
        <v>0</v>
      </c>
      <c r="J216" s="61">
        <v>7129154.0599999996</v>
      </c>
      <c r="K216" s="61">
        <v>15174.95</v>
      </c>
      <c r="L216" s="61">
        <v>7113979.1100000003</v>
      </c>
      <c r="M216" s="9" t="str">
        <f>VLOOKUP(C216,TB!C:F,3,0)</f>
        <v>Wages</v>
      </c>
      <c r="N216" s="9" t="str">
        <f>VLOOKUP(C216,TB!C:F,4,0)</f>
        <v>Direct expenses</v>
      </c>
      <c r="P216" s="179"/>
      <c r="Q216" s="179"/>
    </row>
    <row r="217" spans="1:17" ht="14.5" hidden="1">
      <c r="A217" s="12" t="str">
        <f t="shared" si="7"/>
        <v>5</v>
      </c>
      <c r="B217" s="125" t="str">
        <f t="shared" si="8"/>
        <v>50201002</v>
      </c>
      <c r="C217" s="60" t="s">
        <v>469</v>
      </c>
      <c r="D217" s="60" t="s">
        <v>4</v>
      </c>
      <c r="E217" s="61">
        <v>0</v>
      </c>
      <c r="F217" s="61">
        <v>22354775</v>
      </c>
      <c r="G217" s="61">
        <v>0</v>
      </c>
      <c r="H217" s="61">
        <v>22354775</v>
      </c>
      <c r="I217" s="61">
        <v>0</v>
      </c>
      <c r="J217" s="61">
        <v>257743.45</v>
      </c>
      <c r="K217" s="61">
        <v>0</v>
      </c>
      <c r="L217" s="61">
        <v>257743.45</v>
      </c>
      <c r="M217" s="9" t="str">
        <f>VLOOKUP(C217,TB!C:F,3,0)</f>
        <v>Wages</v>
      </c>
      <c r="N217" s="9" t="str">
        <f>VLOOKUP(C217,TB!C:F,4,0)</f>
        <v>Direct expenses</v>
      </c>
      <c r="P217" s="179"/>
      <c r="Q217" s="179"/>
    </row>
    <row r="218" spans="1:17" ht="14.5" hidden="1">
      <c r="A218" s="12" t="str">
        <f t="shared" si="7"/>
        <v>5</v>
      </c>
      <c r="B218" s="125" t="str">
        <f t="shared" si="8"/>
        <v>50201003</v>
      </c>
      <c r="C218" s="60" t="s">
        <v>470</v>
      </c>
      <c r="D218" s="60" t="s">
        <v>53</v>
      </c>
      <c r="E218" s="61">
        <v>0</v>
      </c>
      <c r="F218" s="61">
        <v>163785121.75</v>
      </c>
      <c r="G218" s="61">
        <v>1341037.2</v>
      </c>
      <c r="H218" s="61">
        <v>162444084.55000001</v>
      </c>
      <c r="I218" s="61">
        <v>0</v>
      </c>
      <c r="J218" s="61">
        <v>1885467.68</v>
      </c>
      <c r="K218" s="61">
        <v>15793.2</v>
      </c>
      <c r="L218" s="61">
        <v>1869674.48</v>
      </c>
      <c r="M218" s="9" t="str">
        <f>VLOOKUP(C218,TB!C:F,3,0)</f>
        <v>Wages</v>
      </c>
      <c r="N218" s="9" t="str">
        <f>VLOOKUP(C218,TB!C:F,4,0)</f>
        <v>Direct expenses</v>
      </c>
      <c r="P218" s="179"/>
      <c r="Q218" s="179"/>
    </row>
    <row r="219" spans="1:17" ht="14.5" hidden="1">
      <c r="A219" s="12" t="str">
        <f t="shared" si="7"/>
        <v>5</v>
      </c>
      <c r="B219" s="125" t="str">
        <f t="shared" si="8"/>
        <v>50201004</v>
      </c>
      <c r="C219" s="60" t="s">
        <v>471</v>
      </c>
      <c r="D219" s="60" t="s">
        <v>124</v>
      </c>
      <c r="E219" s="61">
        <v>0</v>
      </c>
      <c r="F219" s="61">
        <v>29513</v>
      </c>
      <c r="G219" s="61">
        <v>0</v>
      </c>
      <c r="H219" s="61">
        <v>29513</v>
      </c>
      <c r="I219" s="61">
        <v>0</v>
      </c>
      <c r="J219" s="61">
        <v>347.42</v>
      </c>
      <c r="K219" s="61">
        <v>0</v>
      </c>
      <c r="L219" s="61">
        <v>347.42</v>
      </c>
      <c r="M219" s="9" t="str">
        <f>VLOOKUP(C219,TB!C:F,3,0)</f>
        <v>Wages</v>
      </c>
      <c r="N219" s="9" t="str">
        <f>VLOOKUP(C219,TB!C:F,4,0)</f>
        <v>Direct expenses</v>
      </c>
      <c r="P219" s="179"/>
      <c r="Q219" s="179"/>
    </row>
    <row r="220" spans="1:17" ht="14.5" hidden="1">
      <c r="A220" s="12" t="str">
        <f t="shared" si="7"/>
        <v>5</v>
      </c>
      <c r="B220" s="13" t="str">
        <f t="shared" si="8"/>
        <v>50201005</v>
      </c>
      <c r="C220" s="60" t="s">
        <v>472</v>
      </c>
      <c r="D220" s="60" t="s">
        <v>54</v>
      </c>
      <c r="E220" s="61">
        <v>0</v>
      </c>
      <c r="F220" s="61">
        <v>2359117.6</v>
      </c>
      <c r="G220" s="61">
        <v>2412057.66</v>
      </c>
      <c r="H220" s="61">
        <v>-52940.06</v>
      </c>
      <c r="I220" s="61">
        <v>0</v>
      </c>
      <c r="J220" s="61">
        <v>27832.57</v>
      </c>
      <c r="K220" s="61">
        <v>28660.26</v>
      </c>
      <c r="L220" s="61">
        <v>-827.69</v>
      </c>
      <c r="M220" s="9" t="str">
        <f>VLOOKUP(C220,TB!C:F,3,0)</f>
        <v>Wages</v>
      </c>
      <c r="N220" s="9" t="str">
        <f>VLOOKUP(C220,TB!C:F,4,0)</f>
        <v>Direct expenses</v>
      </c>
      <c r="P220" s="179"/>
      <c r="Q220" s="179"/>
    </row>
    <row r="221" spans="1:17" ht="14.5" hidden="1">
      <c r="A221" s="12" t="str">
        <f t="shared" si="7"/>
        <v>5</v>
      </c>
      <c r="B221" s="125" t="str">
        <f t="shared" si="8"/>
        <v>50201007</v>
      </c>
      <c r="C221" s="60" t="s">
        <v>473</v>
      </c>
      <c r="D221" s="60" t="s">
        <v>55</v>
      </c>
      <c r="E221" s="61">
        <v>0</v>
      </c>
      <c r="F221" s="61">
        <v>11931259</v>
      </c>
      <c r="G221" s="61">
        <v>0</v>
      </c>
      <c r="H221" s="61">
        <v>11931259</v>
      </c>
      <c r="I221" s="61">
        <v>0</v>
      </c>
      <c r="J221" s="61">
        <v>137696.04</v>
      </c>
      <c r="K221" s="61">
        <v>0</v>
      </c>
      <c r="L221" s="61">
        <v>137696.04</v>
      </c>
      <c r="M221" s="9" t="str">
        <f>VLOOKUP(C221,TB!C:F,3,0)</f>
        <v>Wages</v>
      </c>
      <c r="N221" s="9" t="str">
        <f>VLOOKUP(C221,TB!C:F,4,0)</f>
        <v>Direct expenses</v>
      </c>
      <c r="P221" s="179"/>
      <c r="Q221" s="179"/>
    </row>
    <row r="222" spans="1:17" ht="14.5" hidden="1">
      <c r="A222" s="12" t="str">
        <f t="shared" si="7"/>
        <v>5</v>
      </c>
      <c r="B222" s="13" t="str">
        <f t="shared" si="8"/>
        <v>50201008</v>
      </c>
      <c r="C222" s="60" t="s">
        <v>474</v>
      </c>
      <c r="D222" s="60" t="s">
        <v>126</v>
      </c>
      <c r="E222" s="61">
        <v>0</v>
      </c>
      <c r="F222" s="61">
        <v>734050</v>
      </c>
      <c r="G222" s="61">
        <v>55045.45</v>
      </c>
      <c r="H222" s="61">
        <v>679004.55</v>
      </c>
      <c r="I222" s="61">
        <v>0</v>
      </c>
      <c r="J222" s="61">
        <v>8488.81</v>
      </c>
      <c r="K222" s="61">
        <v>651.17999999999995</v>
      </c>
      <c r="L222" s="61">
        <v>7837.63</v>
      </c>
      <c r="M222" s="9" t="str">
        <f>VLOOKUP(C222,TB!C:F,3,0)</f>
        <v>Wages</v>
      </c>
      <c r="N222" s="9" t="str">
        <f>VLOOKUP(C222,TB!C:F,4,0)</f>
        <v>Direct expenses</v>
      </c>
      <c r="P222" s="179"/>
      <c r="Q222" s="179"/>
    </row>
    <row r="223" spans="1:17" ht="14.5" hidden="1">
      <c r="A223" s="12" t="str">
        <f t="shared" si="7"/>
        <v>5</v>
      </c>
      <c r="B223" s="13" t="str">
        <f t="shared" si="8"/>
        <v>50201009</v>
      </c>
      <c r="C223" s="60" t="s">
        <v>475</v>
      </c>
      <c r="D223" s="60" t="s">
        <v>19</v>
      </c>
      <c r="E223" s="61">
        <v>0</v>
      </c>
      <c r="F223" s="61">
        <v>49001252</v>
      </c>
      <c r="G223" s="61">
        <v>0</v>
      </c>
      <c r="H223" s="61">
        <v>49001252</v>
      </c>
      <c r="I223" s="61">
        <v>0</v>
      </c>
      <c r="J223" s="61">
        <v>572398.06000000006</v>
      </c>
      <c r="K223" s="61">
        <v>0</v>
      </c>
      <c r="L223" s="61">
        <v>572398.06000000006</v>
      </c>
      <c r="M223" s="9" t="str">
        <f>VLOOKUP(C223,TB!C:F,3,0)</f>
        <v>Wages</v>
      </c>
      <c r="N223" s="9" t="str">
        <f>VLOOKUP(C223,TB!C:F,4,0)</f>
        <v>Direct expenses</v>
      </c>
      <c r="P223" s="179"/>
      <c r="Q223" s="179"/>
    </row>
    <row r="224" spans="1:17" ht="14.5" hidden="1">
      <c r="A224" s="12" t="str">
        <f t="shared" si="7"/>
        <v>5</v>
      </c>
      <c r="B224" s="13" t="str">
        <f t="shared" si="8"/>
        <v>50201010</v>
      </c>
      <c r="C224" s="60" t="s">
        <v>476</v>
      </c>
      <c r="D224" s="60" t="s">
        <v>56</v>
      </c>
      <c r="E224" s="61">
        <v>0</v>
      </c>
      <c r="F224" s="61">
        <v>23344085</v>
      </c>
      <c r="G224" s="61">
        <v>0</v>
      </c>
      <c r="H224" s="61">
        <v>23344085</v>
      </c>
      <c r="I224" s="61">
        <v>0</v>
      </c>
      <c r="J224" s="61">
        <v>271941.53000000003</v>
      </c>
      <c r="K224" s="61">
        <v>0</v>
      </c>
      <c r="L224" s="61">
        <v>271941.53000000003</v>
      </c>
      <c r="M224" s="9" t="str">
        <f>VLOOKUP(C224,TB!C:F,3,0)</f>
        <v>Wages</v>
      </c>
      <c r="N224" s="9" t="str">
        <f>VLOOKUP(C224,TB!C:F,4,0)</f>
        <v>Direct expenses</v>
      </c>
      <c r="P224" s="179"/>
      <c r="Q224" s="179"/>
    </row>
    <row r="225" spans="1:17" ht="14.5" hidden="1">
      <c r="A225" s="12" t="str">
        <f t="shared" si="7"/>
        <v>5</v>
      </c>
      <c r="B225" s="13" t="str">
        <f t="shared" si="8"/>
        <v>50201011</v>
      </c>
      <c r="C225" s="60" t="s">
        <v>628</v>
      </c>
      <c r="D225" s="60" t="s">
        <v>477</v>
      </c>
      <c r="E225" s="61">
        <v>0</v>
      </c>
      <c r="F225" s="61">
        <v>623000</v>
      </c>
      <c r="G225" s="61">
        <v>0</v>
      </c>
      <c r="H225" s="61">
        <v>623000</v>
      </c>
      <c r="I225" s="61">
        <v>0</v>
      </c>
      <c r="J225" s="61">
        <v>7256.85</v>
      </c>
      <c r="K225" s="61">
        <v>0</v>
      </c>
      <c r="L225" s="61">
        <v>7256.85</v>
      </c>
      <c r="M225" s="9" t="str">
        <f>VLOOKUP(C225,TB!C:F,3,0)</f>
        <v>Wages</v>
      </c>
      <c r="N225" s="9" t="str">
        <f>VLOOKUP(C225,TB!C:F,4,0)</f>
        <v>Direct expenses</v>
      </c>
      <c r="P225" s="179"/>
      <c r="Q225" s="179"/>
    </row>
    <row r="226" spans="1:17" ht="14.5" hidden="1">
      <c r="A226" s="12" t="str">
        <f t="shared" si="7"/>
        <v>5</v>
      </c>
      <c r="B226" s="13" t="str">
        <f t="shared" si="8"/>
        <v>50201012</v>
      </c>
      <c r="C226" s="60" t="s">
        <v>478</v>
      </c>
      <c r="D226" s="60" t="s">
        <v>57</v>
      </c>
      <c r="E226" s="61">
        <v>0</v>
      </c>
      <c r="F226" s="61">
        <v>15017476</v>
      </c>
      <c r="G226" s="61">
        <v>1574</v>
      </c>
      <c r="H226" s="61">
        <v>15015902</v>
      </c>
      <c r="I226" s="61">
        <v>0</v>
      </c>
      <c r="J226" s="61">
        <v>174401.87</v>
      </c>
      <c r="K226" s="61">
        <v>18.53</v>
      </c>
      <c r="L226" s="61">
        <v>174383.34</v>
      </c>
      <c r="M226" s="9" t="str">
        <f>VLOOKUP(C226,TB!C:F,3,0)</f>
        <v>Wages</v>
      </c>
      <c r="N226" s="9" t="str">
        <f>VLOOKUP(C226,TB!C:F,4,0)</f>
        <v>Direct expenses</v>
      </c>
      <c r="P226" s="179"/>
      <c r="Q226" s="179"/>
    </row>
    <row r="227" spans="1:17" ht="14.5" hidden="1">
      <c r="A227" s="12" t="str">
        <f t="shared" si="7"/>
        <v>5</v>
      </c>
      <c r="B227" s="13" t="str">
        <f t="shared" si="8"/>
        <v>50201013</v>
      </c>
      <c r="C227" s="60" t="s">
        <v>479</v>
      </c>
      <c r="D227" s="60" t="s">
        <v>58</v>
      </c>
      <c r="E227" s="61">
        <v>0</v>
      </c>
      <c r="F227" s="61">
        <v>102816053.15000001</v>
      </c>
      <c r="G227" s="61">
        <v>39554463.020000003</v>
      </c>
      <c r="H227" s="61">
        <v>63261590.130000003</v>
      </c>
      <c r="I227" s="61">
        <v>0</v>
      </c>
      <c r="J227" s="61">
        <v>999215.47</v>
      </c>
      <c r="K227" s="61">
        <v>526749.63</v>
      </c>
      <c r="L227" s="61">
        <v>472465.84</v>
      </c>
      <c r="M227" s="9" t="str">
        <f>VLOOKUP(C227,TB!C:F,3,0)</f>
        <v>Wages</v>
      </c>
      <c r="N227" s="9" t="str">
        <f>VLOOKUP(C227,TB!C:F,4,0)</f>
        <v>Direct expenses</v>
      </c>
      <c r="P227" s="179"/>
      <c r="Q227" s="179"/>
    </row>
    <row r="228" spans="1:17" ht="14.5" hidden="1">
      <c r="A228" s="12" t="str">
        <f t="shared" si="7"/>
        <v>5</v>
      </c>
      <c r="B228" s="13" t="str">
        <f t="shared" si="8"/>
        <v>50201015</v>
      </c>
      <c r="C228" s="60" t="s">
        <v>480</v>
      </c>
      <c r="D228" s="60" t="s">
        <v>127</v>
      </c>
      <c r="E228" s="61">
        <v>0</v>
      </c>
      <c r="F228" s="61">
        <v>2736350</v>
      </c>
      <c r="G228" s="61">
        <v>0</v>
      </c>
      <c r="H228" s="61">
        <v>2736350</v>
      </c>
      <c r="I228" s="61">
        <v>0</v>
      </c>
      <c r="J228" s="61">
        <v>31799.54</v>
      </c>
      <c r="K228" s="61">
        <v>0</v>
      </c>
      <c r="L228" s="61">
        <v>31799.54</v>
      </c>
      <c r="M228" s="9" t="str">
        <f>VLOOKUP(C228,TB!C:F,3,0)</f>
        <v>Wages</v>
      </c>
      <c r="N228" s="9" t="str">
        <f>VLOOKUP(C228,TB!C:F,4,0)</f>
        <v>Direct expenses</v>
      </c>
      <c r="P228" s="179"/>
      <c r="Q228" s="179"/>
    </row>
    <row r="229" spans="1:17" ht="14.5" hidden="1">
      <c r="A229" s="12" t="str">
        <f t="shared" si="7"/>
        <v>5</v>
      </c>
      <c r="B229" s="13" t="str">
        <f t="shared" si="8"/>
        <v>50201025</v>
      </c>
      <c r="C229" s="60" t="s">
        <v>1095</v>
      </c>
      <c r="D229" s="60" t="s">
        <v>1096</v>
      </c>
      <c r="E229" s="61">
        <v>0</v>
      </c>
      <c r="F229" s="61">
        <v>2124593.85</v>
      </c>
      <c r="G229" s="61">
        <v>4907.9399999999996</v>
      </c>
      <c r="H229" s="61">
        <v>2119685.91</v>
      </c>
      <c r="I229" s="61">
        <v>0</v>
      </c>
      <c r="J229" s="61">
        <v>24618.240000000002</v>
      </c>
      <c r="K229" s="61">
        <v>57.09</v>
      </c>
      <c r="L229" s="61">
        <v>24561.15</v>
      </c>
      <c r="M229" s="9" t="str">
        <f>VLOOKUP(C229,TB!C:F,3,0)</f>
        <v>Wages</v>
      </c>
      <c r="N229" s="9" t="str">
        <f>VLOOKUP(C229,TB!C:F,4,0)</f>
        <v>Direct expenses</v>
      </c>
      <c r="P229" s="179"/>
      <c r="Q229" s="179"/>
    </row>
    <row r="230" spans="1:17" ht="14.5" hidden="1">
      <c r="A230" s="12" t="str">
        <f t="shared" si="7"/>
        <v>5</v>
      </c>
      <c r="B230" s="13" t="str">
        <f t="shared" si="8"/>
        <v>50202001</v>
      </c>
      <c r="C230" s="60" t="s">
        <v>481</v>
      </c>
      <c r="D230" s="60" t="s">
        <v>128</v>
      </c>
      <c r="E230" s="61">
        <v>0</v>
      </c>
      <c r="F230" s="61">
        <v>148834.70000000001</v>
      </c>
      <c r="G230" s="61">
        <v>37769.699999999997</v>
      </c>
      <c r="H230" s="61">
        <v>111065</v>
      </c>
      <c r="I230" s="61">
        <v>0</v>
      </c>
      <c r="J230" s="61">
        <v>1731.53</v>
      </c>
      <c r="K230" s="61">
        <v>444.68</v>
      </c>
      <c r="L230" s="61">
        <v>1286.8499999999999</v>
      </c>
      <c r="M230" s="9" t="str">
        <f>VLOOKUP(C230,TB!C:F,3,0)</f>
        <v>Fabric shading, mending, printing etc.</v>
      </c>
      <c r="N230" s="9" t="str">
        <f>VLOOKUP(C230,TB!C:F,4,0)</f>
        <v>Direct expenses</v>
      </c>
      <c r="P230" s="179"/>
      <c r="Q230" s="179"/>
    </row>
    <row r="231" spans="1:17" ht="14.5" hidden="1">
      <c r="A231" s="12" t="str">
        <f t="shared" si="7"/>
        <v>5</v>
      </c>
      <c r="B231" s="13" t="str">
        <f t="shared" si="8"/>
        <v>50202003</v>
      </c>
      <c r="C231" s="60" t="s">
        <v>483</v>
      </c>
      <c r="D231" s="60" t="s">
        <v>130</v>
      </c>
      <c r="E231" s="61">
        <v>0</v>
      </c>
      <c r="F231" s="61">
        <v>3062224.67</v>
      </c>
      <c r="G231" s="61">
        <v>913923.74</v>
      </c>
      <c r="H231" s="61">
        <v>2148300.9300000002</v>
      </c>
      <c r="I231" s="61">
        <v>0</v>
      </c>
      <c r="J231" s="61">
        <v>35236.5</v>
      </c>
      <c r="K231" s="61">
        <v>10511.65</v>
      </c>
      <c r="L231" s="61">
        <v>24724.85</v>
      </c>
      <c r="M231" s="9" t="str">
        <f>VLOOKUP(C231,TB!C:F,3,0)</f>
        <v>Fabric shading, mending, printing etc.</v>
      </c>
      <c r="N231" s="9" t="str">
        <f>VLOOKUP(C231,TB!C:F,4,0)</f>
        <v>Direct expenses</v>
      </c>
      <c r="P231" s="179"/>
      <c r="Q231" s="179"/>
    </row>
    <row r="232" spans="1:17" ht="14.5" hidden="1">
      <c r="A232" s="12" t="str">
        <f t="shared" si="7"/>
        <v>5</v>
      </c>
      <c r="B232" s="13" t="str">
        <f t="shared" si="8"/>
        <v>50202005</v>
      </c>
      <c r="C232" s="60" t="s">
        <v>485</v>
      </c>
      <c r="D232" s="60" t="s">
        <v>131</v>
      </c>
      <c r="E232" s="61">
        <v>0</v>
      </c>
      <c r="F232" s="61">
        <v>113965186.48999999</v>
      </c>
      <c r="G232" s="61">
        <v>14286639.460000001</v>
      </c>
      <c r="H232" s="61">
        <v>99678547.030000001</v>
      </c>
      <c r="I232" s="61">
        <v>0</v>
      </c>
      <c r="J232" s="61">
        <v>1321229.3600000001</v>
      </c>
      <c r="K232" s="61">
        <v>167979.3</v>
      </c>
      <c r="L232" s="61">
        <v>1153250.06</v>
      </c>
      <c r="M232" s="9" t="str">
        <f>VLOOKUP(C232,TB!C:F,3,0)</f>
        <v>Fabric shading, mending, printing etc.</v>
      </c>
      <c r="N232" s="9" t="str">
        <f>VLOOKUP(C232,TB!C:F,4,0)</f>
        <v>Direct expenses</v>
      </c>
      <c r="P232" s="179"/>
      <c r="Q232" s="179"/>
    </row>
    <row r="233" spans="1:17" ht="14.5" hidden="1">
      <c r="A233" s="12" t="str">
        <f t="shared" si="7"/>
        <v>5</v>
      </c>
      <c r="B233" s="198" t="str">
        <f t="shared" si="8"/>
        <v>50301001</v>
      </c>
      <c r="C233" s="60" t="s">
        <v>486</v>
      </c>
      <c r="D233" s="60" t="s">
        <v>132</v>
      </c>
      <c r="E233" s="61">
        <v>0</v>
      </c>
      <c r="F233" s="61">
        <v>131501630.36</v>
      </c>
      <c r="G233" s="61">
        <v>108750311.14</v>
      </c>
      <c r="H233" s="61">
        <v>22751319.219999999</v>
      </c>
      <c r="I233" s="61">
        <v>0</v>
      </c>
      <c r="J233" s="61">
        <v>1529034.89</v>
      </c>
      <c r="K233" s="61">
        <v>1266302.08</v>
      </c>
      <c r="L233" s="61">
        <v>262732.81</v>
      </c>
      <c r="M233" s="199" t="str">
        <f>VLOOKUP(C233,TB!C:F,3,0)</f>
        <v>Repair and maintenance</v>
      </c>
      <c r="N233" s="199" t="str">
        <f>VLOOKUP(C233,TB!C:F,4,0)</f>
        <v>Factory overheads</v>
      </c>
      <c r="P233" s="179"/>
      <c r="Q233" s="179"/>
    </row>
    <row r="234" spans="1:17" ht="14.5" hidden="1">
      <c r="A234" s="12" t="str">
        <f t="shared" si="7"/>
        <v>5</v>
      </c>
      <c r="B234" s="13" t="str">
        <f t="shared" si="8"/>
        <v>50301002</v>
      </c>
      <c r="C234" s="60" t="s">
        <v>487</v>
      </c>
      <c r="D234" s="60" t="s">
        <v>133</v>
      </c>
      <c r="E234" s="61">
        <v>0</v>
      </c>
      <c r="F234" s="61">
        <v>3629323.65</v>
      </c>
      <c r="G234" s="61">
        <v>939767.65</v>
      </c>
      <c r="H234" s="61">
        <v>2689556</v>
      </c>
      <c r="I234" s="61">
        <v>0</v>
      </c>
      <c r="J234" s="61">
        <v>41204.870000000003</v>
      </c>
      <c r="K234" s="61">
        <v>10786.16</v>
      </c>
      <c r="L234" s="61">
        <v>30418.71</v>
      </c>
      <c r="M234" s="15" t="str">
        <f>VLOOKUP(C234,TB!C:F,3,0)</f>
        <v>House keeping expenses</v>
      </c>
      <c r="N234" s="9" t="str">
        <f>VLOOKUP(C234,TB!C:F,4,0)</f>
        <v>Factory overheads</v>
      </c>
      <c r="P234" s="179"/>
      <c r="Q234" s="179"/>
    </row>
    <row r="235" spans="1:17" ht="14.5" hidden="1">
      <c r="A235" s="12" t="str">
        <f t="shared" si="7"/>
        <v>5</v>
      </c>
      <c r="B235" s="13" t="str">
        <f t="shared" si="8"/>
        <v>50306001</v>
      </c>
      <c r="C235" s="60" t="s">
        <v>488</v>
      </c>
      <c r="D235" s="60" t="s">
        <v>134</v>
      </c>
      <c r="E235" s="61">
        <v>0</v>
      </c>
      <c r="F235" s="61">
        <v>113902004.39</v>
      </c>
      <c r="G235" s="61">
        <v>77342103.239999995</v>
      </c>
      <c r="H235" s="61">
        <v>36559901.149999999</v>
      </c>
      <c r="I235" s="61">
        <v>0</v>
      </c>
      <c r="J235" s="61">
        <v>1314660.1000000001</v>
      </c>
      <c r="K235" s="61">
        <v>895765.17</v>
      </c>
      <c r="L235" s="61">
        <v>418894.93</v>
      </c>
      <c r="M235" s="9" t="str">
        <f>VLOOKUP(C235,TB!C:F,3,0)</f>
        <v>Lab charges</v>
      </c>
      <c r="N235" s="9" t="str">
        <f>VLOOKUP(C235,TB!C:F,4,0)</f>
        <v>Factory overheads</v>
      </c>
      <c r="P235" s="179"/>
      <c r="Q235" s="179"/>
    </row>
    <row r="236" spans="1:17" ht="14.5" hidden="1">
      <c r="A236" s="12" t="str">
        <f t="shared" si="7"/>
        <v>5</v>
      </c>
      <c r="B236" s="13" t="str">
        <f t="shared" si="8"/>
        <v>50307002</v>
      </c>
      <c r="C236" s="60" t="s">
        <v>490</v>
      </c>
      <c r="D236" s="60" t="s">
        <v>135</v>
      </c>
      <c r="E236" s="61">
        <v>0</v>
      </c>
      <c r="F236" s="61">
        <v>14571925.25</v>
      </c>
      <c r="G236" s="61">
        <v>7708723.9500000002</v>
      </c>
      <c r="H236" s="61">
        <v>6863201.2999999998</v>
      </c>
      <c r="I236" s="61">
        <v>0</v>
      </c>
      <c r="J236" s="61">
        <v>167385.59</v>
      </c>
      <c r="K236" s="61">
        <v>88886.45</v>
      </c>
      <c r="L236" s="61">
        <v>78499.14</v>
      </c>
      <c r="M236" s="9" t="str">
        <f>VLOOKUP(C236,TB!C:F,3,0)</f>
        <v>Machine hire charges</v>
      </c>
      <c r="N236" s="9" t="str">
        <f>VLOOKUP(C236,TB!C:F,4,0)</f>
        <v>Factory overheads</v>
      </c>
      <c r="P236" s="179"/>
      <c r="Q236" s="179"/>
    </row>
    <row r="237" spans="1:17" ht="14.5" hidden="1">
      <c r="A237" s="12" t="str">
        <f t="shared" si="7"/>
        <v>5</v>
      </c>
      <c r="B237" s="13" t="str">
        <f t="shared" si="8"/>
        <v>50307003</v>
      </c>
      <c r="C237" s="60" t="s">
        <v>491</v>
      </c>
      <c r="D237" s="60" t="s">
        <v>60</v>
      </c>
      <c r="E237" s="61">
        <v>0</v>
      </c>
      <c r="F237" s="61">
        <v>87292141.299999997</v>
      </c>
      <c r="G237" s="61">
        <v>31231333.449999999</v>
      </c>
      <c r="H237" s="61">
        <v>56060807.850000001</v>
      </c>
      <c r="I237" s="61">
        <v>0</v>
      </c>
      <c r="J237" s="61">
        <v>1000435.44</v>
      </c>
      <c r="K237" s="61">
        <v>356501.94</v>
      </c>
      <c r="L237" s="61">
        <v>643933.5</v>
      </c>
      <c r="M237" s="9" t="str">
        <f>VLOOKUP(C237,TB!C:F,3,0)</f>
        <v>Gas charges</v>
      </c>
      <c r="N237" s="9" t="str">
        <f>VLOOKUP(C237,TB!C:F,4,0)</f>
        <v>Factory overheads</v>
      </c>
      <c r="P237" s="179"/>
      <c r="Q237" s="179"/>
    </row>
    <row r="238" spans="1:17" ht="14.5" hidden="1">
      <c r="A238" s="12" t="str">
        <f t="shared" si="7"/>
        <v>5</v>
      </c>
      <c r="B238" s="13" t="str">
        <f t="shared" si="8"/>
        <v>50307004</v>
      </c>
      <c r="C238" s="60" t="s">
        <v>492</v>
      </c>
      <c r="D238" s="60" t="s">
        <v>61</v>
      </c>
      <c r="E238" s="61">
        <v>0</v>
      </c>
      <c r="F238" s="61">
        <v>11658981.6</v>
      </c>
      <c r="G238" s="61">
        <v>5725045</v>
      </c>
      <c r="H238" s="61">
        <v>5933936.5999999996</v>
      </c>
      <c r="I238" s="61">
        <v>0</v>
      </c>
      <c r="J238" s="61">
        <v>134690.23999999999</v>
      </c>
      <c r="K238" s="61">
        <v>66376.17</v>
      </c>
      <c r="L238" s="61">
        <v>68314.070000000007</v>
      </c>
      <c r="M238" s="9" t="str">
        <f>VLOOKUP(C238,TB!C:F,3,0)</f>
        <v>Electricity</v>
      </c>
      <c r="N238" s="9" t="str">
        <f>VLOOKUP(C238,TB!C:F,4,0)</f>
        <v>Factory overheads</v>
      </c>
      <c r="P238" s="179"/>
      <c r="Q238" s="179"/>
    </row>
    <row r="239" spans="1:17" ht="14.5" hidden="1">
      <c r="A239" s="12" t="str">
        <f t="shared" si="7"/>
        <v>5</v>
      </c>
      <c r="B239" s="13" t="str">
        <f t="shared" si="8"/>
        <v>50307005</v>
      </c>
      <c r="C239" s="60" t="s">
        <v>493</v>
      </c>
      <c r="D239" s="60" t="s">
        <v>62</v>
      </c>
      <c r="E239" s="61">
        <v>0</v>
      </c>
      <c r="F239" s="61">
        <v>479754.5</v>
      </c>
      <c r="G239" s="61">
        <v>212913.5</v>
      </c>
      <c r="H239" s="61">
        <v>266841</v>
      </c>
      <c r="I239" s="61">
        <v>0</v>
      </c>
      <c r="J239" s="61">
        <v>5410.29</v>
      </c>
      <c r="K239" s="61">
        <v>2401.44</v>
      </c>
      <c r="L239" s="61">
        <v>3008.85</v>
      </c>
      <c r="M239" s="9" t="str">
        <f>VLOOKUP(C239,TB!C:F,3,0)</f>
        <v xml:space="preserve">Water </v>
      </c>
      <c r="N239" s="9" t="str">
        <f>VLOOKUP(C239,TB!C:F,4,0)</f>
        <v>Factory overheads</v>
      </c>
      <c r="P239" s="179"/>
      <c r="Q239" s="179"/>
    </row>
    <row r="240" spans="1:17" ht="14.5" hidden="1">
      <c r="A240" s="12" t="str">
        <f t="shared" si="7"/>
        <v>5</v>
      </c>
      <c r="B240" s="13" t="str">
        <f t="shared" si="8"/>
        <v>50307006</v>
      </c>
      <c r="C240" s="60" t="s">
        <v>494</v>
      </c>
      <c r="D240" s="60" t="s">
        <v>136</v>
      </c>
      <c r="E240" s="61">
        <v>0</v>
      </c>
      <c r="F240" s="61">
        <v>13472226.15</v>
      </c>
      <c r="G240" s="61">
        <v>10502285.65</v>
      </c>
      <c r="H240" s="61">
        <v>2969940.5</v>
      </c>
      <c r="I240" s="61">
        <v>0</v>
      </c>
      <c r="J240" s="61">
        <v>153669.92000000001</v>
      </c>
      <c r="K240" s="61">
        <v>120318.28</v>
      </c>
      <c r="L240" s="61">
        <v>33351.64</v>
      </c>
      <c r="M240" s="9" t="str">
        <f>VLOOKUP(C240,TB!C:F,3,0)</f>
        <v>Environment treatment expenses</v>
      </c>
      <c r="N240" s="9" t="str">
        <f>VLOOKUP(C240,TB!C:F,4,0)</f>
        <v>Factory overheads</v>
      </c>
      <c r="P240" s="179"/>
      <c r="Q240" s="179"/>
    </row>
    <row r="241" spans="1:17" ht="14.5" hidden="1">
      <c r="A241" s="12" t="str">
        <f t="shared" si="7"/>
        <v>5</v>
      </c>
      <c r="B241" s="13" t="str">
        <f t="shared" si="8"/>
        <v>50307008</v>
      </c>
      <c r="C241" s="60" t="s">
        <v>1743</v>
      </c>
      <c r="D241" s="60" t="s">
        <v>1407</v>
      </c>
      <c r="E241" s="61">
        <v>0</v>
      </c>
      <c r="F241" s="61">
        <v>5058357</v>
      </c>
      <c r="G241" s="61">
        <v>2934357</v>
      </c>
      <c r="H241" s="61">
        <v>2124000</v>
      </c>
      <c r="I241" s="61">
        <v>0</v>
      </c>
      <c r="J241" s="61">
        <v>58701.53</v>
      </c>
      <c r="K241" s="61">
        <v>34134.67</v>
      </c>
      <c r="L241" s="61">
        <v>24566.86</v>
      </c>
      <c r="M241" s="9" t="str">
        <f>VLOOKUP(C241,TB!C:F,3,0)</f>
        <v>Diesel</v>
      </c>
      <c r="N241" s="9" t="str">
        <f>VLOOKUP(C241,TB!C:F,4,0)</f>
        <v>Factory overheads</v>
      </c>
      <c r="P241" s="179"/>
      <c r="Q241" s="179"/>
    </row>
    <row r="242" spans="1:17" ht="14.5" hidden="1">
      <c r="A242" s="12" t="str">
        <f t="shared" si="7"/>
        <v>5</v>
      </c>
      <c r="B242" s="13" t="str">
        <f t="shared" si="8"/>
        <v>50308001</v>
      </c>
      <c r="C242" s="60" t="s">
        <v>496</v>
      </c>
      <c r="D242" s="60" t="s">
        <v>138</v>
      </c>
      <c r="E242" s="61">
        <v>0</v>
      </c>
      <c r="F242" s="61">
        <v>14045036.539999999</v>
      </c>
      <c r="G242" s="61">
        <v>0</v>
      </c>
      <c r="H242" s="61">
        <v>14045036.539999999</v>
      </c>
      <c r="I242" s="61">
        <v>0</v>
      </c>
      <c r="J242" s="61">
        <v>181069.57</v>
      </c>
      <c r="K242" s="61">
        <v>0</v>
      </c>
      <c r="L242" s="61">
        <v>181069.57</v>
      </c>
      <c r="M242" s="9" t="str">
        <f>VLOOKUP(C242,TB!C:F,3,0)</f>
        <v>Depreciation</v>
      </c>
      <c r="N242" s="9" t="str">
        <f>VLOOKUP(C242,TB!C:F,4,0)</f>
        <v>Factory overheads</v>
      </c>
      <c r="P242" s="179"/>
      <c r="Q242" s="179"/>
    </row>
    <row r="243" spans="1:17" ht="14.5" hidden="1">
      <c r="A243" s="12" t="str">
        <f t="shared" si="7"/>
        <v>5</v>
      </c>
      <c r="B243" s="13" t="str">
        <f t="shared" si="8"/>
        <v>50308003</v>
      </c>
      <c r="C243" s="60" t="s">
        <v>497</v>
      </c>
      <c r="D243" s="60" t="s">
        <v>139</v>
      </c>
      <c r="E243" s="61">
        <v>0</v>
      </c>
      <c r="F243" s="61">
        <v>33407136.969999999</v>
      </c>
      <c r="G243" s="61">
        <v>16665.62</v>
      </c>
      <c r="H243" s="61">
        <v>33390471.350000001</v>
      </c>
      <c r="I243" s="61">
        <v>0</v>
      </c>
      <c r="J243" s="61">
        <v>453949.98</v>
      </c>
      <c r="K243" s="61">
        <v>167.84</v>
      </c>
      <c r="L243" s="61">
        <v>453782.14</v>
      </c>
      <c r="M243" s="9" t="str">
        <f>VLOOKUP(C243,TB!C:F,3,0)</f>
        <v>Depreciation</v>
      </c>
      <c r="N243" s="9" t="str">
        <f>VLOOKUP(C243,TB!C:F,4,0)</f>
        <v>Factory overheads</v>
      </c>
      <c r="P243" s="179"/>
      <c r="Q243" s="179"/>
    </row>
    <row r="244" spans="1:17" ht="14.5" hidden="1">
      <c r="A244" s="12" t="str">
        <f t="shared" si="7"/>
        <v>5</v>
      </c>
      <c r="B244" s="13" t="str">
        <f t="shared" si="8"/>
        <v>50308004</v>
      </c>
      <c r="C244" s="60" t="s">
        <v>498</v>
      </c>
      <c r="D244" s="60" t="s">
        <v>140</v>
      </c>
      <c r="E244" s="61">
        <v>0</v>
      </c>
      <c r="F244" s="61">
        <v>9167243.4199999999</v>
      </c>
      <c r="G244" s="61">
        <v>0</v>
      </c>
      <c r="H244" s="61">
        <v>9167243.4199999999</v>
      </c>
      <c r="I244" s="61">
        <v>0</v>
      </c>
      <c r="J244" s="61">
        <v>111599.05</v>
      </c>
      <c r="K244" s="61">
        <v>0</v>
      </c>
      <c r="L244" s="61">
        <v>111599.05</v>
      </c>
      <c r="M244" s="9" t="str">
        <f>VLOOKUP(C244,TB!C:F,3,0)</f>
        <v>Depreciation</v>
      </c>
      <c r="N244" s="9" t="str">
        <f>VLOOKUP(C244,TB!C:F,4,0)</f>
        <v>Administrative expenses</v>
      </c>
      <c r="P244" s="179"/>
      <c r="Q244" s="179"/>
    </row>
    <row r="245" spans="1:17" ht="14.5" hidden="1">
      <c r="A245" s="12" t="str">
        <f t="shared" si="7"/>
        <v>5</v>
      </c>
      <c r="B245" s="13" t="str">
        <f t="shared" si="8"/>
        <v>50308005</v>
      </c>
      <c r="C245" s="60" t="s">
        <v>499</v>
      </c>
      <c r="D245" s="60" t="s">
        <v>141</v>
      </c>
      <c r="E245" s="61">
        <v>0</v>
      </c>
      <c r="F245" s="61">
        <v>4992413.3099999996</v>
      </c>
      <c r="G245" s="61">
        <v>0</v>
      </c>
      <c r="H245" s="61">
        <v>4992413.3099999996</v>
      </c>
      <c r="I245" s="61">
        <v>0</v>
      </c>
      <c r="J245" s="61">
        <v>61860.75</v>
      </c>
      <c r="K245" s="61">
        <v>0</v>
      </c>
      <c r="L245" s="61">
        <v>61860.75</v>
      </c>
      <c r="M245" s="9" t="str">
        <f>VLOOKUP(C245,TB!C:F,3,0)</f>
        <v>Depreciation</v>
      </c>
      <c r="N245" s="9" t="str">
        <f>VLOOKUP(C245,TB!C:F,4,0)</f>
        <v>Administrative expenses</v>
      </c>
      <c r="P245" s="179"/>
      <c r="Q245" s="179"/>
    </row>
    <row r="246" spans="1:17" ht="14.5" hidden="1">
      <c r="A246" s="12" t="str">
        <f t="shared" si="7"/>
        <v>5</v>
      </c>
      <c r="B246" s="13" t="str">
        <f t="shared" si="8"/>
        <v>50308006</v>
      </c>
      <c r="C246" s="60" t="s">
        <v>500</v>
      </c>
      <c r="D246" s="60" t="s">
        <v>142</v>
      </c>
      <c r="E246" s="61">
        <v>0</v>
      </c>
      <c r="F246" s="61">
        <v>2141701.11</v>
      </c>
      <c r="G246" s="61">
        <v>0</v>
      </c>
      <c r="H246" s="61">
        <v>2141701.11</v>
      </c>
      <c r="I246" s="61">
        <v>0</v>
      </c>
      <c r="J246" s="61">
        <v>25246.55</v>
      </c>
      <c r="K246" s="61">
        <v>0</v>
      </c>
      <c r="L246" s="61">
        <v>25246.55</v>
      </c>
      <c r="M246" s="9" t="str">
        <f>VLOOKUP(C246,TB!C:F,3,0)</f>
        <v>Depreciation</v>
      </c>
      <c r="N246" s="9" t="str">
        <f>VLOOKUP(C246,TB!C:F,4,0)</f>
        <v>Administrative expenses</v>
      </c>
      <c r="P246" s="179"/>
      <c r="Q246" s="179"/>
    </row>
    <row r="247" spans="1:17" ht="14.5" hidden="1">
      <c r="A247" s="12" t="str">
        <f t="shared" si="7"/>
        <v>5</v>
      </c>
      <c r="B247" s="13" t="str">
        <f t="shared" si="8"/>
        <v>50308007</v>
      </c>
      <c r="C247" s="60" t="s">
        <v>501</v>
      </c>
      <c r="D247" s="60" t="s">
        <v>143</v>
      </c>
      <c r="E247" s="61">
        <v>0</v>
      </c>
      <c r="F247" s="61">
        <v>371329.86</v>
      </c>
      <c r="G247" s="61">
        <v>0</v>
      </c>
      <c r="H247" s="61">
        <v>371329.86</v>
      </c>
      <c r="I247" s="61">
        <v>0</v>
      </c>
      <c r="J247" s="61">
        <v>4371.16</v>
      </c>
      <c r="K247" s="61">
        <v>0</v>
      </c>
      <c r="L247" s="61">
        <v>4371.16</v>
      </c>
      <c r="M247" s="9" t="str">
        <f>VLOOKUP(C247,TB!C:F,3,0)</f>
        <v>Depreciation</v>
      </c>
      <c r="N247" s="9" t="str">
        <f>VLOOKUP(C247,TB!C:F,4,0)</f>
        <v>Administrative expenses</v>
      </c>
      <c r="P247" s="179"/>
      <c r="Q247" s="179"/>
    </row>
    <row r="248" spans="1:17" ht="14.5" hidden="1">
      <c r="A248" s="12" t="str">
        <f t="shared" si="7"/>
        <v>5</v>
      </c>
      <c r="B248" s="13" t="str">
        <f t="shared" si="8"/>
        <v>50308008</v>
      </c>
      <c r="C248" s="60" t="s">
        <v>502</v>
      </c>
      <c r="D248" s="60" t="s">
        <v>144</v>
      </c>
      <c r="E248" s="61">
        <v>0</v>
      </c>
      <c r="F248" s="61">
        <v>187700</v>
      </c>
      <c r="G248" s="61">
        <v>0</v>
      </c>
      <c r="H248" s="61">
        <v>187700</v>
      </c>
      <c r="I248" s="61">
        <v>0</v>
      </c>
      <c r="J248" s="61">
        <v>2235.85</v>
      </c>
      <c r="K248" s="61">
        <v>0</v>
      </c>
      <c r="L248" s="61">
        <v>2235.85</v>
      </c>
      <c r="M248" s="9" t="str">
        <f>VLOOKUP(C248,TB!C:F,3,0)</f>
        <v>Amortization of intangible assets</v>
      </c>
      <c r="N248" s="9" t="str">
        <f>VLOOKUP(C248,TB!C:F,4,0)</f>
        <v>Administrative expenses</v>
      </c>
      <c r="P248" s="179"/>
      <c r="Q248" s="179"/>
    </row>
    <row r="249" spans="1:17" ht="14.5" hidden="1">
      <c r="A249" s="12" t="str">
        <f t="shared" si="7"/>
        <v>5</v>
      </c>
      <c r="B249" s="13" t="str">
        <f t="shared" si="8"/>
        <v>50308010</v>
      </c>
      <c r="C249" s="60" t="s">
        <v>503</v>
      </c>
      <c r="D249" s="60" t="s">
        <v>196</v>
      </c>
      <c r="E249" s="61">
        <v>0</v>
      </c>
      <c r="F249" s="61">
        <v>4585076.25</v>
      </c>
      <c r="G249" s="61">
        <v>0</v>
      </c>
      <c r="H249" s="61">
        <v>4585076.25</v>
      </c>
      <c r="I249" s="61">
        <v>0</v>
      </c>
      <c r="J249" s="61">
        <v>57794.64</v>
      </c>
      <c r="K249" s="61">
        <v>0</v>
      </c>
      <c r="L249" s="61">
        <v>57794.64</v>
      </c>
      <c r="M249" s="9" t="str">
        <f>VLOOKUP(C249,TB!C:F,3,0)</f>
        <v>Depreciation</v>
      </c>
      <c r="N249" s="9" t="str">
        <f>VLOOKUP(C249,TB!C:F,4,0)</f>
        <v>Factory overheads</v>
      </c>
      <c r="P249" s="179"/>
      <c r="Q249" s="179"/>
    </row>
    <row r="250" spans="1:17" ht="14.5" hidden="1">
      <c r="A250" s="12" t="str">
        <f t="shared" si="7"/>
        <v>5</v>
      </c>
      <c r="B250" s="13" t="str">
        <f t="shared" si="8"/>
        <v>50308012</v>
      </c>
      <c r="C250" s="60" t="s">
        <v>1420</v>
      </c>
      <c r="D250" s="60" t="s">
        <v>1421</v>
      </c>
      <c r="E250" s="61">
        <v>0</v>
      </c>
      <c r="F250" s="61">
        <v>11776550.08</v>
      </c>
      <c r="G250" s="61">
        <v>11776550.08</v>
      </c>
      <c r="H250" s="61">
        <v>0</v>
      </c>
      <c r="I250" s="61">
        <v>0</v>
      </c>
      <c r="J250" s="61">
        <v>137182.51</v>
      </c>
      <c r="K250" s="61">
        <v>137182.51</v>
      </c>
      <c r="L250" s="61">
        <v>0</v>
      </c>
      <c r="M250" s="9" t="e">
        <f>VLOOKUP(C250,TB!C:F,3,0)</f>
        <v>#N/A</v>
      </c>
      <c r="N250" s="9" t="e">
        <f>VLOOKUP(C250,TB!C:F,4,0)</f>
        <v>#N/A</v>
      </c>
      <c r="P250" s="179"/>
      <c r="Q250" s="179"/>
    </row>
    <row r="251" spans="1:17" ht="14.5" hidden="1">
      <c r="A251" s="12" t="str">
        <f t="shared" si="7"/>
        <v>5</v>
      </c>
      <c r="B251" s="13" t="str">
        <f t="shared" si="8"/>
        <v>50308015</v>
      </c>
      <c r="C251" s="60" t="s">
        <v>703</v>
      </c>
      <c r="D251" s="60" t="s">
        <v>655</v>
      </c>
      <c r="E251" s="61">
        <v>0</v>
      </c>
      <c r="F251" s="61">
        <v>35982650.460000001</v>
      </c>
      <c r="G251" s="61">
        <v>0</v>
      </c>
      <c r="H251" s="61">
        <v>35982650.460000001</v>
      </c>
      <c r="I251" s="61">
        <v>0</v>
      </c>
      <c r="J251" s="61">
        <v>465563.54</v>
      </c>
      <c r="K251" s="61">
        <v>0</v>
      </c>
      <c r="L251" s="61">
        <v>465563.54</v>
      </c>
      <c r="M251" s="9" t="str">
        <f>VLOOKUP(C251,TB!C:F,3,0)</f>
        <v>Depreciation</v>
      </c>
      <c r="N251" s="9" t="str">
        <f>VLOOKUP(C251,TB!C:F,4,0)</f>
        <v>Factory overheads</v>
      </c>
      <c r="P251" s="179"/>
      <c r="Q251" s="179"/>
    </row>
    <row r="252" spans="1:17" ht="14.5" hidden="1">
      <c r="A252" s="12" t="str">
        <f t="shared" si="7"/>
        <v>5</v>
      </c>
      <c r="B252" s="13" t="str">
        <f t="shared" si="8"/>
        <v>50308016</v>
      </c>
      <c r="C252" s="60" t="s">
        <v>1097</v>
      </c>
      <c r="D252" s="60" t="s">
        <v>738</v>
      </c>
      <c r="E252" s="61">
        <v>0</v>
      </c>
      <c r="F252" s="61">
        <v>3104374.34</v>
      </c>
      <c r="G252" s="61">
        <v>0</v>
      </c>
      <c r="H252" s="61">
        <v>3104374.34</v>
      </c>
      <c r="I252" s="61">
        <v>0</v>
      </c>
      <c r="J252" s="61">
        <v>36950.519999999997</v>
      </c>
      <c r="K252" s="61">
        <v>0</v>
      </c>
      <c r="L252" s="61">
        <v>36950.519999999997</v>
      </c>
      <c r="M252" s="9" t="str">
        <f>VLOOKUP(C252,TB!C:F,3,0)</f>
        <v>Depreciation</v>
      </c>
      <c r="N252" s="9" t="str">
        <f>VLOOKUP(C252,TB!C:F,4,0)</f>
        <v>Administrative expenses</v>
      </c>
      <c r="P252" s="179"/>
      <c r="Q252" s="179"/>
    </row>
    <row r="253" spans="1:17" ht="14.5" hidden="1">
      <c r="A253" s="12" t="str">
        <f t="shared" si="7"/>
        <v>5</v>
      </c>
      <c r="B253" s="13" t="str">
        <f t="shared" si="8"/>
        <v>50309003</v>
      </c>
      <c r="C253" s="60" t="s">
        <v>1744</v>
      </c>
      <c r="D253" s="60" t="s">
        <v>1745</v>
      </c>
      <c r="E253" s="61">
        <v>0</v>
      </c>
      <c r="F253" s="61">
        <v>443914</v>
      </c>
      <c r="G253" s="61">
        <v>54937</v>
      </c>
      <c r="H253" s="61">
        <v>388977</v>
      </c>
      <c r="I253" s="61">
        <v>0</v>
      </c>
      <c r="J253" s="61">
        <v>5122.28</v>
      </c>
      <c r="K253" s="61">
        <v>622.66999999999996</v>
      </c>
      <c r="L253" s="61">
        <v>4499.6099999999997</v>
      </c>
      <c r="M253" s="9" t="str">
        <f>VLOOKUP(C253,TB!C:F,3,0)</f>
        <v>Rates and taxes</v>
      </c>
      <c r="N253" s="9" t="str">
        <f>VLOOKUP(C253,TB!C:F,4,0)</f>
        <v>Administrative expenses</v>
      </c>
      <c r="P253" s="179"/>
      <c r="Q253" s="179"/>
    </row>
    <row r="254" spans="1:17" ht="14.5" hidden="1">
      <c r="A254" s="12" t="str">
        <f t="shared" si="7"/>
        <v>5</v>
      </c>
      <c r="B254" s="125" t="str">
        <f t="shared" si="8"/>
        <v>50310001</v>
      </c>
      <c r="C254" s="60" t="s">
        <v>504</v>
      </c>
      <c r="D254" s="60" t="s">
        <v>145</v>
      </c>
      <c r="E254" s="61">
        <v>0</v>
      </c>
      <c r="F254" s="61">
        <v>4890061.5999999996</v>
      </c>
      <c r="G254" s="61">
        <v>679350</v>
      </c>
      <c r="H254" s="61">
        <v>4210711.5999999996</v>
      </c>
      <c r="I254" s="61">
        <v>0</v>
      </c>
      <c r="J254" s="61">
        <v>56881.65</v>
      </c>
      <c r="K254" s="61">
        <v>7572.19</v>
      </c>
      <c r="L254" s="61">
        <v>49309.46</v>
      </c>
      <c r="M254" s="9" t="str">
        <f>VLOOKUP(C254,TB!C:F,3,0)</f>
        <v>Insurance expenses</v>
      </c>
      <c r="N254" s="9" t="str">
        <f>VLOOKUP(C254,TB!C:F,4,0)</f>
        <v>Factory overheads</v>
      </c>
      <c r="P254" s="179"/>
      <c r="Q254" s="179"/>
    </row>
    <row r="255" spans="1:17" ht="14.5" hidden="1">
      <c r="A255" s="12" t="str">
        <f t="shared" si="7"/>
        <v>5</v>
      </c>
      <c r="B255" s="125" t="str">
        <f t="shared" si="8"/>
        <v>50401001</v>
      </c>
      <c r="C255" s="60" t="s">
        <v>506</v>
      </c>
      <c r="D255" s="60" t="s">
        <v>29</v>
      </c>
      <c r="E255" s="61">
        <v>0</v>
      </c>
      <c r="F255" s="61">
        <v>126465716.90000001</v>
      </c>
      <c r="G255" s="61">
        <v>15226793</v>
      </c>
      <c r="H255" s="61">
        <v>111238923.90000001</v>
      </c>
      <c r="I255" s="61">
        <v>0</v>
      </c>
      <c r="J255" s="61">
        <v>1476001.68</v>
      </c>
      <c r="K255" s="61">
        <v>177334.68</v>
      </c>
      <c r="L255" s="61">
        <v>1298667</v>
      </c>
      <c r="M255" s="9" t="str">
        <f>VLOOKUP(C255,TB!C:F,3,0)</f>
        <v>Salaries and allowances</v>
      </c>
      <c r="N255" s="9" t="str">
        <f>VLOOKUP(C255,TB!C:F,4,0)</f>
        <v>Administrative expenses</v>
      </c>
      <c r="P255" s="179"/>
      <c r="Q255" s="179"/>
    </row>
    <row r="256" spans="1:17" ht="14.5" hidden="1">
      <c r="A256" s="12" t="str">
        <f t="shared" si="7"/>
        <v>5</v>
      </c>
      <c r="B256" s="13" t="str">
        <f t="shared" si="8"/>
        <v>50401501</v>
      </c>
      <c r="C256" s="60" t="s">
        <v>508</v>
      </c>
      <c r="D256" s="60" t="s">
        <v>63</v>
      </c>
      <c r="E256" s="61">
        <v>0</v>
      </c>
      <c r="F256" s="61">
        <v>303537248.30000001</v>
      </c>
      <c r="G256" s="61">
        <v>1329723.3</v>
      </c>
      <c r="H256" s="61">
        <v>302207525</v>
      </c>
      <c r="I256" s="61">
        <v>0</v>
      </c>
      <c r="J256" s="61">
        <v>3500211.88</v>
      </c>
      <c r="K256" s="61">
        <v>15775.93</v>
      </c>
      <c r="L256" s="61">
        <v>3484435.95</v>
      </c>
      <c r="M256" s="9" t="str">
        <f>VLOOKUP(C256,TB!C:F,3,0)</f>
        <v>Salaries and allowances</v>
      </c>
      <c r="N256" s="9" t="str">
        <f>VLOOKUP(C256,TB!C:F,4,0)</f>
        <v>Administrative expenses</v>
      </c>
      <c r="P256" s="179"/>
      <c r="Q256" s="179"/>
    </row>
    <row r="257" spans="1:17" ht="14.5" hidden="1">
      <c r="A257" s="12" t="str">
        <f t="shared" si="7"/>
        <v>5</v>
      </c>
      <c r="B257" s="13" t="str">
        <f t="shared" si="8"/>
        <v>50401504</v>
      </c>
      <c r="C257" s="60" t="s">
        <v>511</v>
      </c>
      <c r="D257" s="60" t="s">
        <v>197</v>
      </c>
      <c r="E257" s="61">
        <v>0</v>
      </c>
      <c r="F257" s="61">
        <v>6818594</v>
      </c>
      <c r="G257" s="61">
        <v>0</v>
      </c>
      <c r="H257" s="61">
        <v>6818594</v>
      </c>
      <c r="I257" s="61">
        <v>0</v>
      </c>
      <c r="J257" s="61">
        <v>78571.320000000007</v>
      </c>
      <c r="K257" s="61">
        <v>0</v>
      </c>
      <c r="L257" s="61">
        <v>78571.320000000007</v>
      </c>
      <c r="M257" s="9" t="str">
        <f>VLOOKUP(C257,TB!C:F,3,0)</f>
        <v>Salaries and allowances</v>
      </c>
      <c r="N257" s="9" t="str">
        <f>VLOOKUP(C257,TB!C:F,4,0)</f>
        <v>Administrative expenses</v>
      </c>
      <c r="P257" s="179"/>
      <c r="Q257" s="179"/>
    </row>
    <row r="258" spans="1:17" ht="14.5" hidden="1">
      <c r="A258" s="12" t="str">
        <f t="shared" si="7"/>
        <v>5</v>
      </c>
      <c r="B258" s="13" t="str">
        <f t="shared" si="8"/>
        <v>50401506</v>
      </c>
      <c r="C258" s="60" t="s">
        <v>512</v>
      </c>
      <c r="D258" s="60" t="s">
        <v>19</v>
      </c>
      <c r="E258" s="61">
        <v>0</v>
      </c>
      <c r="F258" s="61">
        <v>27585557</v>
      </c>
      <c r="G258" s="61">
        <v>0</v>
      </c>
      <c r="H258" s="61">
        <v>27585557</v>
      </c>
      <c r="I258" s="61">
        <v>0</v>
      </c>
      <c r="J258" s="61">
        <v>322021.12</v>
      </c>
      <c r="K258" s="61">
        <v>0</v>
      </c>
      <c r="L258" s="61">
        <v>322021.12</v>
      </c>
      <c r="M258" s="9" t="str">
        <f>VLOOKUP(C258,TB!C:F,3,0)</f>
        <v>Salaries and allowances</v>
      </c>
      <c r="N258" s="9" t="str">
        <f>VLOOKUP(C258,TB!C:F,4,0)</f>
        <v>Administrative expenses</v>
      </c>
      <c r="P258" s="179"/>
      <c r="Q258" s="179"/>
    </row>
    <row r="259" spans="1:17" ht="14.5" hidden="1">
      <c r="A259" s="12" t="str">
        <f t="shared" ref="A259:A299" si="9">LEFT(B259,1)</f>
        <v>5</v>
      </c>
      <c r="B259" s="125" t="str">
        <f t="shared" ref="B259:B299" si="10">RIGHT(C259,8)</f>
        <v>50401507</v>
      </c>
      <c r="C259" s="60" t="s">
        <v>513</v>
      </c>
      <c r="D259" s="60" t="s">
        <v>147</v>
      </c>
      <c r="E259" s="61">
        <v>0</v>
      </c>
      <c r="F259" s="61">
        <v>11141049</v>
      </c>
      <c r="G259" s="61">
        <v>0</v>
      </c>
      <c r="H259" s="61">
        <v>11141049</v>
      </c>
      <c r="I259" s="61">
        <v>0</v>
      </c>
      <c r="J259" s="61">
        <v>129770.99</v>
      </c>
      <c r="K259" s="61">
        <v>0</v>
      </c>
      <c r="L259" s="61">
        <v>129770.99</v>
      </c>
      <c r="M259" s="9" t="str">
        <f>VLOOKUP(C259,TB!C:F,3,0)</f>
        <v>Salaries and allowances</v>
      </c>
      <c r="N259" s="9" t="str">
        <f>VLOOKUP(C259,TB!C:F,4,0)</f>
        <v>Administrative expenses</v>
      </c>
      <c r="P259" s="179"/>
      <c r="Q259" s="179"/>
    </row>
    <row r="260" spans="1:17" ht="14.5" hidden="1">
      <c r="A260" s="12" t="str">
        <f t="shared" si="9"/>
        <v>5</v>
      </c>
      <c r="B260" s="13" t="str">
        <f t="shared" si="10"/>
        <v>50401510</v>
      </c>
      <c r="C260" s="60" t="s">
        <v>514</v>
      </c>
      <c r="D260" s="60" t="s">
        <v>299</v>
      </c>
      <c r="E260" s="61">
        <v>0</v>
      </c>
      <c r="F260" s="61">
        <v>3506109.3</v>
      </c>
      <c r="G260" s="61">
        <v>3241718.6</v>
      </c>
      <c r="H260" s="61">
        <v>264390.7</v>
      </c>
      <c r="I260" s="61">
        <v>0</v>
      </c>
      <c r="J260" s="61">
        <v>41573.370000000003</v>
      </c>
      <c r="K260" s="61">
        <v>38480</v>
      </c>
      <c r="L260" s="61">
        <v>3093.37</v>
      </c>
      <c r="M260" s="9" t="str">
        <f>VLOOKUP(C260,TB!C:F,3,0)</f>
        <v>Business development  expenses</v>
      </c>
      <c r="N260" s="9" t="str">
        <f>VLOOKUP(C260,TB!C:F,4,0)</f>
        <v>Administrative expenses</v>
      </c>
      <c r="P260" s="179"/>
      <c r="Q260" s="179"/>
    </row>
    <row r="261" spans="1:17" ht="14.5" hidden="1">
      <c r="A261" s="12" t="str">
        <f t="shared" si="9"/>
        <v>5</v>
      </c>
      <c r="B261" s="13" t="str">
        <f t="shared" si="10"/>
        <v>50401513</v>
      </c>
      <c r="C261" s="60" t="s">
        <v>515</v>
      </c>
      <c r="D261" s="60" t="s">
        <v>300</v>
      </c>
      <c r="E261" s="61">
        <v>0</v>
      </c>
      <c r="F261" s="61">
        <v>69576648.519999996</v>
      </c>
      <c r="G261" s="61">
        <v>29770732.52</v>
      </c>
      <c r="H261" s="61">
        <v>39805916</v>
      </c>
      <c r="I261" s="61">
        <v>0</v>
      </c>
      <c r="J261" s="61">
        <v>831139.07</v>
      </c>
      <c r="K261" s="61">
        <v>327662.52</v>
      </c>
      <c r="L261" s="61">
        <v>503476.55</v>
      </c>
      <c r="M261" s="9" t="str">
        <f>VLOOKUP(C261,TB!C:F,3,0)</f>
        <v>Service Benefit</v>
      </c>
      <c r="N261" s="9" t="str">
        <f>VLOOKUP(C261,TB!C:F,4,0)</f>
        <v>Administrative expenses</v>
      </c>
      <c r="P261" s="179"/>
      <c r="Q261" s="179"/>
    </row>
    <row r="262" spans="1:17" ht="14.5" hidden="1">
      <c r="A262" s="12" t="str">
        <f t="shared" si="9"/>
        <v>5</v>
      </c>
      <c r="B262" s="13" t="str">
        <f t="shared" si="10"/>
        <v>50401514</v>
      </c>
      <c r="C262" s="60" t="s">
        <v>516</v>
      </c>
      <c r="D262" s="60" t="s">
        <v>148</v>
      </c>
      <c r="E262" s="61">
        <v>0</v>
      </c>
      <c r="F262" s="61">
        <v>7568814.0700000003</v>
      </c>
      <c r="G262" s="61">
        <v>3130599.4</v>
      </c>
      <c r="H262" s="61">
        <v>4438214.67</v>
      </c>
      <c r="I262" s="61">
        <v>0</v>
      </c>
      <c r="J262" s="61">
        <v>87146.13</v>
      </c>
      <c r="K262" s="61">
        <v>36027.120000000003</v>
      </c>
      <c r="L262" s="61">
        <v>51119.01</v>
      </c>
      <c r="M262" s="9" t="str">
        <f>VLOOKUP(C262,TB!C:F,3,0)</f>
        <v>Medical expenses</v>
      </c>
      <c r="N262" s="9" t="str">
        <f>VLOOKUP(C262,TB!C:F,4,0)</f>
        <v>Direct expenses</v>
      </c>
      <c r="P262" s="179"/>
      <c r="Q262" s="179"/>
    </row>
    <row r="263" spans="1:17" ht="14.5" hidden="1">
      <c r="A263" s="12" t="str">
        <f t="shared" si="9"/>
        <v>5</v>
      </c>
      <c r="B263" s="13" t="str">
        <f t="shared" si="10"/>
        <v>50402001</v>
      </c>
      <c r="C263" s="60" t="s">
        <v>632</v>
      </c>
      <c r="D263" s="60" t="s">
        <v>149</v>
      </c>
      <c r="E263" s="61">
        <v>0</v>
      </c>
      <c r="F263" s="61">
        <v>4205389</v>
      </c>
      <c r="G263" s="61">
        <v>3302992.68</v>
      </c>
      <c r="H263" s="61">
        <v>902396.32</v>
      </c>
      <c r="I263" s="61">
        <v>0</v>
      </c>
      <c r="J263" s="61">
        <v>48929.120000000003</v>
      </c>
      <c r="K263" s="61">
        <v>39344.76</v>
      </c>
      <c r="L263" s="61">
        <v>9584.36</v>
      </c>
      <c r="M263" s="9" t="str">
        <f>VLOOKUP(C263,TB!C:F,3,0)</f>
        <v>Rental expenses</v>
      </c>
      <c r="N263" s="9" t="str">
        <f>VLOOKUP(C263,TB!C:F,4,0)</f>
        <v>Administrative expenses</v>
      </c>
      <c r="P263" s="179"/>
      <c r="Q263" s="179"/>
    </row>
    <row r="264" spans="1:17" ht="14.5" hidden="1">
      <c r="A264" s="12" t="str">
        <f t="shared" si="9"/>
        <v>5</v>
      </c>
      <c r="B264" s="13" t="str">
        <f t="shared" si="10"/>
        <v>50402002</v>
      </c>
      <c r="C264" s="60" t="s">
        <v>517</v>
      </c>
      <c r="D264" s="60" t="s">
        <v>64</v>
      </c>
      <c r="E264" s="61">
        <v>0</v>
      </c>
      <c r="F264" s="61">
        <v>2544369</v>
      </c>
      <c r="G264" s="61">
        <v>32162</v>
      </c>
      <c r="H264" s="61">
        <v>2512207</v>
      </c>
      <c r="I264" s="61">
        <v>0</v>
      </c>
      <c r="J264" s="61">
        <v>29576.02</v>
      </c>
      <c r="K264" s="61">
        <v>373.74</v>
      </c>
      <c r="L264" s="61">
        <v>29202.28</v>
      </c>
      <c r="M264" s="9" t="str">
        <f>VLOOKUP(C264,TB!C:F,3,0)</f>
        <v>Communication expenses</v>
      </c>
      <c r="N264" s="9" t="str">
        <f>VLOOKUP(C264,TB!C:F,4,0)</f>
        <v>Administrative expenses</v>
      </c>
      <c r="P264" s="179"/>
      <c r="Q264" s="179"/>
    </row>
    <row r="265" spans="1:17" ht="14.5" hidden="1">
      <c r="A265" s="12" t="str">
        <f t="shared" si="9"/>
        <v>5</v>
      </c>
      <c r="B265" s="13" t="str">
        <f t="shared" si="10"/>
        <v>50402003</v>
      </c>
      <c r="C265" s="60" t="s">
        <v>518</v>
      </c>
      <c r="D265" s="60" t="s">
        <v>150</v>
      </c>
      <c r="E265" s="61">
        <v>0</v>
      </c>
      <c r="F265" s="61">
        <v>46775282.159999996</v>
      </c>
      <c r="G265" s="61">
        <v>24994946.25</v>
      </c>
      <c r="H265" s="61">
        <v>21780335.91</v>
      </c>
      <c r="I265" s="61">
        <v>0</v>
      </c>
      <c r="J265" s="61">
        <v>541600.64</v>
      </c>
      <c r="K265" s="61">
        <v>289613.05</v>
      </c>
      <c r="L265" s="61">
        <v>251987.59</v>
      </c>
      <c r="M265" s="9" t="str">
        <f>VLOOKUP(C265,TB!C:F,3,0)</f>
        <v>Vehicle and transportation</v>
      </c>
      <c r="N265" s="9" t="str">
        <f>VLOOKUP(C265,TB!C:F,4,0)</f>
        <v>Administrative expenses</v>
      </c>
      <c r="P265" s="179"/>
      <c r="Q265" s="179"/>
    </row>
    <row r="266" spans="1:17" ht="14.5" hidden="1">
      <c r="A266" s="12" t="str">
        <f t="shared" si="9"/>
        <v>5</v>
      </c>
      <c r="B266" s="13" t="str">
        <f t="shared" si="10"/>
        <v>50402004</v>
      </c>
      <c r="C266" s="60" t="s">
        <v>519</v>
      </c>
      <c r="D266" s="60" t="s">
        <v>151</v>
      </c>
      <c r="E266" s="61">
        <v>0</v>
      </c>
      <c r="F266" s="61">
        <v>850478.6</v>
      </c>
      <c r="G266" s="61">
        <v>11620</v>
      </c>
      <c r="H266" s="61">
        <v>838858.6</v>
      </c>
      <c r="I266" s="61">
        <v>0</v>
      </c>
      <c r="J266" s="61">
        <v>9967.57</v>
      </c>
      <c r="K266" s="61">
        <v>136.69999999999999</v>
      </c>
      <c r="L266" s="61">
        <v>9830.8700000000008</v>
      </c>
      <c r="M266" s="9" t="str">
        <f>VLOOKUP(C266,TB!C:F,3,0)</f>
        <v>Travelling and conveyance</v>
      </c>
      <c r="N266" s="9" t="str">
        <f>VLOOKUP(C266,TB!C:F,4,0)</f>
        <v>Administrative expenses</v>
      </c>
      <c r="P266" s="179"/>
      <c r="Q266" s="179"/>
    </row>
    <row r="267" spans="1:17" ht="14.5" hidden="1">
      <c r="A267" s="12" t="str">
        <f t="shared" si="9"/>
        <v>5</v>
      </c>
      <c r="B267" s="13" t="str">
        <f t="shared" si="10"/>
        <v>50402005</v>
      </c>
      <c r="C267" s="60" t="s">
        <v>520</v>
      </c>
      <c r="D267" s="60" t="s">
        <v>152</v>
      </c>
      <c r="E267" s="61">
        <v>0</v>
      </c>
      <c r="F267" s="61">
        <v>26165063.949999999</v>
      </c>
      <c r="G267" s="61">
        <v>14368550.57</v>
      </c>
      <c r="H267" s="61">
        <v>11796513.380000001</v>
      </c>
      <c r="I267" s="61">
        <v>0</v>
      </c>
      <c r="J267" s="61">
        <v>301432.78000000003</v>
      </c>
      <c r="K267" s="61">
        <v>165149.45000000001</v>
      </c>
      <c r="L267" s="61">
        <v>136283.32999999999</v>
      </c>
      <c r="M267" s="9" t="str">
        <f>VLOOKUP(C267,TB!C:F,3,0)</f>
        <v>Repair and maintenance</v>
      </c>
      <c r="N267" s="9" t="str">
        <f>VLOOKUP(C267,TB!C:F,4,0)</f>
        <v>Administrative expenses</v>
      </c>
      <c r="P267" s="179"/>
      <c r="Q267" s="179"/>
    </row>
    <row r="268" spans="1:17" ht="14.5" hidden="1">
      <c r="A268" s="12" t="str">
        <f t="shared" si="9"/>
        <v>5</v>
      </c>
      <c r="B268" s="13" t="str">
        <f t="shared" si="10"/>
        <v>50402006</v>
      </c>
      <c r="C268" s="60" t="s">
        <v>521</v>
      </c>
      <c r="D268" s="60" t="s">
        <v>153</v>
      </c>
      <c r="E268" s="61">
        <v>0</v>
      </c>
      <c r="F268" s="61">
        <v>2786422.95</v>
      </c>
      <c r="G268" s="61">
        <v>1363516.73</v>
      </c>
      <c r="H268" s="61">
        <v>1422906.22</v>
      </c>
      <c r="I268" s="61">
        <v>0</v>
      </c>
      <c r="J268" s="61">
        <v>32484.46</v>
      </c>
      <c r="K268" s="61">
        <v>16026.88</v>
      </c>
      <c r="L268" s="61">
        <v>16457.580000000002</v>
      </c>
      <c r="M268" s="9" t="str">
        <f>VLOOKUP(C268,TB!C:F,3,0)</f>
        <v>Printing and stationeries</v>
      </c>
      <c r="N268" s="9" t="str">
        <f>VLOOKUP(C268,TB!C:F,4,0)</f>
        <v>Administrative expenses</v>
      </c>
      <c r="P268" s="179"/>
      <c r="Q268" s="179"/>
    </row>
    <row r="269" spans="1:17" ht="14.5" hidden="1">
      <c r="A269" s="12" t="str">
        <f t="shared" si="9"/>
        <v>5</v>
      </c>
      <c r="B269" s="13" t="str">
        <f t="shared" si="10"/>
        <v>50402007</v>
      </c>
      <c r="C269" s="60" t="s">
        <v>522</v>
      </c>
      <c r="D269" s="60" t="s">
        <v>154</v>
      </c>
      <c r="E269" s="61">
        <v>0</v>
      </c>
      <c r="F269" s="61">
        <v>813534.75</v>
      </c>
      <c r="G269" s="61">
        <v>493896</v>
      </c>
      <c r="H269" s="61">
        <v>319638.75</v>
      </c>
      <c r="I269" s="61">
        <v>0</v>
      </c>
      <c r="J269" s="61">
        <v>9414.5300000000007</v>
      </c>
      <c r="K269" s="61">
        <v>5701.52</v>
      </c>
      <c r="L269" s="61">
        <v>3713.01</v>
      </c>
      <c r="M269" s="9" t="str">
        <f>VLOOKUP(C269,TB!C:F,3,0)</f>
        <v>Recruitment and training expenses</v>
      </c>
      <c r="N269" s="9" t="str">
        <f>VLOOKUP(C269,TB!C:F,4,0)</f>
        <v>Administrative expenses</v>
      </c>
      <c r="P269" s="179"/>
      <c r="Q269" s="179"/>
    </row>
    <row r="270" spans="1:17" ht="14.5" hidden="1">
      <c r="A270" s="12" t="str">
        <f t="shared" si="9"/>
        <v>5</v>
      </c>
      <c r="B270" s="13" t="str">
        <f t="shared" si="10"/>
        <v>50402009</v>
      </c>
      <c r="C270" s="60" t="s">
        <v>524</v>
      </c>
      <c r="D270" s="60" t="s">
        <v>156</v>
      </c>
      <c r="E270" s="61">
        <v>0</v>
      </c>
      <c r="F270" s="61">
        <v>1119240.3999999999</v>
      </c>
      <c r="G270" s="61">
        <v>246468.55</v>
      </c>
      <c r="H270" s="61">
        <v>872771.85</v>
      </c>
      <c r="I270" s="61">
        <v>0</v>
      </c>
      <c r="J270" s="61">
        <v>13267.98</v>
      </c>
      <c r="K270" s="61">
        <v>2901.83</v>
      </c>
      <c r="L270" s="61">
        <v>10366.15</v>
      </c>
      <c r="M270" s="9" t="str">
        <f>VLOOKUP(C270,TB!C:F,3,0)</f>
        <v>Insurance expenses</v>
      </c>
      <c r="N270" s="9" t="str">
        <f>VLOOKUP(C270,TB!C:F,4,0)</f>
        <v>Administrative expenses</v>
      </c>
      <c r="P270" s="179"/>
      <c r="Q270" s="179"/>
    </row>
    <row r="271" spans="1:17" ht="14.5" hidden="1">
      <c r="A271" s="12" t="str">
        <f t="shared" si="9"/>
        <v>5</v>
      </c>
      <c r="B271" s="13" t="str">
        <f t="shared" si="10"/>
        <v>50402010</v>
      </c>
      <c r="C271" s="60" t="s">
        <v>525</v>
      </c>
      <c r="D271" s="60" t="s">
        <v>157</v>
      </c>
      <c r="E271" s="61">
        <v>0</v>
      </c>
      <c r="F271" s="61">
        <v>6592873.9299999997</v>
      </c>
      <c r="G271" s="61">
        <v>3986519.15</v>
      </c>
      <c r="H271" s="61">
        <v>2606354.7799999998</v>
      </c>
      <c r="I271" s="61">
        <v>0</v>
      </c>
      <c r="J271" s="61">
        <v>76568.83</v>
      </c>
      <c r="K271" s="61">
        <v>46411.26</v>
      </c>
      <c r="L271" s="61">
        <v>30157.57</v>
      </c>
      <c r="M271" s="9" t="str">
        <f>VLOOKUP(C271,TB!C:F,3,0)</f>
        <v>Rates and taxes</v>
      </c>
      <c r="N271" s="9" t="str">
        <f>VLOOKUP(C271,TB!C:F,4,0)</f>
        <v>Administrative expenses</v>
      </c>
      <c r="P271" s="179"/>
      <c r="Q271" s="179"/>
    </row>
    <row r="272" spans="1:17" ht="14.5" hidden="1">
      <c r="A272" s="12" t="str">
        <f t="shared" si="9"/>
        <v>5</v>
      </c>
      <c r="B272" s="13" t="str">
        <f t="shared" si="10"/>
        <v>50402011</v>
      </c>
      <c r="C272" s="60" t="s">
        <v>526</v>
      </c>
      <c r="D272" s="60" t="s">
        <v>158</v>
      </c>
      <c r="E272" s="61">
        <v>0</v>
      </c>
      <c r="F272" s="61">
        <v>25166974.25</v>
      </c>
      <c r="G272" s="61">
        <v>11821276.6</v>
      </c>
      <c r="H272" s="61">
        <v>13345697.65</v>
      </c>
      <c r="I272" s="61">
        <v>0</v>
      </c>
      <c r="J272" s="61">
        <v>287059.96000000002</v>
      </c>
      <c r="K272" s="61">
        <v>135221.24</v>
      </c>
      <c r="L272" s="61">
        <v>151838.72</v>
      </c>
      <c r="M272" s="9" t="str">
        <f>VLOOKUP(C272,TB!C:F,3,0)</f>
        <v>Professional fees &amp; compliance expenses</v>
      </c>
      <c r="N272" s="9" t="str">
        <f>VLOOKUP(C272,TB!C:F,4,0)</f>
        <v>Administrative expenses</v>
      </c>
      <c r="P272" s="179"/>
      <c r="Q272" s="179"/>
    </row>
    <row r="273" spans="1:17" ht="14.5" hidden="1">
      <c r="A273" s="12" t="str">
        <f t="shared" si="9"/>
        <v>5</v>
      </c>
      <c r="B273" s="13" t="str">
        <f t="shared" si="10"/>
        <v>50402012</v>
      </c>
      <c r="C273" s="60" t="s">
        <v>527</v>
      </c>
      <c r="D273" s="60" t="s">
        <v>159</v>
      </c>
      <c r="E273" s="61">
        <v>0</v>
      </c>
      <c r="F273" s="61">
        <v>51691984.159999996</v>
      </c>
      <c r="G273" s="61">
        <v>44376044.359999999</v>
      </c>
      <c r="H273" s="61">
        <v>7315939.7999999998</v>
      </c>
      <c r="I273" s="61">
        <v>0</v>
      </c>
      <c r="J273" s="61">
        <v>597876.30000000005</v>
      </c>
      <c r="K273" s="61">
        <v>516450.33</v>
      </c>
      <c r="L273" s="61">
        <v>81425.97</v>
      </c>
      <c r="M273" s="9" t="str">
        <f>VLOOKUP(C273,TB!C:F,3,0)</f>
        <v>Professional fees &amp; compliance expenses</v>
      </c>
      <c r="N273" s="9" t="str">
        <f>VLOOKUP(C273,TB!C:F,4,0)</f>
        <v>Administrative expenses</v>
      </c>
      <c r="P273" s="179"/>
      <c r="Q273" s="179"/>
    </row>
    <row r="274" spans="1:17" ht="14.5" hidden="1">
      <c r="A274" s="12" t="str">
        <f t="shared" si="9"/>
        <v>5</v>
      </c>
      <c r="B274" s="13" t="str">
        <f t="shared" si="10"/>
        <v>50402013</v>
      </c>
      <c r="C274" s="60" t="s">
        <v>528</v>
      </c>
      <c r="D274" s="60" t="s">
        <v>160</v>
      </c>
      <c r="E274" s="61">
        <v>0</v>
      </c>
      <c r="F274" s="61">
        <v>15700</v>
      </c>
      <c r="G274" s="61">
        <v>61810</v>
      </c>
      <c r="H274" s="61">
        <v>-46110</v>
      </c>
      <c r="I274" s="61">
        <v>0</v>
      </c>
      <c r="J274" s="61">
        <v>183.43</v>
      </c>
      <c r="K274" s="61">
        <v>728.12</v>
      </c>
      <c r="L274" s="61">
        <v>-544.69000000000005</v>
      </c>
      <c r="M274" s="9" t="str">
        <f>VLOOKUP(C274,TB!C:F,3,0)</f>
        <v>Business development  expenses</v>
      </c>
      <c r="N274" s="9" t="str">
        <f>VLOOKUP(C274,TB!C:F,4,0)</f>
        <v>Administrative expenses</v>
      </c>
      <c r="P274" s="179"/>
      <c r="Q274" s="179"/>
    </row>
    <row r="275" spans="1:17" ht="14.5" hidden="1">
      <c r="A275" s="12" t="str">
        <f t="shared" si="9"/>
        <v>5</v>
      </c>
      <c r="B275" s="13" t="str">
        <f t="shared" si="10"/>
        <v>50402014</v>
      </c>
      <c r="C275" s="60" t="s">
        <v>530</v>
      </c>
      <c r="D275" s="60" t="s">
        <v>161</v>
      </c>
      <c r="E275" s="61">
        <v>0</v>
      </c>
      <c r="F275" s="61">
        <v>5030281.6100000003</v>
      </c>
      <c r="G275" s="61">
        <v>1435866.95</v>
      </c>
      <c r="H275" s="61">
        <v>3594414.66</v>
      </c>
      <c r="I275" s="61">
        <v>0</v>
      </c>
      <c r="J275" s="61">
        <v>58637.29</v>
      </c>
      <c r="K275" s="61">
        <v>16867.52</v>
      </c>
      <c r="L275" s="61">
        <v>41769.769999999997</v>
      </c>
      <c r="M275" s="9" t="str">
        <f>VLOOKUP(C275,TB!C:F,3,0)</f>
        <v>Business development  expenses</v>
      </c>
      <c r="N275" s="9" t="str">
        <f>VLOOKUP(C275,TB!C:F,4,0)</f>
        <v>Administrative expenses</v>
      </c>
      <c r="P275" s="179"/>
      <c r="Q275" s="179"/>
    </row>
    <row r="276" spans="1:17" ht="14.5" hidden="1">
      <c r="A276" s="12" t="str">
        <f t="shared" si="9"/>
        <v>5</v>
      </c>
      <c r="B276" s="13" t="str">
        <f t="shared" si="10"/>
        <v>50402015</v>
      </c>
      <c r="C276" s="60" t="s">
        <v>531</v>
      </c>
      <c r="D276" s="60" t="s">
        <v>162</v>
      </c>
      <c r="E276" s="61">
        <v>0</v>
      </c>
      <c r="F276" s="61">
        <v>4286946.07</v>
      </c>
      <c r="G276" s="61">
        <v>2657700.6</v>
      </c>
      <c r="H276" s="61">
        <v>1629245.47</v>
      </c>
      <c r="I276" s="61">
        <v>0</v>
      </c>
      <c r="J276" s="61">
        <v>48422.07</v>
      </c>
      <c r="K276" s="61">
        <v>30083.02</v>
      </c>
      <c r="L276" s="61">
        <v>18339.05</v>
      </c>
      <c r="M276" s="9" t="str">
        <f>VLOOKUP(C276,TB!C:F,3,0)</f>
        <v>Visa and work permit expenses</v>
      </c>
      <c r="N276" s="9" t="str">
        <f>VLOOKUP(C276,TB!C:F,4,0)</f>
        <v>Administrative expenses</v>
      </c>
      <c r="P276" s="179"/>
      <c r="Q276" s="179"/>
    </row>
    <row r="277" spans="1:17" ht="14.5" hidden="1">
      <c r="A277" s="12" t="str">
        <f t="shared" si="9"/>
        <v>5</v>
      </c>
      <c r="B277" s="13" t="str">
        <f t="shared" si="10"/>
        <v>50402016</v>
      </c>
      <c r="C277" s="60" t="s">
        <v>532</v>
      </c>
      <c r="D277" s="60" t="s">
        <v>163</v>
      </c>
      <c r="E277" s="61">
        <v>0</v>
      </c>
      <c r="F277" s="61">
        <v>113983.67999999999</v>
      </c>
      <c r="G277" s="61">
        <v>60611.9</v>
      </c>
      <c r="H277" s="61">
        <v>53371.78</v>
      </c>
      <c r="I277" s="61">
        <v>0</v>
      </c>
      <c r="J277" s="61">
        <v>1340.3</v>
      </c>
      <c r="K277" s="61">
        <v>722</v>
      </c>
      <c r="L277" s="61">
        <v>618.29999999999995</v>
      </c>
      <c r="M277" s="9" t="str">
        <f>VLOOKUP(C277,TB!C:F,3,0)</f>
        <v>Travelling and conveyance</v>
      </c>
      <c r="N277" s="9" t="str">
        <f>VLOOKUP(C277,TB!C:F,4,0)</f>
        <v>Administrative expenses</v>
      </c>
      <c r="P277" s="179"/>
      <c r="Q277" s="179"/>
    </row>
    <row r="278" spans="1:17" ht="14.5" hidden="1">
      <c r="A278" s="12" t="str">
        <f t="shared" si="9"/>
        <v>5</v>
      </c>
      <c r="B278" s="13" t="str">
        <f t="shared" si="10"/>
        <v>50402019</v>
      </c>
      <c r="C278" s="60" t="s">
        <v>534</v>
      </c>
      <c r="D278" s="60" t="s">
        <v>165</v>
      </c>
      <c r="E278" s="61">
        <v>0</v>
      </c>
      <c r="F278" s="61">
        <v>10230615.140000001</v>
      </c>
      <c r="G278" s="61">
        <v>2147372.5</v>
      </c>
      <c r="H278" s="61">
        <v>8083242.6399999997</v>
      </c>
      <c r="I278" s="61">
        <v>0</v>
      </c>
      <c r="J278" s="61">
        <v>118766.72</v>
      </c>
      <c r="K278" s="61">
        <v>25124.21</v>
      </c>
      <c r="L278" s="61">
        <v>93642.51</v>
      </c>
      <c r="M278" s="9" t="str">
        <f>VLOOKUP(C278,TB!C:F,3,0)</f>
        <v>Security expenses</v>
      </c>
      <c r="N278" s="9" t="str">
        <f>VLOOKUP(C278,TB!C:F,4,0)</f>
        <v>Administrative expenses</v>
      </c>
      <c r="P278" s="179"/>
      <c r="Q278" s="179"/>
    </row>
    <row r="279" spans="1:17" ht="14.5" hidden="1">
      <c r="A279" s="12" t="str">
        <f t="shared" si="9"/>
        <v>5</v>
      </c>
      <c r="B279" s="13" t="str">
        <f t="shared" si="10"/>
        <v>50402020</v>
      </c>
      <c r="C279" s="60" t="s">
        <v>535</v>
      </c>
      <c r="D279" s="60" t="s">
        <v>166</v>
      </c>
      <c r="E279" s="61">
        <v>0</v>
      </c>
      <c r="F279" s="61">
        <v>1696830</v>
      </c>
      <c r="G279" s="61">
        <v>370000</v>
      </c>
      <c r="H279" s="61">
        <v>1326830</v>
      </c>
      <c r="I279" s="61">
        <v>0</v>
      </c>
      <c r="J279" s="61">
        <v>19392.09</v>
      </c>
      <c r="K279" s="61">
        <v>4299.83</v>
      </c>
      <c r="L279" s="61">
        <v>15092.26</v>
      </c>
      <c r="M279" s="9" t="str">
        <f>VLOOKUP(C279,TB!C:F,3,0)</f>
        <v>Business development  expenses</v>
      </c>
      <c r="N279" s="9" t="str">
        <f>VLOOKUP(C279,TB!C:F,4,0)</f>
        <v>Administrative expenses</v>
      </c>
      <c r="P279" s="179"/>
      <c r="Q279" s="179"/>
    </row>
    <row r="280" spans="1:17" ht="14.5" hidden="1">
      <c r="A280" s="12" t="str">
        <f t="shared" si="9"/>
        <v>5</v>
      </c>
      <c r="B280" s="13" t="str">
        <f t="shared" si="10"/>
        <v>50402030</v>
      </c>
      <c r="C280" s="60" t="s">
        <v>537</v>
      </c>
      <c r="D280" s="60" t="s">
        <v>168</v>
      </c>
      <c r="E280" s="61">
        <v>0</v>
      </c>
      <c r="F280" s="61">
        <v>5325.63</v>
      </c>
      <c r="G280" s="61">
        <v>5852.53</v>
      </c>
      <c r="H280" s="61">
        <v>-526.9</v>
      </c>
      <c r="I280" s="61">
        <v>0</v>
      </c>
      <c r="J280" s="61">
        <v>20074.650000000001</v>
      </c>
      <c r="K280" s="61">
        <v>20080.689999999999</v>
      </c>
      <c r="L280" s="61">
        <v>-6.04</v>
      </c>
      <c r="M280" s="9" t="str">
        <f>VLOOKUP(C280,TB!C:F,3,0)</f>
        <v>Prodn  materials consumed-inward cost</v>
      </c>
      <c r="N280" s="9" t="str">
        <f>VLOOKUP(C280,TB!C:F,4,0)</f>
        <v>Production materials consumed</v>
      </c>
      <c r="P280" s="179"/>
      <c r="Q280" s="179"/>
    </row>
    <row r="281" spans="1:17" ht="14.5" hidden="1">
      <c r="A281" s="12" t="str">
        <f t="shared" si="9"/>
        <v>5</v>
      </c>
      <c r="B281" s="13" t="str">
        <f t="shared" si="10"/>
        <v>50402034</v>
      </c>
      <c r="C281" s="60" t="s">
        <v>538</v>
      </c>
      <c r="D281" s="60" t="s">
        <v>169</v>
      </c>
      <c r="E281" s="61">
        <v>0</v>
      </c>
      <c r="F281" s="61">
        <v>24228</v>
      </c>
      <c r="G281" s="61">
        <v>0</v>
      </c>
      <c r="H281" s="61">
        <v>24228</v>
      </c>
      <c r="I281" s="61">
        <v>0</v>
      </c>
      <c r="J281" s="61">
        <v>283.29000000000002</v>
      </c>
      <c r="K281" s="61">
        <v>0</v>
      </c>
      <c r="L281" s="61">
        <v>283.29000000000002</v>
      </c>
      <c r="M281" s="9" t="str">
        <f>VLOOKUP(C281,TB!C:F,3,0)</f>
        <v>Printing and stationeries</v>
      </c>
      <c r="N281" s="9" t="str">
        <f>VLOOKUP(C281,TB!C:F,4,0)</f>
        <v>Administrative expenses</v>
      </c>
      <c r="P281" s="179"/>
      <c r="Q281" s="179"/>
    </row>
    <row r="282" spans="1:17" ht="14.5" hidden="1">
      <c r="A282" s="12" t="str">
        <f t="shared" si="9"/>
        <v>5</v>
      </c>
      <c r="B282" s="13" t="str">
        <f t="shared" si="10"/>
        <v>50402038</v>
      </c>
      <c r="C282" s="60" t="s">
        <v>1099</v>
      </c>
      <c r="D282" s="60" t="s">
        <v>708</v>
      </c>
      <c r="E282" s="61">
        <v>0</v>
      </c>
      <c r="F282" s="61">
        <v>6070805.8700000001</v>
      </c>
      <c r="G282" s="61">
        <v>405258</v>
      </c>
      <c r="H282" s="61">
        <v>5665547.8700000001</v>
      </c>
      <c r="I282" s="61">
        <v>0</v>
      </c>
      <c r="J282" s="61">
        <v>67796.429999999993</v>
      </c>
      <c r="K282" s="61">
        <v>4497.9399999999996</v>
      </c>
      <c r="L282" s="61">
        <v>63298.49</v>
      </c>
      <c r="M282" s="9" t="str">
        <f>VLOOKUP(C282,TB!C:F,3,0)</f>
        <v>Other corporate tax</v>
      </c>
      <c r="N282" s="9" t="str">
        <f>VLOOKUP(C282,TB!C:F,4,0)</f>
        <v>Tax expenses</v>
      </c>
      <c r="P282" s="179"/>
      <c r="Q282" s="179"/>
    </row>
    <row r="283" spans="1:17" ht="14.5">
      <c r="A283" s="12" t="str">
        <f t="shared" si="9"/>
        <v>5</v>
      </c>
      <c r="B283" s="125" t="str">
        <f t="shared" si="10"/>
        <v>50502001</v>
      </c>
      <c r="C283" s="60" t="s">
        <v>540</v>
      </c>
      <c r="D283" s="60" t="s">
        <v>170</v>
      </c>
      <c r="E283" s="61">
        <v>0</v>
      </c>
      <c r="F283" s="61">
        <v>19299456.899999999</v>
      </c>
      <c r="G283" s="61">
        <v>11005972.300000001</v>
      </c>
      <c r="H283" s="61">
        <v>8293484.5999999996</v>
      </c>
      <c r="I283" s="61">
        <v>0</v>
      </c>
      <c r="J283" s="61">
        <v>222256.57</v>
      </c>
      <c r="K283" s="61">
        <v>127135.5</v>
      </c>
      <c r="L283" s="61">
        <v>95121.07</v>
      </c>
      <c r="M283" s="9" t="str">
        <f>VLOOKUP(C283,TB!C:F,3,0)</f>
        <v>Marine insurance</v>
      </c>
      <c r="N283" s="9" t="str">
        <f>VLOOKUP(C283,TB!C:F,4,0)</f>
        <v>Selling and distribution expenses</v>
      </c>
      <c r="P283" s="179"/>
      <c r="Q283" s="179"/>
    </row>
    <row r="284" spans="1:17" ht="14.5">
      <c r="A284" s="12" t="str">
        <f t="shared" si="9"/>
        <v>5</v>
      </c>
      <c r="B284" s="13" t="str">
        <f t="shared" si="10"/>
        <v>50502002</v>
      </c>
      <c r="C284" s="60" t="s">
        <v>541</v>
      </c>
      <c r="D284" s="60" t="s">
        <v>171</v>
      </c>
      <c r="E284" s="61">
        <v>0</v>
      </c>
      <c r="F284" s="61">
        <v>7660191.6399999997</v>
      </c>
      <c r="G284" s="61">
        <v>4188344.45</v>
      </c>
      <c r="H284" s="61">
        <v>3471847.19</v>
      </c>
      <c r="I284" s="61">
        <v>0</v>
      </c>
      <c r="J284" s="61">
        <v>88922.07</v>
      </c>
      <c r="K284" s="61">
        <v>48798.5</v>
      </c>
      <c r="L284" s="61">
        <v>40123.57</v>
      </c>
      <c r="M284" s="9" t="str">
        <f>VLOOKUP(C284,TB!C:F,3,0)</f>
        <v>Courier expenses</v>
      </c>
      <c r="N284" s="9" t="str">
        <f>VLOOKUP(C284,TB!C:F,4,0)</f>
        <v>Selling and distribution expenses</v>
      </c>
      <c r="P284" s="179"/>
      <c r="Q284" s="179"/>
    </row>
    <row r="285" spans="1:17" ht="14.5">
      <c r="A285" s="12" t="str">
        <f t="shared" si="9"/>
        <v>5</v>
      </c>
      <c r="B285" s="13" t="str">
        <f t="shared" si="10"/>
        <v>50502003</v>
      </c>
      <c r="C285" s="60" t="s">
        <v>542</v>
      </c>
      <c r="D285" s="60" t="s">
        <v>65</v>
      </c>
      <c r="E285" s="61">
        <v>0</v>
      </c>
      <c r="F285" s="61">
        <v>97200285</v>
      </c>
      <c r="G285" s="61">
        <v>59939844.390000001</v>
      </c>
      <c r="H285" s="61">
        <v>37260440.609999999</v>
      </c>
      <c r="I285" s="61">
        <v>0</v>
      </c>
      <c r="J285" s="61">
        <v>1125839.48</v>
      </c>
      <c r="K285" s="61">
        <v>697485.08</v>
      </c>
      <c r="L285" s="61">
        <v>428354.4</v>
      </c>
      <c r="M285" s="9" t="str">
        <f>VLOOKUP(C285,TB!C:F,3,0)</f>
        <v>Clearing and forwarding charges</v>
      </c>
      <c r="N285" s="9" t="str">
        <f>VLOOKUP(C285,TB!C:F,4,0)</f>
        <v>Selling and distribution expenses</v>
      </c>
      <c r="P285" s="179"/>
      <c r="Q285" s="179"/>
    </row>
    <row r="286" spans="1:17" ht="14.5">
      <c r="A286" s="12" t="str">
        <f t="shared" si="9"/>
        <v>5</v>
      </c>
      <c r="B286" s="13" t="str">
        <f t="shared" si="10"/>
        <v>50502004</v>
      </c>
      <c r="C286" s="60" t="s">
        <v>544</v>
      </c>
      <c r="D286" s="60" t="s">
        <v>172</v>
      </c>
      <c r="E286" s="61">
        <v>0</v>
      </c>
      <c r="F286" s="61">
        <v>18682779.620000001</v>
      </c>
      <c r="G286" s="61">
        <v>22267296.75</v>
      </c>
      <c r="H286" s="61">
        <v>-3584517.13</v>
      </c>
      <c r="I286" s="61">
        <v>0</v>
      </c>
      <c r="J286" s="61">
        <v>219405.85</v>
      </c>
      <c r="K286" s="61">
        <v>261190.72</v>
      </c>
      <c r="L286" s="61">
        <v>-41784.870000000003</v>
      </c>
      <c r="M286" s="9" t="str">
        <f>VLOOKUP(C286,TB!C:F,3,0)</f>
        <v>Freight expenses</v>
      </c>
      <c r="N286" s="9" t="str">
        <f>VLOOKUP(C286,TB!C:F,4,0)</f>
        <v>Selling and distribution expenses</v>
      </c>
      <c r="P286" s="179"/>
      <c r="Q286" s="179"/>
    </row>
    <row r="287" spans="1:17" ht="14.5">
      <c r="A287" s="12" t="str">
        <f t="shared" si="9"/>
        <v>5</v>
      </c>
      <c r="B287" s="13" t="str">
        <f t="shared" si="10"/>
        <v>50502005</v>
      </c>
      <c r="C287" s="60" t="s">
        <v>1100</v>
      </c>
      <c r="D287" s="60" t="s">
        <v>611</v>
      </c>
      <c r="E287" s="61">
        <v>0</v>
      </c>
      <c r="F287" s="61">
        <v>18427104.27</v>
      </c>
      <c r="G287" s="61">
        <v>0</v>
      </c>
      <c r="H287" s="61">
        <v>18427104.27</v>
      </c>
      <c r="I287" s="61">
        <v>0</v>
      </c>
      <c r="J287" s="61">
        <v>212421.24</v>
      </c>
      <c r="K287" s="61">
        <v>0</v>
      </c>
      <c r="L287" s="61">
        <v>212421.24</v>
      </c>
      <c r="M287" s="9" t="str">
        <f>VLOOKUP(C287,TB!C:F,3,0)</f>
        <v>Freight expenses</v>
      </c>
      <c r="N287" s="9" t="str">
        <f>VLOOKUP(C287,TB!C:F,4,0)</f>
        <v>Selling and distribution expenses</v>
      </c>
      <c r="P287" s="179"/>
      <c r="Q287" s="179"/>
    </row>
    <row r="288" spans="1:17" ht="14.5">
      <c r="A288" s="12" t="str">
        <f t="shared" si="9"/>
        <v>5</v>
      </c>
      <c r="B288" s="125" t="str">
        <f t="shared" si="10"/>
        <v>50502008</v>
      </c>
      <c r="C288" s="60" t="s">
        <v>547</v>
      </c>
      <c r="D288" s="60" t="s">
        <v>175</v>
      </c>
      <c r="E288" s="61">
        <v>0</v>
      </c>
      <c r="F288" s="61">
        <v>22067834.5</v>
      </c>
      <c r="G288" s="61">
        <v>8961941.4499999993</v>
      </c>
      <c r="H288" s="61">
        <v>13105893.050000001</v>
      </c>
      <c r="I288" s="61">
        <v>0</v>
      </c>
      <c r="J288" s="61">
        <v>257061.61</v>
      </c>
      <c r="K288" s="61">
        <v>105372.19</v>
      </c>
      <c r="L288" s="61">
        <v>151689.42000000001</v>
      </c>
      <c r="M288" s="9" t="str">
        <f>VLOOKUP(C288,TB!C:F,3,0)</f>
        <v>Freight expenses</v>
      </c>
      <c r="N288" s="9" t="str">
        <f>VLOOKUP(C288,TB!C:F,4,0)</f>
        <v>Selling and distribution expenses</v>
      </c>
      <c r="P288" s="179"/>
      <c r="Q288" s="179"/>
    </row>
    <row r="289" spans="1:17" ht="14.5" hidden="1">
      <c r="A289" s="12" t="str">
        <f t="shared" si="9"/>
        <v>5</v>
      </c>
      <c r="B289" s="13" t="str">
        <f t="shared" si="10"/>
        <v>50503001</v>
      </c>
      <c r="C289" s="60" t="s">
        <v>548</v>
      </c>
      <c r="D289" s="60" t="s">
        <v>176</v>
      </c>
      <c r="E289" s="61">
        <v>0</v>
      </c>
      <c r="F289" s="61">
        <v>93977716.299999997</v>
      </c>
      <c r="G289" s="61">
        <v>57385165.649999999</v>
      </c>
      <c r="H289" s="61">
        <v>36592550.649999999</v>
      </c>
      <c r="I289" s="61">
        <v>0</v>
      </c>
      <c r="J289" s="61">
        <v>1084397</v>
      </c>
      <c r="K289" s="61">
        <v>664171.51</v>
      </c>
      <c r="L289" s="61">
        <v>420225.49</v>
      </c>
      <c r="M289" s="9" t="str">
        <f>VLOOKUP(C289,TB!C:F,3,0)</f>
        <v>Prodn  materials consumed-inward cost</v>
      </c>
      <c r="N289" s="9" t="str">
        <f>VLOOKUP(C289,TB!C:F,4,0)</f>
        <v>Production materials consumed</v>
      </c>
      <c r="P289" s="179"/>
      <c r="Q289" s="179"/>
    </row>
    <row r="290" spans="1:17" ht="14.5" hidden="1">
      <c r="A290" s="12" t="str">
        <f t="shared" si="9"/>
        <v>5</v>
      </c>
      <c r="B290" s="13" t="str">
        <f t="shared" si="10"/>
        <v>50503003</v>
      </c>
      <c r="C290" s="60" t="s">
        <v>550</v>
      </c>
      <c r="D290" s="60" t="s">
        <v>178</v>
      </c>
      <c r="E290" s="61">
        <v>0</v>
      </c>
      <c r="F290" s="61">
        <v>120491249.39</v>
      </c>
      <c r="G290" s="61">
        <v>66423581.460000001</v>
      </c>
      <c r="H290" s="61">
        <v>54067667.93</v>
      </c>
      <c r="I290" s="61">
        <v>0</v>
      </c>
      <c r="J290" s="61">
        <v>1388940.02</v>
      </c>
      <c r="K290" s="61">
        <v>768772.89</v>
      </c>
      <c r="L290" s="61">
        <v>620167.13</v>
      </c>
      <c r="M290" s="9" t="str">
        <f>VLOOKUP(C290,TB!C:F,3,0)</f>
        <v>Prodn  materials consumed-inward cost</v>
      </c>
      <c r="N290" s="9" t="str">
        <f>VLOOKUP(C290,TB!C:F,4,0)</f>
        <v>Production materials consumed</v>
      </c>
      <c r="P290" s="179"/>
      <c r="Q290" s="179"/>
    </row>
    <row r="291" spans="1:17" ht="14.5" hidden="1">
      <c r="A291" s="12" t="str">
        <f t="shared" si="9"/>
        <v>5</v>
      </c>
      <c r="B291" s="13" t="str">
        <f t="shared" si="10"/>
        <v>50503004</v>
      </c>
      <c r="C291" s="60" t="s">
        <v>634</v>
      </c>
      <c r="D291" s="60" t="s">
        <v>198</v>
      </c>
      <c r="E291" s="61">
        <v>0</v>
      </c>
      <c r="F291" s="61">
        <v>1048136.71</v>
      </c>
      <c r="G291" s="61">
        <v>221846.45</v>
      </c>
      <c r="H291" s="61">
        <v>826290.26</v>
      </c>
      <c r="I291" s="61">
        <v>0</v>
      </c>
      <c r="J291" s="61">
        <v>12179.73</v>
      </c>
      <c r="K291" s="61">
        <v>2639</v>
      </c>
      <c r="L291" s="61">
        <v>9540.73</v>
      </c>
      <c r="M291" s="9" t="str">
        <f>VLOOKUP(C291,TB!C:F,3,0)</f>
        <v>Prodn  materials consumed-inward cost</v>
      </c>
      <c r="N291" s="9" t="str">
        <f>VLOOKUP(C291,TB!C:F,4,0)</f>
        <v>Production materials consumed</v>
      </c>
      <c r="P291" s="179"/>
      <c r="Q291" s="179"/>
    </row>
    <row r="292" spans="1:17" ht="14.5" hidden="1">
      <c r="A292" s="12" t="str">
        <f t="shared" si="9"/>
        <v>5</v>
      </c>
      <c r="B292" s="13" t="str">
        <f t="shared" si="10"/>
        <v>50503005</v>
      </c>
      <c r="C292" s="60" t="s">
        <v>635</v>
      </c>
      <c r="D292" s="60" t="s">
        <v>551</v>
      </c>
      <c r="E292" s="61">
        <v>0</v>
      </c>
      <c r="F292" s="61">
        <v>57118.75</v>
      </c>
      <c r="G292" s="61">
        <v>0</v>
      </c>
      <c r="H292" s="61">
        <v>57118.75</v>
      </c>
      <c r="I292" s="61">
        <v>0</v>
      </c>
      <c r="J292" s="61">
        <v>672.38</v>
      </c>
      <c r="K292" s="61">
        <v>0</v>
      </c>
      <c r="L292" s="61">
        <v>672.38</v>
      </c>
      <c r="M292" s="9" t="str">
        <f>VLOOKUP(C292,TB!C:F,3,0)</f>
        <v>Prodn  materials consumed-inward cost</v>
      </c>
      <c r="N292" s="9" t="str">
        <f>VLOOKUP(C292,TB!C:F,4,0)</f>
        <v>Production materials consumed</v>
      </c>
      <c r="P292" s="179"/>
      <c r="Q292" s="179"/>
    </row>
    <row r="293" spans="1:17" ht="14.5" hidden="1">
      <c r="A293" s="12" t="str">
        <f t="shared" si="9"/>
        <v>5</v>
      </c>
      <c r="B293" s="13" t="str">
        <f t="shared" si="10"/>
        <v>50503006</v>
      </c>
      <c r="C293" s="60" t="s">
        <v>552</v>
      </c>
      <c r="D293" s="60" t="s">
        <v>202</v>
      </c>
      <c r="E293" s="61">
        <v>0</v>
      </c>
      <c r="F293" s="61">
        <v>259710.4</v>
      </c>
      <c r="G293" s="61">
        <v>259710.4</v>
      </c>
      <c r="H293" s="61">
        <v>0</v>
      </c>
      <c r="I293" s="61">
        <v>0</v>
      </c>
      <c r="J293" s="61">
        <v>3045.69</v>
      </c>
      <c r="K293" s="61">
        <v>3045.69</v>
      </c>
      <c r="L293" s="61">
        <v>0</v>
      </c>
      <c r="M293" s="9" t="str">
        <f>VLOOKUP(C293,TB!C:F,3,0)</f>
        <v>Prodn  materials consumed-inward cost</v>
      </c>
      <c r="N293" s="9" t="str">
        <f>VLOOKUP(C293,TB!C:F,4,0)</f>
        <v>Production materials consumed</v>
      </c>
      <c r="P293" s="179"/>
      <c r="Q293" s="179"/>
    </row>
    <row r="294" spans="1:17" ht="14.5" hidden="1">
      <c r="A294" s="12" t="str">
        <f t="shared" si="9"/>
        <v>5</v>
      </c>
      <c r="B294" s="13" t="str">
        <f t="shared" si="10"/>
        <v>50503008</v>
      </c>
      <c r="C294" s="60" t="s">
        <v>554</v>
      </c>
      <c r="D294" s="60" t="s">
        <v>301</v>
      </c>
      <c r="E294" s="61">
        <v>0</v>
      </c>
      <c r="F294" s="61">
        <v>861387.77</v>
      </c>
      <c r="G294" s="61">
        <v>717823.4</v>
      </c>
      <c r="H294" s="61">
        <v>143564.37</v>
      </c>
      <c r="I294" s="61">
        <v>0</v>
      </c>
      <c r="J294" s="61">
        <v>9943.82</v>
      </c>
      <c r="K294" s="61">
        <v>8333.17</v>
      </c>
      <c r="L294" s="61">
        <v>1610.65</v>
      </c>
      <c r="M294" s="9" t="str">
        <f>VLOOKUP(C294,TB!C:F,3,0)</f>
        <v>Prodn  materials consumed-inward cost</v>
      </c>
      <c r="N294" s="9" t="str">
        <f>VLOOKUP(C294,TB!C:F,4,0)</f>
        <v>Production materials consumed</v>
      </c>
      <c r="P294" s="179"/>
      <c r="Q294" s="179"/>
    </row>
    <row r="295" spans="1:17" ht="14.5" hidden="1">
      <c r="A295" s="12" t="str">
        <f t="shared" si="9"/>
        <v>5</v>
      </c>
      <c r="B295" s="13" t="str">
        <f t="shared" si="10"/>
        <v>50504002</v>
      </c>
      <c r="C295" s="60" t="s">
        <v>555</v>
      </c>
      <c r="D295" s="60" t="s">
        <v>180</v>
      </c>
      <c r="E295" s="61">
        <v>0</v>
      </c>
      <c r="F295" s="61">
        <v>195195.3</v>
      </c>
      <c r="G295" s="61">
        <v>9872.08</v>
      </c>
      <c r="H295" s="61">
        <v>185323.22</v>
      </c>
      <c r="I295" s="61">
        <v>0</v>
      </c>
      <c r="J295" s="61">
        <v>2242.54</v>
      </c>
      <c r="K295" s="61">
        <v>116.55</v>
      </c>
      <c r="L295" s="61">
        <v>2125.9899999999998</v>
      </c>
      <c r="M295" s="9" t="str">
        <f>VLOOKUP(C295,TB!C:F,3,0)</f>
        <v>Prodn  materials consumed-inward cost</v>
      </c>
      <c r="N295" s="9" t="str">
        <f>VLOOKUP(C295,TB!C:F,4,0)</f>
        <v>Production materials consumed</v>
      </c>
      <c r="P295" s="179"/>
      <c r="Q295" s="179"/>
    </row>
    <row r="296" spans="1:17" ht="14.5" hidden="1">
      <c r="A296" s="12" t="str">
        <f t="shared" si="9"/>
        <v>5</v>
      </c>
      <c r="B296" s="13" t="str">
        <f t="shared" si="10"/>
        <v>50602001</v>
      </c>
      <c r="C296" s="60" t="s">
        <v>556</v>
      </c>
      <c r="D296" s="60" t="s">
        <v>181</v>
      </c>
      <c r="E296" s="61">
        <v>0</v>
      </c>
      <c r="F296" s="61">
        <v>21669010.559999999</v>
      </c>
      <c r="G296" s="61">
        <v>3506</v>
      </c>
      <c r="H296" s="61">
        <v>21665504.559999999</v>
      </c>
      <c r="I296" s="61">
        <v>0</v>
      </c>
      <c r="J296" s="61">
        <v>251182.04</v>
      </c>
      <c r="K296" s="61">
        <v>41.26</v>
      </c>
      <c r="L296" s="61">
        <v>251140.78</v>
      </c>
      <c r="M296" s="9" t="str">
        <f>VLOOKUP(C296,TB!C:F,3,0)</f>
        <v>Prodn  materials consumed-inward cost</v>
      </c>
      <c r="N296" s="9" t="str">
        <f>VLOOKUP(C296,TB!C:F,4,0)</f>
        <v>Production materials consumed</v>
      </c>
      <c r="P296" s="179"/>
      <c r="Q296" s="179"/>
    </row>
    <row r="297" spans="1:17" ht="14.5">
      <c r="A297" s="12" t="str">
        <f t="shared" si="9"/>
        <v>5</v>
      </c>
      <c r="B297" s="13" t="str">
        <f t="shared" si="10"/>
        <v>50602002</v>
      </c>
      <c r="C297" s="60" t="s">
        <v>557</v>
      </c>
      <c r="D297" s="60" t="s">
        <v>182</v>
      </c>
      <c r="E297" s="61">
        <v>0</v>
      </c>
      <c r="F297" s="61">
        <v>2492219.13</v>
      </c>
      <c r="G297" s="61">
        <v>5544.5</v>
      </c>
      <c r="H297" s="61">
        <v>2486674.63</v>
      </c>
      <c r="I297" s="61">
        <v>0</v>
      </c>
      <c r="J297" s="61">
        <v>28891.89</v>
      </c>
      <c r="K297" s="61">
        <v>64.819999999999993</v>
      </c>
      <c r="L297" s="61">
        <v>28827.07</v>
      </c>
      <c r="M297" s="9" t="str">
        <f>VLOOKUP(C297,TB!C:F,3,0)</f>
        <v>Export related bank charges</v>
      </c>
      <c r="N297" s="9" t="str">
        <f>VLOOKUP(C297,TB!C:F,4,0)</f>
        <v>Selling and distribution expenses</v>
      </c>
      <c r="P297" s="179"/>
      <c r="Q297" s="179"/>
    </row>
    <row r="298" spans="1:17" ht="14.5" hidden="1">
      <c r="A298" s="12" t="str">
        <f t="shared" si="9"/>
        <v>5</v>
      </c>
      <c r="B298" s="13" t="str">
        <f t="shared" si="10"/>
        <v>50602003</v>
      </c>
      <c r="C298" s="60" t="s">
        <v>558</v>
      </c>
      <c r="D298" s="60" t="s">
        <v>66</v>
      </c>
      <c r="E298" s="61">
        <v>0</v>
      </c>
      <c r="F298" s="61">
        <v>1676040.89</v>
      </c>
      <c r="G298" s="61">
        <v>308217.11</v>
      </c>
      <c r="H298" s="61">
        <v>1367823.78</v>
      </c>
      <c r="I298" s="61">
        <v>0</v>
      </c>
      <c r="J298" s="61">
        <v>19471.099999999999</v>
      </c>
      <c r="K298" s="61">
        <v>3599.76</v>
      </c>
      <c r="L298" s="61">
        <v>15871.34</v>
      </c>
      <c r="M298" s="9" t="str">
        <f>VLOOKUP(C298,TB!C:F,3,0)</f>
        <v>Bank charges</v>
      </c>
      <c r="N298" s="9" t="str">
        <f>VLOOKUP(C298,TB!C:F,4,0)</f>
        <v>Financial expenses</v>
      </c>
      <c r="P298" s="179"/>
      <c r="Q298" s="179"/>
    </row>
    <row r="299" spans="1:17" ht="14.5">
      <c r="A299" s="12" t="str">
        <f t="shared" si="9"/>
        <v>5</v>
      </c>
      <c r="B299" s="13" t="str">
        <f t="shared" si="10"/>
        <v>50602004</v>
      </c>
      <c r="C299" s="60" t="s">
        <v>559</v>
      </c>
      <c r="D299" s="60" t="s">
        <v>183</v>
      </c>
      <c r="E299" s="61">
        <v>0</v>
      </c>
      <c r="F299" s="61">
        <v>788796.93</v>
      </c>
      <c r="G299" s="61">
        <v>10895.48</v>
      </c>
      <c r="H299" s="61">
        <v>777901.45</v>
      </c>
      <c r="I299" s="61">
        <v>0</v>
      </c>
      <c r="J299" s="61">
        <v>9255.6299999999992</v>
      </c>
      <c r="K299" s="61">
        <v>128.78</v>
      </c>
      <c r="L299" s="61">
        <v>9126.85</v>
      </c>
      <c r="M299" s="9" t="str">
        <f>VLOOKUP(C299,TB!C:F,3,0)</f>
        <v>Export related bank charges</v>
      </c>
      <c r="N299" s="9" t="str">
        <f>VLOOKUP(C299,TB!C:F,4,0)</f>
        <v>Selling and distribution expenses</v>
      </c>
      <c r="P299" s="179"/>
      <c r="Q299" s="179"/>
    </row>
    <row r="300" spans="1:17" ht="14.5" hidden="1">
      <c r="A300" s="12" t="str">
        <f t="shared" ref="A300:A301" si="11">LEFT(B300,1)</f>
        <v>5</v>
      </c>
      <c r="B300" s="13" t="str">
        <f t="shared" ref="B300:B301" si="12">RIGHT(C300,8)</f>
        <v>50603001</v>
      </c>
      <c r="C300" s="60" t="s">
        <v>1102</v>
      </c>
      <c r="D300" s="60" t="s">
        <v>652</v>
      </c>
      <c r="E300" s="61">
        <v>0</v>
      </c>
      <c r="F300" s="61">
        <v>5368435.51</v>
      </c>
      <c r="G300" s="61">
        <v>3220908.25</v>
      </c>
      <c r="H300" s="61">
        <v>2147527.2599999998</v>
      </c>
      <c r="I300" s="61">
        <v>0</v>
      </c>
      <c r="J300" s="61">
        <v>63344.93</v>
      </c>
      <c r="K300" s="61">
        <v>38033</v>
      </c>
      <c r="L300" s="61">
        <v>25311.93</v>
      </c>
      <c r="M300" s="9" t="str">
        <f>VLOOKUP(C300,TB!C:F,3,0)</f>
        <v>Prodn  materials consumed-inward cost</v>
      </c>
      <c r="N300" s="9" t="str">
        <f>VLOOKUP(C300,TB!C:F,4,0)</f>
        <v>Production materials consumed</v>
      </c>
      <c r="P300" s="179"/>
      <c r="Q300" s="179"/>
    </row>
    <row r="301" spans="1:17" ht="14.5" hidden="1">
      <c r="A301" s="12" t="str">
        <f t="shared" si="11"/>
        <v>5</v>
      </c>
      <c r="B301" s="13" t="str">
        <f t="shared" si="12"/>
        <v>50603002</v>
      </c>
      <c r="C301" s="60" t="s">
        <v>1103</v>
      </c>
      <c r="D301" s="60" t="s">
        <v>1104</v>
      </c>
      <c r="E301" s="61">
        <v>0</v>
      </c>
      <c r="F301" s="61">
        <v>8144916.5599999996</v>
      </c>
      <c r="G301" s="61">
        <v>5924351.8700000001</v>
      </c>
      <c r="H301" s="61">
        <v>2220564.69</v>
      </c>
      <c r="I301" s="61">
        <v>0</v>
      </c>
      <c r="J301" s="61">
        <v>93821.4</v>
      </c>
      <c r="K301" s="61">
        <v>69299.13</v>
      </c>
      <c r="L301" s="61">
        <v>24522.27</v>
      </c>
      <c r="M301" s="9" t="str">
        <f>VLOOKUP(C301,TB!C:F,3,0)</f>
        <v>Prodn  materials consumed-inward cost</v>
      </c>
      <c r="N301" s="9" t="str">
        <f>VLOOKUP(C301,TB!C:F,4,0)</f>
        <v>Production materials consumed</v>
      </c>
      <c r="P301" s="179"/>
      <c r="Q301" s="179"/>
    </row>
    <row r="302" spans="1:17" ht="14.5" hidden="1">
      <c r="A302" s="12" t="str">
        <f t="shared" ref="A302:A304" si="13">LEFT(B302,1)</f>
        <v>5</v>
      </c>
      <c r="B302" s="13" t="str">
        <f t="shared" ref="B302:B304" si="14">RIGHT(C302,8)</f>
        <v>50603008</v>
      </c>
      <c r="C302" s="60" t="s">
        <v>2339</v>
      </c>
      <c r="D302" s="60" t="s">
        <v>2340</v>
      </c>
      <c r="E302" s="61">
        <v>0</v>
      </c>
      <c r="F302" s="61">
        <v>200901.05</v>
      </c>
      <c r="G302" s="61">
        <v>0</v>
      </c>
      <c r="H302" s="61">
        <v>200901.05</v>
      </c>
      <c r="I302" s="61">
        <v>0</v>
      </c>
      <c r="J302" s="61">
        <v>2253.52</v>
      </c>
      <c r="K302" s="61">
        <v>0</v>
      </c>
      <c r="L302" s="61">
        <v>2253.52</v>
      </c>
      <c r="M302" s="9" t="str">
        <f>VLOOKUP(C302,TB!C:F,3,0)</f>
        <v>Interest on term loan</v>
      </c>
      <c r="N302" s="9" t="str">
        <f>VLOOKUP(C302,TB!C:F,4,0)</f>
        <v>Financial expenses</v>
      </c>
      <c r="P302" s="179"/>
      <c r="Q302" s="179"/>
    </row>
    <row r="303" spans="1:17" ht="14.5" hidden="1">
      <c r="A303" s="12" t="str">
        <f t="shared" si="13"/>
        <v>5</v>
      </c>
      <c r="B303" s="13" t="str">
        <f t="shared" si="14"/>
        <v>50603013</v>
      </c>
      <c r="C303" s="60" t="s">
        <v>636</v>
      </c>
      <c r="D303" s="60" t="s">
        <v>609</v>
      </c>
      <c r="E303" s="61">
        <v>0</v>
      </c>
      <c r="F303" s="61">
        <v>7936264.6200000001</v>
      </c>
      <c r="G303" s="61">
        <v>2685414.62</v>
      </c>
      <c r="H303" s="61">
        <v>5250850</v>
      </c>
      <c r="I303" s="61">
        <v>0</v>
      </c>
      <c r="J303" s="61">
        <v>91680.68</v>
      </c>
      <c r="K303" s="61">
        <v>31653.43</v>
      </c>
      <c r="L303" s="61">
        <v>60027.25</v>
      </c>
      <c r="M303" s="9" t="str">
        <f>VLOOKUP(C303,TB!C:F,3,0)</f>
        <v>Interest on term loan</v>
      </c>
      <c r="N303" s="9" t="str">
        <f>VLOOKUP(C303,TB!C:F,4,0)</f>
        <v>Financial expenses</v>
      </c>
      <c r="P303" s="179"/>
      <c r="Q303" s="179"/>
    </row>
    <row r="304" spans="1:17" ht="14.5" hidden="1">
      <c r="A304" s="12" t="str">
        <f t="shared" si="13"/>
        <v>5</v>
      </c>
      <c r="B304" s="13" t="str">
        <f t="shared" si="14"/>
        <v>50603015</v>
      </c>
      <c r="C304" s="60" t="s">
        <v>1304</v>
      </c>
      <c r="D304" s="60" t="s">
        <v>1305</v>
      </c>
      <c r="E304" s="61">
        <v>0</v>
      </c>
      <c r="F304" s="61">
        <v>6523128.3399999999</v>
      </c>
      <c r="G304" s="61">
        <v>3160045.9</v>
      </c>
      <c r="H304" s="61">
        <v>3363082.44</v>
      </c>
      <c r="I304" s="61">
        <v>0</v>
      </c>
      <c r="J304" s="61">
        <v>76470.679999999993</v>
      </c>
      <c r="K304" s="61">
        <v>37642</v>
      </c>
      <c r="L304" s="61">
        <v>38828.68</v>
      </c>
      <c r="M304" s="9" t="str">
        <f>VLOOKUP(C304,TB!C:F,3,0)</f>
        <v>Interest on Govt. Stimulus loan</v>
      </c>
      <c r="N304" s="9" t="str">
        <f>VLOOKUP(C304,TB!C:F,4,0)</f>
        <v>Financial expenses</v>
      </c>
      <c r="P304" s="179"/>
      <c r="Q304" s="179"/>
    </row>
    <row r="305" spans="1:17" ht="14.5" hidden="1">
      <c r="A305" s="12" t="str">
        <f t="shared" ref="A305:A308" si="15">LEFT(B305,1)</f>
        <v>5</v>
      </c>
      <c r="B305" s="13" t="str">
        <f t="shared" ref="B305:B308" si="16">RIGHT(C305,8)</f>
        <v>50603016</v>
      </c>
      <c r="C305" s="60" t="s">
        <v>1105</v>
      </c>
      <c r="D305" s="60" t="s">
        <v>739</v>
      </c>
      <c r="E305" s="61">
        <v>0</v>
      </c>
      <c r="F305" s="61">
        <v>543321.12</v>
      </c>
      <c r="G305" s="61">
        <v>21367.5</v>
      </c>
      <c r="H305" s="61">
        <v>521953.62</v>
      </c>
      <c r="I305" s="61">
        <v>0</v>
      </c>
      <c r="J305" s="61">
        <v>6471.96</v>
      </c>
      <c r="K305" s="61">
        <v>231</v>
      </c>
      <c r="L305" s="61">
        <v>6240.96</v>
      </c>
      <c r="M305" s="9" t="str">
        <f>VLOOKUP(C305,TB!C:F,3,0)</f>
        <v>Interest on lease liability</v>
      </c>
      <c r="N305" s="9" t="str">
        <f>VLOOKUP(C305,TB!C:F,4,0)</f>
        <v>Financial expenses</v>
      </c>
      <c r="P305" s="179"/>
      <c r="Q305" s="179"/>
    </row>
    <row r="306" spans="1:17" ht="14.5" hidden="1">
      <c r="A306" s="12" t="str">
        <f t="shared" si="15"/>
        <v>5</v>
      </c>
      <c r="B306" s="13" t="str">
        <f t="shared" si="16"/>
        <v>50605001</v>
      </c>
      <c r="C306" s="60" t="s">
        <v>560</v>
      </c>
      <c r="D306" s="60" t="s">
        <v>184</v>
      </c>
      <c r="E306" s="61">
        <v>0</v>
      </c>
      <c r="F306" s="61">
        <v>13803659.52</v>
      </c>
      <c r="G306" s="61">
        <v>13732030.92</v>
      </c>
      <c r="H306" s="61">
        <v>71628.600000000006</v>
      </c>
      <c r="I306" s="61">
        <v>0</v>
      </c>
      <c r="J306" s="61">
        <v>116675.94</v>
      </c>
      <c r="K306" s="61">
        <v>116386.52</v>
      </c>
      <c r="L306" s="61">
        <v>289.42</v>
      </c>
      <c r="M306" s="9" t="str">
        <f>VLOOKUP(C306,TB!C:F,3,0)</f>
        <v>Exchange Rate Loss-U</v>
      </c>
      <c r="N306" s="9" t="str">
        <f>VLOOKUP(C306,TB!C:F,4,0)</f>
        <v>Exchange gain/ (loss)</v>
      </c>
      <c r="P306" s="179"/>
      <c r="Q306" s="179"/>
    </row>
    <row r="307" spans="1:17" ht="14.5" hidden="1">
      <c r="A307" s="12" t="str">
        <f t="shared" si="15"/>
        <v>5</v>
      </c>
      <c r="B307" s="13" t="str">
        <f t="shared" si="16"/>
        <v>50605002</v>
      </c>
      <c r="C307" s="60" t="s">
        <v>561</v>
      </c>
      <c r="D307" s="60" t="s">
        <v>185</v>
      </c>
      <c r="E307" s="61">
        <v>0</v>
      </c>
      <c r="F307" s="61">
        <v>186186321.11000001</v>
      </c>
      <c r="G307" s="61">
        <v>7014481.6100000003</v>
      </c>
      <c r="H307" s="61">
        <v>179171839.5</v>
      </c>
      <c r="I307" s="61">
        <v>0</v>
      </c>
      <c r="J307" s="61">
        <v>1229495.8400000001</v>
      </c>
      <c r="K307" s="61">
        <v>21399.17</v>
      </c>
      <c r="L307" s="61">
        <v>1208096.67</v>
      </c>
      <c r="M307" s="9" t="str">
        <f>VLOOKUP(C307,TB!C:F,3,0)</f>
        <v>Prodn  materials consumed-inward cost</v>
      </c>
      <c r="N307" s="9" t="str">
        <f>VLOOKUP(C307,TB!C:F,4,0)</f>
        <v>Production materials consumed</v>
      </c>
      <c r="P307" s="179"/>
      <c r="Q307" s="179"/>
    </row>
    <row r="308" spans="1:17" ht="14.5" hidden="1">
      <c r="A308" s="12" t="str">
        <f t="shared" si="15"/>
        <v>5</v>
      </c>
      <c r="B308" s="13" t="str">
        <f t="shared" si="16"/>
        <v>50701001</v>
      </c>
      <c r="C308" s="60" t="s">
        <v>562</v>
      </c>
      <c r="D308" s="60" t="s">
        <v>186</v>
      </c>
      <c r="E308" s="61">
        <v>0</v>
      </c>
      <c r="F308" s="61">
        <v>147938.57999999999</v>
      </c>
      <c r="G308" s="61">
        <v>62603.4</v>
      </c>
      <c r="H308" s="61">
        <v>85335.18</v>
      </c>
      <c r="I308" s="61">
        <v>0</v>
      </c>
      <c r="J308" s="61">
        <v>7792.42</v>
      </c>
      <c r="K308" s="61">
        <v>5415.07</v>
      </c>
      <c r="L308" s="61">
        <v>2377.35</v>
      </c>
      <c r="M308" s="9" t="str">
        <f>VLOOKUP(C308,TB!C:F,3,0)</f>
        <v>(Gain)/Loss on Disposal of Assets</v>
      </c>
      <c r="N308" s="9" t="str">
        <f>VLOOKUP(C308,TB!C:F,4,0)</f>
        <v>Gain/(loss) on disposal of property, plant and equipment</v>
      </c>
      <c r="P308" s="179"/>
      <c r="Q308" s="179"/>
    </row>
    <row r="309" spans="1:17" ht="14.5" hidden="1">
      <c r="A309" s="12" t="str">
        <f t="shared" ref="A309" si="17">LEFT(B309,1)</f>
        <v>5</v>
      </c>
      <c r="B309" s="13" t="str">
        <f t="shared" ref="B309" si="18">RIGHT(C309,8)</f>
        <v>50801001</v>
      </c>
      <c r="C309" s="60" t="s">
        <v>637</v>
      </c>
      <c r="D309" s="60" t="s">
        <v>610</v>
      </c>
      <c r="E309" s="61">
        <v>0</v>
      </c>
      <c r="F309" s="61">
        <v>36221569.719999999</v>
      </c>
      <c r="G309" s="61">
        <v>208854.79</v>
      </c>
      <c r="H309" s="61">
        <v>36012714.93</v>
      </c>
      <c r="I309" s="61">
        <v>0</v>
      </c>
      <c r="J309" s="61">
        <v>419969.77</v>
      </c>
      <c r="K309" s="61">
        <v>2459.9299999999998</v>
      </c>
      <c r="L309" s="61">
        <v>417509.84</v>
      </c>
      <c r="M309" s="9" t="str">
        <f>VLOOKUP(C309,TB!C:F,3,0)</f>
        <v>Turnover tax</v>
      </c>
      <c r="N309" s="9" t="str">
        <f>VLOOKUP(C309,TB!C:F,4,0)</f>
        <v>Tax expenses</v>
      </c>
      <c r="P309" s="179"/>
      <c r="Q309" s="179"/>
    </row>
    <row r="310" spans="1:17" ht="14.5" hidden="1">
      <c r="A310" s="12" t="str">
        <f t="shared" ref="A310" si="19">LEFT(B310,1)</f>
        <v>5</v>
      </c>
      <c r="B310" s="13" t="str">
        <f t="shared" ref="B310" si="20">RIGHT(C310,8)</f>
        <v>50801002</v>
      </c>
      <c r="C310" s="60" t="s">
        <v>1106</v>
      </c>
      <c r="D310" s="60" t="s">
        <v>1107</v>
      </c>
      <c r="E310" s="61">
        <v>0</v>
      </c>
      <c r="F310" s="61">
        <v>7450840</v>
      </c>
      <c r="G310" s="61">
        <v>0</v>
      </c>
      <c r="H310" s="61">
        <v>7450840</v>
      </c>
      <c r="I310" s="61">
        <v>0</v>
      </c>
      <c r="J310" s="61">
        <v>87857.31</v>
      </c>
      <c r="K310" s="61">
        <v>0</v>
      </c>
      <c r="L310" s="61">
        <v>87857.31</v>
      </c>
      <c r="M310" s="9" t="str">
        <f>VLOOKUP(C310,TB!C:F,3,0)</f>
        <v>Tax on cash incentive</v>
      </c>
      <c r="N310" s="9" t="str">
        <f>VLOOKUP(C310,TB!C:F,4,0)</f>
        <v>Tax expenses</v>
      </c>
      <c r="P310" s="179"/>
      <c r="Q310" s="179"/>
    </row>
    <row r="311" spans="1:17" ht="13">
      <c r="A311" s="14" t="str">
        <f t="shared" ref="A311" si="21">LEFT(B311,1)</f>
        <v/>
      </c>
      <c r="B311" s="15"/>
      <c r="C311" s="16" t="s">
        <v>290</v>
      </c>
      <c r="D311" s="16" t="s">
        <v>290</v>
      </c>
      <c r="E311" s="17">
        <f t="shared" ref="E311:L311" si="22">SUBTOTAL(9,E2:E310)</f>
        <v>0</v>
      </c>
      <c r="F311" s="17">
        <f t="shared" si="22"/>
        <v>186618667.99000001</v>
      </c>
      <c r="G311" s="17">
        <f t="shared" si="22"/>
        <v>106379839.32000001</v>
      </c>
      <c r="H311" s="17">
        <f t="shared" si="22"/>
        <v>80238828.669999987</v>
      </c>
      <c r="I311" s="17">
        <f t="shared" si="22"/>
        <v>0</v>
      </c>
      <c r="J311" s="17">
        <f t="shared" si="22"/>
        <v>2164054.3400000003</v>
      </c>
      <c r="K311" s="17">
        <f t="shared" si="22"/>
        <v>1240175.5900000001</v>
      </c>
      <c r="L311" s="17">
        <f t="shared" si="22"/>
        <v>923878.75</v>
      </c>
      <c r="M311" s="17"/>
      <c r="N311" s="17"/>
      <c r="P311" s="180"/>
    </row>
    <row r="314" spans="1:17" ht="14">
      <c r="C314" s="78"/>
      <c r="D314" s="78" t="s">
        <v>298</v>
      </c>
      <c r="E314" s="79"/>
      <c r="F314" s="79"/>
      <c r="G314" s="79"/>
      <c r="H314" s="79"/>
      <c r="I314" s="80"/>
      <c r="J314" s="81"/>
      <c r="K314" s="81"/>
      <c r="L314" s="82">
        <f>'GL Map'!E32</f>
        <v>-18803796.960000016</v>
      </c>
      <c r="M314" s="83" t="s">
        <v>228</v>
      </c>
      <c r="N314" s="84" t="s">
        <v>304</v>
      </c>
    </row>
    <row r="315" spans="1:17" ht="14">
      <c r="C315" s="78"/>
      <c r="D315" s="78" t="s">
        <v>298</v>
      </c>
      <c r="E315" s="79"/>
      <c r="F315" s="79"/>
      <c r="G315" s="79"/>
      <c r="H315" s="79"/>
      <c r="I315" s="80"/>
      <c r="J315" s="81"/>
      <c r="K315" s="81"/>
      <c r="L315" s="82">
        <f>'GL Map'!E33</f>
        <v>-1709599.8999999994</v>
      </c>
      <c r="M315" s="85"/>
      <c r="N315" s="84" t="s">
        <v>852</v>
      </c>
    </row>
    <row r="316" spans="1:17" ht="14">
      <c r="C316" s="86"/>
      <c r="D316" s="86"/>
      <c r="E316" s="79"/>
      <c r="F316" s="79"/>
      <c r="G316" s="79"/>
      <c r="H316" s="79"/>
      <c r="I316" s="81"/>
      <c r="J316" s="81"/>
      <c r="K316" s="81"/>
      <c r="L316" s="87"/>
      <c r="M316" s="85"/>
      <c r="N316" s="84"/>
    </row>
    <row r="317" spans="1:17" ht="15">
      <c r="C317" s="88"/>
      <c r="D317" s="89"/>
      <c r="E317" s="90"/>
      <c r="F317" s="91"/>
      <c r="G317" s="91"/>
      <c r="H317" s="90"/>
      <c r="I317" s="90">
        <f>SUM(I194:I310)+I172</f>
        <v>4112869.32</v>
      </c>
      <c r="J317" s="92"/>
      <c r="K317" s="92"/>
      <c r="L317" s="90">
        <f>SUM(L194:L310)+L172</f>
        <v>3799683.0199999912</v>
      </c>
      <c r="M317" s="85"/>
      <c r="N317" s="1" t="s">
        <v>1445</v>
      </c>
    </row>
    <row r="318" spans="1:17" ht="14">
      <c r="C318" s="93"/>
      <c r="D318" s="94"/>
      <c r="E318" s="95"/>
      <c r="F318" s="95"/>
      <c r="G318" s="95"/>
      <c r="H318" s="95"/>
      <c r="I318" s="96"/>
      <c r="J318" s="96"/>
      <c r="K318" s="96"/>
      <c r="L318" s="96"/>
      <c r="M318" s="97"/>
      <c r="N318" s="97"/>
    </row>
    <row r="321" spans="12:12">
      <c r="L321" s="9">
        <v>2708.9370000000004</v>
      </c>
    </row>
    <row r="323" spans="12:12">
      <c r="L323" s="200">
        <f>L282-L321</f>
        <v>60589.553</v>
      </c>
    </row>
  </sheetData>
  <autoFilter ref="A1:N310" xr:uid="{00000000-0009-0000-0000-000009000000}">
    <filterColumn colId="13">
      <filters>
        <filter val="Selling and distribution expenses"/>
      </filters>
    </filterColumn>
  </autoFilter>
  <conditionalFormatting sqref="A2:B310 A311">
    <cfRule type="colorScale" priority="16">
      <colorScale>
        <cfvo type="min"/>
        <cfvo type="percentile" val="50"/>
        <cfvo type="max"/>
        <color rgb="FFF8696B"/>
        <color rgb="FFFCFCFF"/>
        <color rgb="FF63BE7B"/>
      </colorScale>
    </cfRule>
  </conditionalFormatting>
  <conditionalFormatting sqref="C316:C317">
    <cfRule type="duplicateValues" dxfId="39" priority="5"/>
  </conditionalFormatting>
  <conditionalFormatting sqref="C314:C315">
    <cfRule type="duplicateValues" dxfId="38" priority="4"/>
  </conditionalFormatting>
  <conditionalFormatting sqref="C314:C317">
    <cfRule type="duplicateValues" dxfId="37" priority="3"/>
  </conditionalFormatting>
  <conditionalFormatting sqref="C314:C317">
    <cfRule type="duplicateValues" dxfId="36" priority="6"/>
  </conditionalFormatting>
  <conditionalFormatting sqref="C314:C317">
    <cfRule type="duplicateValues" dxfId="35" priority="7"/>
  </conditionalFormatting>
  <conditionalFormatting sqref="C314:C317">
    <cfRule type="duplicateValues" dxfId="34" priority="8" stopIfTrue="1"/>
  </conditionalFormatting>
  <conditionalFormatting sqref="D314:D317">
    <cfRule type="duplicateValues" dxfId="33" priority="9"/>
  </conditionalFormatting>
  <conditionalFormatting sqref="C314:C317">
    <cfRule type="duplicateValues" dxfId="32" priority="10"/>
  </conditionalFormatting>
  <conditionalFormatting sqref="C314:C317">
    <cfRule type="duplicateValues" dxfId="31" priority="11"/>
  </conditionalFormatting>
  <conditionalFormatting sqref="C314:C317">
    <cfRule type="duplicateValues" dxfId="30" priority="2"/>
  </conditionalFormatting>
  <conditionalFormatting sqref="C1:C1048576">
    <cfRule type="duplicateValues" dxfId="29" priority="1"/>
  </conditionalFormatting>
  <conditionalFormatting sqref="C318">
    <cfRule type="duplicateValues" dxfId="28" priority="49"/>
  </conditionalFormatting>
  <conditionalFormatting sqref="C318">
    <cfRule type="duplicateValues" dxfId="27" priority="50" stopIfTrue="1"/>
  </conditionalFormatting>
  <conditionalFormatting sqref="D318">
    <cfRule type="duplicateValues" dxfId="26" priority="51"/>
  </conditionalFormatting>
  <pageMargins left="0.75" right="0.75" top="1" bottom="1" header="0.5" footer="0.5"/>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42C3-F238-46BF-A7B3-812C34D3A80C}">
  <sheetPr codeName="Sheet12"/>
  <dimension ref="C1:K42"/>
  <sheetViews>
    <sheetView topLeftCell="A13" workbookViewId="0">
      <selection activeCell="O24" sqref="O24"/>
    </sheetView>
  </sheetViews>
  <sheetFormatPr defaultRowHeight="14.5"/>
  <cols>
    <col min="4" max="4" width="25" customWidth="1"/>
    <col min="5" max="5" width="14" customWidth="1"/>
    <col min="6" max="7" width="17.453125" customWidth="1"/>
    <col min="8" max="8" width="0" hidden="1" customWidth="1"/>
    <col min="9" max="9" width="15.54296875" hidden="1" customWidth="1"/>
    <col min="10" max="10" width="10.1796875" bestFit="1" customWidth="1"/>
    <col min="11" max="11" width="13.1796875" customWidth="1"/>
  </cols>
  <sheetData>
    <row r="1" spans="3:11">
      <c r="J1" t="s">
        <v>20</v>
      </c>
    </row>
    <row r="2" spans="3:11">
      <c r="C2" s="191"/>
      <c r="D2" s="191" t="s">
        <v>4048</v>
      </c>
      <c r="E2" s="191" t="s">
        <v>4047</v>
      </c>
      <c r="F2" s="191" t="s">
        <v>3955</v>
      </c>
      <c r="G2" s="191" t="s">
        <v>3956</v>
      </c>
      <c r="H2" t="s">
        <v>4045</v>
      </c>
      <c r="J2" s="191" t="s">
        <v>4049</v>
      </c>
      <c r="K2" s="191" t="s">
        <v>4050</v>
      </c>
    </row>
    <row r="3" spans="3:11">
      <c r="C3">
        <v>50307003</v>
      </c>
      <c r="D3" t="str">
        <f>VLOOKUP(C3,'2021 Provision'!R:T,3,0)</f>
        <v>F.O -Gas</v>
      </c>
      <c r="E3" s="190">
        <v>61597</v>
      </c>
      <c r="F3" s="190">
        <v>82162.299465240649</v>
      </c>
      <c r="G3" s="194">
        <f>SUMIFS('Revised Provision 2022'!F:F,'Revised Provision 2022'!C:C,Provision!C3)</f>
        <v>0</v>
      </c>
      <c r="H3" s="64">
        <f>G3-E3</f>
        <v>-61597</v>
      </c>
      <c r="J3" s="190">
        <v>0</v>
      </c>
    </row>
    <row r="4" spans="3:11">
      <c r="C4">
        <v>50307004</v>
      </c>
      <c r="D4" t="str">
        <f>VLOOKUP(C4,'2021 Provision'!R:T,3,0)</f>
        <v>F.O -Electricity</v>
      </c>
      <c r="E4" s="190">
        <v>6352</v>
      </c>
      <c r="F4" s="190">
        <v>5477.4866310160423</v>
      </c>
      <c r="G4" s="194">
        <f>SUMIFS('Revised Provision 2022'!F:F,'Revised Provision 2022'!C:C,Provision!C4)</f>
        <v>0</v>
      </c>
      <c r="H4" s="64">
        <f t="shared" ref="H4:H37" si="0">G4-E4</f>
        <v>-6352</v>
      </c>
      <c r="J4" s="190">
        <v>0</v>
      </c>
    </row>
    <row r="5" spans="3:11">
      <c r="C5">
        <v>50503001</v>
      </c>
      <c r="D5" t="str">
        <f>VLOOKUP(C5,'2021 Provision'!R:T,3,0)</f>
        <v>Import -Insurance</v>
      </c>
      <c r="E5" s="190">
        <v>23073</v>
      </c>
      <c r="F5" s="190">
        <v>50054.278074866314</v>
      </c>
      <c r="G5" s="195">
        <f>SUMIFS('Revised Provision 2022'!F:F,'Revised Provision 2022'!C:C,Provision!C5)</f>
        <v>21867.969999999998</v>
      </c>
      <c r="H5" s="64">
        <f t="shared" si="0"/>
        <v>-1205.0300000000025</v>
      </c>
      <c r="J5" s="190">
        <v>835.89304812834223</v>
      </c>
    </row>
    <row r="6" spans="3:11">
      <c r="C6">
        <v>50502001</v>
      </c>
      <c r="D6" t="str">
        <f>VLOOKUP(C6,'2021 Provision'!R:T,3,0)</f>
        <v>Export - Insurance</v>
      </c>
      <c r="E6" s="190">
        <v>8652</v>
      </c>
      <c r="F6" s="190">
        <v>12722.139037433155</v>
      </c>
      <c r="G6" s="194">
        <f>SUMIFS('Revised Provision 2022'!F:F,'Revised Provision 2022'!C:C,Provision!C6)</f>
        <v>0</v>
      </c>
      <c r="H6" s="64">
        <f t="shared" si="0"/>
        <v>-8652</v>
      </c>
      <c r="J6" s="190">
        <v>0</v>
      </c>
    </row>
    <row r="7" spans="3:11">
      <c r="C7">
        <v>50402009</v>
      </c>
      <c r="D7" t="str">
        <f>VLOOKUP(C7,'2021 Provision'!R:T,3,0)</f>
        <v>GA -Insurance Expens</v>
      </c>
      <c r="E7" s="190">
        <v>1049</v>
      </c>
      <c r="F7" s="190">
        <v>0</v>
      </c>
      <c r="G7" s="194">
        <f>SUMIFS('Revised Provision 2022'!F:F,'Revised Provision 2022'!C:C,Provision!C7)</f>
        <v>0</v>
      </c>
      <c r="H7" s="64">
        <f t="shared" si="0"/>
        <v>-1049</v>
      </c>
      <c r="J7" s="190">
        <v>0</v>
      </c>
    </row>
    <row r="8" spans="3:11">
      <c r="C8">
        <v>50502002</v>
      </c>
      <c r="D8" t="str">
        <f>VLOOKUP(C8,'2021 Provision'!R:T,3,0)</f>
        <v>Export - Courier</v>
      </c>
      <c r="E8" s="190">
        <v>4696</v>
      </c>
      <c r="F8" s="190">
        <v>2701.9048128342247</v>
      </c>
      <c r="G8" s="194">
        <f>SUMIFS('Revised Provision 2022'!F:F,'Revised Provision 2022'!C:C,Provision!C8)</f>
        <v>0</v>
      </c>
      <c r="H8" s="64">
        <f t="shared" si="0"/>
        <v>-4696</v>
      </c>
      <c r="J8" s="190">
        <v>0</v>
      </c>
    </row>
    <row r="9" spans="3:11">
      <c r="C9">
        <v>50503008</v>
      </c>
      <c r="D9" t="str">
        <f>VLOOKUP(C9,'2021 Provision'!R:T,3,0)</f>
        <v>Import -Other Import</v>
      </c>
      <c r="E9" s="190">
        <v>236</v>
      </c>
      <c r="F9" s="190">
        <v>641.7112299465241</v>
      </c>
      <c r="G9" s="194">
        <f>SUMIFS('Revised Provision 2022'!F:F,'Revised Provision 2022'!C:C,Provision!C9)</f>
        <v>641.71</v>
      </c>
      <c r="H9" s="64">
        <f t="shared" si="0"/>
        <v>405.71000000000004</v>
      </c>
      <c r="J9" s="190">
        <v>0</v>
      </c>
    </row>
    <row r="10" spans="3:11">
      <c r="C10">
        <v>50503004</v>
      </c>
      <c r="D10" t="str">
        <f>VLOOKUP(C10,'2021 Provision'!R:T,3,0)</f>
        <v>Import -Air Freight</v>
      </c>
      <c r="E10" s="190">
        <v>1208</v>
      </c>
      <c r="F10" s="190">
        <v>0</v>
      </c>
      <c r="G10" s="194">
        <f>SUMIFS('Revised Provision 2022'!F:F,'Revised Provision 2022'!C:C,Provision!C10)</f>
        <v>0</v>
      </c>
      <c r="H10" s="64">
        <f t="shared" si="0"/>
        <v>-1208</v>
      </c>
      <c r="J10" s="190">
        <v>0</v>
      </c>
    </row>
    <row r="11" spans="3:11">
      <c r="C11">
        <v>50306001</v>
      </c>
      <c r="D11" t="str">
        <f>VLOOKUP(C11,'2021 Provision'!R:T,3,0)</f>
        <v>Testing Fee-R&amp;D</v>
      </c>
      <c r="E11" s="190">
        <v>60434</v>
      </c>
      <c r="F11" s="190">
        <v>57988.850361497323</v>
      </c>
      <c r="G11" s="194">
        <f>SUMIFS('Revised Provision 2022'!F:F,'Revised Provision 2022'!C:C,Provision!C11)</f>
        <v>45146.64</v>
      </c>
      <c r="H11" s="64">
        <f t="shared" si="0"/>
        <v>-15287.36</v>
      </c>
      <c r="J11" s="190">
        <v>993.47069518716569</v>
      </c>
    </row>
    <row r="12" spans="3:11">
      <c r="C12">
        <v>50402012</v>
      </c>
      <c r="D12" t="str">
        <f>VLOOKUP(C12,'2021 Provision'!R:T,3,0)</f>
        <v>GA -Compliance Expen</v>
      </c>
      <c r="E12" s="190">
        <v>46212</v>
      </c>
      <c r="F12" s="190">
        <v>31586.929732620316</v>
      </c>
      <c r="G12" s="195">
        <f>SUMIFS('Revised Provision 2022'!F:F,'Revised Provision 2022'!C:C,Provision!C12)</f>
        <v>31586.929999999997</v>
      </c>
      <c r="H12" s="64">
        <f t="shared" si="0"/>
        <v>-14625.070000000003</v>
      </c>
      <c r="J12" s="190">
        <v>20594.416363636366</v>
      </c>
    </row>
    <row r="13" spans="3:11">
      <c r="C13">
        <v>50307002</v>
      </c>
      <c r="D13" t="str">
        <f>VLOOKUP(C13,'2021 Provision'!R:T,3,0)</f>
        <v>F.O -Machine Hire Ch</v>
      </c>
      <c r="E13" s="190">
        <v>7121</v>
      </c>
      <c r="F13" s="190">
        <v>8695.9572192513369</v>
      </c>
      <c r="G13" s="194">
        <f>SUMIFS('Revised Provision 2022'!F:F,'Revised Provision 2022'!C:C,Provision!C13)</f>
        <v>3163.3199999999997</v>
      </c>
      <c r="H13" s="64">
        <f t="shared" si="0"/>
        <v>-3957.6800000000003</v>
      </c>
      <c r="J13" s="190">
        <v>0</v>
      </c>
    </row>
    <row r="14" spans="3:11">
      <c r="C14">
        <v>50402003</v>
      </c>
      <c r="D14" t="str">
        <f>VLOOKUP(C14,'2021 Provision'!R:T,3,0)</f>
        <v>GA -Vehicle &amp; Transp</v>
      </c>
      <c r="E14" s="190">
        <v>14585</v>
      </c>
      <c r="F14" s="190">
        <v>22801.518716577539</v>
      </c>
      <c r="G14" s="194">
        <f>SUMIFS('Revised Provision 2022'!F:F,'Revised Provision 2022'!C:C,Provision!C14)</f>
        <v>0</v>
      </c>
      <c r="H14" s="64">
        <f t="shared" si="0"/>
        <v>-14585</v>
      </c>
      <c r="J14" s="190">
        <v>0</v>
      </c>
    </row>
    <row r="15" spans="3:11">
      <c r="C15">
        <v>50301001</v>
      </c>
      <c r="D15" t="str">
        <f>VLOOKUP(C15,'2021 Provision'!R:T,3,0)</f>
        <v>Repair &amp; Maintenance</v>
      </c>
      <c r="E15" s="190">
        <v>75266</v>
      </c>
      <c r="F15" s="190">
        <v>67695.900106951856</v>
      </c>
      <c r="G15" s="195">
        <f>SUMIFS('Revised Provision 2022'!F:F,'Revised Provision 2022'!C:C,Provision!C15)</f>
        <v>63899.089999999989</v>
      </c>
      <c r="H15" s="64">
        <f t="shared" si="0"/>
        <v>-11366.910000000011</v>
      </c>
      <c r="J15" s="190">
        <v>45610.338609625673</v>
      </c>
    </row>
    <row r="16" spans="3:11">
      <c r="C16">
        <v>50201003</v>
      </c>
      <c r="D16" t="str">
        <f>VLOOKUP(C16,'2021 Provision'!R:T,3,0)</f>
        <v>Overtime</v>
      </c>
      <c r="E16" s="196">
        <f>1151</f>
        <v>1151</v>
      </c>
      <c r="F16" s="190">
        <v>0</v>
      </c>
      <c r="G16" s="194">
        <f>SUMIFS('Revised Provision 2022'!F:F,'Revised Provision 2022'!C:C,Provision!C16)</f>
        <v>0</v>
      </c>
      <c r="H16" s="64">
        <f t="shared" si="0"/>
        <v>-1151</v>
      </c>
      <c r="I16" s="4" t="s">
        <v>860</v>
      </c>
      <c r="J16" s="190">
        <v>0</v>
      </c>
    </row>
    <row r="17" spans="3:10">
      <c r="C17">
        <v>50201005</v>
      </c>
      <c r="D17" t="str">
        <f>VLOOKUP(C17,'2021 Provision'!R:T,3,0)</f>
        <v>Workers-Incentive Pa</v>
      </c>
      <c r="E17" s="196">
        <f>7587</f>
        <v>7587</v>
      </c>
      <c r="F17" s="190">
        <v>0</v>
      </c>
      <c r="G17" s="194">
        <f>SUMIFS('Revised Provision 2022'!F:F,'Revised Provision 2022'!C:C,Provision!C17)</f>
        <v>0</v>
      </c>
      <c r="H17" s="64">
        <f t="shared" si="0"/>
        <v>-7587</v>
      </c>
      <c r="I17" s="4" t="s">
        <v>860</v>
      </c>
      <c r="J17" s="190">
        <v>0</v>
      </c>
    </row>
    <row r="18" spans="3:10">
      <c r="C18">
        <v>50401514</v>
      </c>
      <c r="D18" t="str">
        <f>VLOOKUP(C18,'2021 Provision'!R:T,3,0)</f>
        <v>Medical and Day care</v>
      </c>
      <c r="E18" s="190">
        <v>1179</v>
      </c>
      <c r="F18" s="190">
        <v>4018.5775401069518</v>
      </c>
      <c r="G18" s="194">
        <f>SUMIFS('Revised Provision 2022'!F:F,'Revised Provision 2022'!C:C,Provision!C18)</f>
        <v>4018.58</v>
      </c>
      <c r="H18" s="64">
        <f t="shared" si="0"/>
        <v>2839.58</v>
      </c>
      <c r="J18" s="190">
        <v>96.01069518716578</v>
      </c>
    </row>
    <row r="19" spans="3:10">
      <c r="C19">
        <v>50402010</v>
      </c>
      <c r="D19" t="str">
        <f>VLOOKUP(C19,'2021 Provision'!R:T,3,0)</f>
        <v>GA -Rates/Taxes/Lice</v>
      </c>
      <c r="E19" s="190">
        <v>1646</v>
      </c>
      <c r="F19" s="190">
        <v>1337.9679144385027</v>
      </c>
      <c r="G19" s="194">
        <f>SUMIFS('Revised Provision 2022'!F:F,'Revised Provision 2022'!C:C,Provision!C19)</f>
        <v>673.82</v>
      </c>
      <c r="H19" s="64">
        <f t="shared" si="0"/>
        <v>-972.18</v>
      </c>
      <c r="J19" s="190">
        <v>673.79679144385022</v>
      </c>
    </row>
    <row r="20" spans="3:10">
      <c r="C20">
        <v>50502008</v>
      </c>
      <c r="D20" t="str">
        <f>VLOOKUP(C20,'2021 Provision'!R:T,3,0)</f>
        <v>Export -Other Export</v>
      </c>
      <c r="E20" s="190">
        <v>16478</v>
      </c>
      <c r="F20" s="190">
        <v>1824.2352941176471</v>
      </c>
      <c r="G20" s="194">
        <f>SUMIFS('Revised Provision 2022'!F:F,'Revised Provision 2022'!C:C,Provision!C20)</f>
        <v>0</v>
      </c>
      <c r="H20" s="64">
        <f t="shared" si="0"/>
        <v>-16478</v>
      </c>
      <c r="J20" s="190">
        <v>0</v>
      </c>
    </row>
    <row r="21" spans="3:10">
      <c r="C21">
        <v>50502004</v>
      </c>
      <c r="D21" t="str">
        <f>VLOOKUP(C21,'2021 Provision'!R:T,3,0)</f>
        <v>Export - Air Freight</v>
      </c>
      <c r="E21" s="190">
        <v>41785</v>
      </c>
      <c r="F21" s="190">
        <v>0</v>
      </c>
      <c r="G21" s="194">
        <f>SUMIFS('Revised Provision 2022'!F:F,'Revised Provision 2022'!C:C,Provision!C21)</f>
        <v>0</v>
      </c>
      <c r="H21" s="64">
        <f t="shared" si="0"/>
        <v>-41785</v>
      </c>
      <c r="J21" s="190">
        <v>0</v>
      </c>
    </row>
    <row r="22" spans="3:10">
      <c r="C22">
        <v>50402016</v>
      </c>
      <c r="D22" t="str">
        <f>VLOOKUP(C22,'2021 Provision'!R:T,3,0)</f>
        <v>GA -Traveling Overse</v>
      </c>
      <c r="E22" s="190">
        <v>722</v>
      </c>
      <c r="F22" s="190">
        <v>0</v>
      </c>
      <c r="G22" s="194">
        <f>SUMIFS('Revised Provision 2022'!F:F,'Revised Provision 2022'!C:C,Provision!C22)</f>
        <v>0</v>
      </c>
      <c r="H22" s="64">
        <f t="shared" si="0"/>
        <v>-722</v>
      </c>
      <c r="J22" s="190">
        <v>0</v>
      </c>
    </row>
    <row r="23" spans="3:10">
      <c r="C23">
        <v>50402014</v>
      </c>
      <c r="D23" t="str">
        <f>VLOOKUP(C23,'2021 Provision'!R:T,3,0)</f>
        <v>GA -Entertainment  E</v>
      </c>
      <c r="E23" s="190">
        <v>208</v>
      </c>
      <c r="F23" s="190">
        <v>0</v>
      </c>
      <c r="G23" s="194">
        <f>SUMIFS('Revised Provision 2022'!F:F,'Revised Provision 2022'!C:C,Provision!C23)</f>
        <v>0</v>
      </c>
      <c r="H23" s="64">
        <f t="shared" si="0"/>
        <v>-208</v>
      </c>
      <c r="J23" s="190">
        <v>0</v>
      </c>
    </row>
    <row r="24" spans="3:10">
      <c r="C24">
        <v>50201008</v>
      </c>
      <c r="D24" t="str">
        <f>VLOOKUP(C24,'2021 Provision'!R:T,3,0)</f>
        <v>Others  Contractual</v>
      </c>
      <c r="E24" s="190">
        <v>371</v>
      </c>
      <c r="F24" s="190">
        <v>0</v>
      </c>
      <c r="G24" s="194">
        <f>SUMIFS('Revised Provision 2022'!F:F,'Revised Provision 2022'!C:C,Provision!C24)</f>
        <v>0</v>
      </c>
      <c r="H24" s="64">
        <f t="shared" si="0"/>
        <v>-371</v>
      </c>
      <c r="J24" s="190">
        <v>0</v>
      </c>
    </row>
    <row r="25" spans="3:10">
      <c r="C25" s="193">
        <v>50402011</v>
      </c>
      <c r="D25" s="193" t="str">
        <f>VLOOKUP(C25,'2021 Provision'!R:T,3,0)</f>
        <v>GA -Audit Fee/Legal/</v>
      </c>
      <c r="E25" s="194">
        <v>1247</v>
      </c>
      <c r="F25" s="194">
        <v>30182.560427807486</v>
      </c>
      <c r="G25" s="195">
        <f>SUMIFS('Revised Provision 2022'!F:F,'Revised Provision 2022'!C:C,Provision!C25)</f>
        <v>19117.5</v>
      </c>
      <c r="H25" s="64">
        <f t="shared" si="0"/>
        <v>17870.5</v>
      </c>
      <c r="J25" s="190">
        <v>247.45454545454547</v>
      </c>
    </row>
    <row r="26" spans="3:10">
      <c r="C26">
        <v>50603015</v>
      </c>
      <c r="D26" t="str">
        <f>VLOOKUP(C26,'2021 Provision'!R:T,3,0)</f>
        <v>Interest on long ter</v>
      </c>
      <c r="E26" s="190">
        <v>9924</v>
      </c>
      <c r="F26" s="190">
        <v>0</v>
      </c>
      <c r="G26" s="194">
        <f>SUMIFS('Revised Provision 2022'!F:F,'Revised Provision 2022'!C:C,Provision!C26)</f>
        <v>0</v>
      </c>
      <c r="H26" s="64">
        <f t="shared" si="0"/>
        <v>-9924</v>
      </c>
      <c r="J26" s="190">
        <v>0</v>
      </c>
    </row>
    <row r="27" spans="3:10">
      <c r="C27">
        <v>50402005</v>
      </c>
      <c r="D27" t="str">
        <f>VLOOKUP(C27,'2021 Provision'!R:T,3,0)</f>
        <v>GA -Repair &amp; Mainten</v>
      </c>
      <c r="E27" s="190">
        <v>3295</v>
      </c>
      <c r="F27" s="190">
        <v>17544.856577540104</v>
      </c>
      <c r="G27" s="195">
        <f>SUMIFS('Revised Provision 2022'!F:F,'Revised Provision 2022'!C:C,Provision!C27)</f>
        <v>15040.219999999998</v>
      </c>
      <c r="H27" s="64">
        <f t="shared" si="0"/>
        <v>11745.219999999998</v>
      </c>
      <c r="J27" s="190">
        <v>299.4652406417112</v>
      </c>
    </row>
    <row r="28" spans="3:10">
      <c r="C28">
        <v>50502003</v>
      </c>
      <c r="D28" t="str">
        <f>VLOOKUP(C28,'2021 Provision'!R:T,3,0)</f>
        <v>Export - C&amp;F Charges</v>
      </c>
      <c r="E28" s="190">
        <v>32691</v>
      </c>
      <c r="F28" s="190">
        <v>45363.465240641708</v>
      </c>
      <c r="G28" s="194">
        <f>SUMIFS('Revised Provision 2022'!F:F,'Revised Provision 2022'!C:C,Provision!C28)</f>
        <v>30919.91</v>
      </c>
      <c r="H28" s="64">
        <f t="shared" si="0"/>
        <v>-1771.0900000000001</v>
      </c>
      <c r="J28" s="190">
        <v>0</v>
      </c>
    </row>
    <row r="29" spans="3:10">
      <c r="C29">
        <v>50503003</v>
      </c>
      <c r="D29" t="str">
        <f>VLOOKUP(C29,'2021 Provision'!R:T,3,0)</f>
        <v>Import -C&amp;F Charges</v>
      </c>
      <c r="E29" s="190">
        <v>47256</v>
      </c>
      <c r="F29" s="190">
        <v>90250.508021390371</v>
      </c>
      <c r="G29" s="194">
        <f>SUMIFS('Revised Provision 2022'!F:F,'Revised Provision 2022'!C:C,Provision!C29)</f>
        <v>70982.38</v>
      </c>
      <c r="H29" s="64">
        <f t="shared" si="0"/>
        <v>23726.380000000005</v>
      </c>
      <c r="J29" s="190">
        <v>0</v>
      </c>
    </row>
    <row r="30" spans="3:10">
      <c r="C30">
        <v>50401510</v>
      </c>
      <c r="D30" t="str">
        <f>VLOOKUP(C30,'2021 Provision'!R:T,3,0)</f>
        <v>Staff Welfare</v>
      </c>
      <c r="E30" s="197">
        <f>1174</f>
        <v>1174</v>
      </c>
      <c r="F30" s="190">
        <v>0</v>
      </c>
      <c r="G30" s="194">
        <f>SUMIFS('Revised Provision 2022'!F:F,'Revised Provision 2022'!C:C,Provision!C30)</f>
        <v>0</v>
      </c>
      <c r="H30" s="64">
        <f t="shared" si="0"/>
        <v>-1174</v>
      </c>
      <c r="I30" s="4" t="s">
        <v>860</v>
      </c>
      <c r="J30" s="190">
        <v>0</v>
      </c>
    </row>
    <row r="31" spans="3:10">
      <c r="C31">
        <v>50201013</v>
      </c>
      <c r="D31" t="str">
        <f>VLOOKUP(C31,'2021 Provision'!R:T,3,0)</f>
        <v>Workers-Other Benefi</v>
      </c>
      <c r="E31" s="190">
        <v>25555</v>
      </c>
      <c r="F31" s="190">
        <v>2317.294117647059</v>
      </c>
      <c r="G31" s="194">
        <f>SUMIFS('Revised Provision 2022'!F:F,'Revised Provision 2022'!C:C,Provision!C31)</f>
        <v>2317.3000000000002</v>
      </c>
      <c r="H31" s="64">
        <f t="shared" si="0"/>
        <v>-23237.7</v>
      </c>
      <c r="J31" s="190">
        <v>2317.294117647059</v>
      </c>
    </row>
    <row r="32" spans="3:10">
      <c r="C32">
        <v>50402006</v>
      </c>
      <c r="D32" t="str">
        <f>VLOOKUP(C32,'2021 Provision'!R:T,3,0)</f>
        <v>GA -Printing and Sta</v>
      </c>
      <c r="E32" s="190">
        <v>12</v>
      </c>
      <c r="F32" s="190">
        <v>100.50802139037434</v>
      </c>
      <c r="G32" s="194">
        <f>SUMIFS('Revised Provision 2022'!F:F,'Revised Provision 2022'!C:C,Provision!C32)</f>
        <v>100.51</v>
      </c>
      <c r="H32" s="64">
        <f t="shared" si="0"/>
        <v>88.51</v>
      </c>
      <c r="J32" s="190">
        <v>100.50802139037434</v>
      </c>
    </row>
    <row r="33" spans="3:10">
      <c r="C33" s="189">
        <v>50307006</v>
      </c>
      <c r="D33" t="str">
        <f>VLOOKUP(C33,'2021 Provision'!R:T,3,0)</f>
        <v>F.O -Environment Tre</v>
      </c>
      <c r="E33" s="190">
        <v>0</v>
      </c>
      <c r="F33" s="190">
        <v>18363.331550802141</v>
      </c>
      <c r="G33" s="195">
        <f>SUMIFS('Revised Provision 2022'!F:F,'Revised Provision 2022'!C:C,Provision!C33)</f>
        <v>14248.36</v>
      </c>
      <c r="H33" s="64">
        <f t="shared" si="0"/>
        <v>14248.36</v>
      </c>
      <c r="J33" s="190">
        <v>501.60427807486633</v>
      </c>
    </row>
    <row r="34" spans="3:10">
      <c r="C34" s="189">
        <v>50402015</v>
      </c>
      <c r="D34" t="str">
        <f>VLOOKUP(C34,'2021 Provision'!R:T,3,0)</f>
        <v>GA -Visa and Work Pe</v>
      </c>
      <c r="E34" s="190">
        <v>0</v>
      </c>
      <c r="F34" s="190">
        <v>6575.4010695187162</v>
      </c>
      <c r="G34" s="195">
        <f>SUMIFS('Revised Provision 2022'!F:F,'Revised Provision 2022'!C:C,Provision!C34)</f>
        <v>6575.41</v>
      </c>
      <c r="H34" s="64">
        <f t="shared" si="0"/>
        <v>6575.41</v>
      </c>
      <c r="J34" s="190">
        <v>0</v>
      </c>
    </row>
    <row r="35" spans="3:10">
      <c r="C35" s="189">
        <v>50301002</v>
      </c>
      <c r="D35" t="str">
        <f>VLOOKUP(C35,'2021 Provision'!R:T,3,0)</f>
        <v>House Keeping Exp.</v>
      </c>
      <c r="E35" s="190">
        <v>0</v>
      </c>
      <c r="F35" s="190">
        <v>1260.4278074866311</v>
      </c>
      <c r="G35" s="194">
        <f>SUMIFS('Revised Provision 2022'!F:F,'Revised Provision 2022'!C:C,Provision!C35)</f>
        <v>1260.42</v>
      </c>
      <c r="H35" s="64">
        <f t="shared" si="0"/>
        <v>1260.42</v>
      </c>
      <c r="J35" s="190">
        <v>437.43315508021391</v>
      </c>
    </row>
    <row r="36" spans="3:10">
      <c r="C36" s="189">
        <v>50310001</v>
      </c>
      <c r="D36" t="str">
        <f>VLOOKUP(C36,'2021 Provision'!R:T,3,0)</f>
        <v>Ins. Prem.-Industria</v>
      </c>
      <c r="E36" s="190">
        <v>0</v>
      </c>
      <c r="F36" s="190">
        <v>4572.1925133689838</v>
      </c>
      <c r="G36" s="194">
        <f>SUMIFS('Revised Provision 2022'!F:F,'Revised Provision 2022'!C:C,Provision!C36)</f>
        <v>0</v>
      </c>
      <c r="H36" s="64">
        <f t="shared" si="0"/>
        <v>0</v>
      </c>
      <c r="J36" s="190">
        <v>0</v>
      </c>
    </row>
    <row r="37" spans="3:10">
      <c r="C37" s="189">
        <v>50307005</v>
      </c>
      <c r="D37" t="str">
        <f>VLOOKUP(C37,'2021 Provision'!R:T,3,0)</f>
        <v>F.O -Water</v>
      </c>
      <c r="E37" s="190">
        <v>0</v>
      </c>
      <c r="F37" s="190">
        <v>642.95187165775405</v>
      </c>
      <c r="G37" s="194">
        <f>SUMIFS('Revised Provision 2022'!F:F,'Revised Provision 2022'!C:C,Provision!C37)</f>
        <v>642.95000000000005</v>
      </c>
      <c r="H37" s="64">
        <f t="shared" si="0"/>
        <v>642.95000000000005</v>
      </c>
      <c r="J37" s="190">
        <v>268.62032085561498</v>
      </c>
    </row>
    <row r="38" spans="3:10">
      <c r="C38" s="191"/>
      <c r="D38" s="191"/>
      <c r="E38" s="192">
        <f>SUM(E2:E37)</f>
        <v>502762</v>
      </c>
      <c r="F38" s="192">
        <f t="shared" ref="F38:J38" si="1">SUM(F2:F37)</f>
        <v>566883.25335614989</v>
      </c>
      <c r="G38" s="192">
        <f t="shared" si="1"/>
        <v>332203.0199999999</v>
      </c>
      <c r="H38" s="192">
        <f t="shared" si="1"/>
        <v>-170558.97999999998</v>
      </c>
      <c r="I38" s="192">
        <f t="shared" si="1"/>
        <v>0</v>
      </c>
      <c r="J38" s="192">
        <f t="shared" si="1"/>
        <v>72976.305882352957</v>
      </c>
    </row>
    <row r="42" spans="3:10">
      <c r="E42" s="190">
        <v>494158</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55D5-5550-4403-8F40-A1BD40B49335}">
  <sheetPr codeName="Sheet13"/>
  <dimension ref="B3:L72"/>
  <sheetViews>
    <sheetView topLeftCell="A52" workbookViewId="0">
      <selection activeCell="N76" sqref="N76"/>
    </sheetView>
  </sheetViews>
  <sheetFormatPr defaultRowHeight="14.5"/>
  <cols>
    <col min="8" max="8" width="11.453125" bestFit="1" customWidth="1"/>
    <col min="9" max="9" width="22.54296875" customWidth="1"/>
  </cols>
  <sheetData>
    <row r="3" spans="2:11">
      <c r="B3" t="s">
        <v>1771</v>
      </c>
      <c r="C3">
        <v>50402010</v>
      </c>
      <c r="D3" t="s">
        <v>157</v>
      </c>
      <c r="E3" t="s">
        <v>20</v>
      </c>
      <c r="F3">
        <v>673.82</v>
      </c>
      <c r="G3" t="s">
        <v>271</v>
      </c>
      <c r="H3" s="188">
        <v>63000</v>
      </c>
      <c r="I3" t="s">
        <v>4007</v>
      </c>
      <c r="K3" t="s">
        <v>4008</v>
      </c>
    </row>
    <row r="4" spans="2:11">
      <c r="B4" t="s">
        <v>1130</v>
      </c>
      <c r="C4">
        <v>50301001</v>
      </c>
      <c r="D4" t="s">
        <v>132</v>
      </c>
      <c r="E4" t="s">
        <v>20</v>
      </c>
      <c r="F4" s="188">
        <v>22786.95</v>
      </c>
      <c r="G4" t="s">
        <v>271</v>
      </c>
      <c r="H4" s="188">
        <v>2130580</v>
      </c>
      <c r="I4" t="s">
        <v>4007</v>
      </c>
      <c r="K4" t="s">
        <v>4009</v>
      </c>
    </row>
    <row r="5" spans="2:11">
      <c r="B5" t="s">
        <v>1771</v>
      </c>
      <c r="C5">
        <v>50301001</v>
      </c>
      <c r="D5" t="s">
        <v>132</v>
      </c>
      <c r="E5" t="s">
        <v>20</v>
      </c>
      <c r="F5" s="188">
        <v>18047.34</v>
      </c>
      <c r="G5" t="s">
        <v>271</v>
      </c>
      <c r="H5" s="188">
        <v>1687426</v>
      </c>
      <c r="I5" t="s">
        <v>4007</v>
      </c>
      <c r="K5" t="s">
        <v>4009</v>
      </c>
    </row>
    <row r="6" spans="2:11">
      <c r="B6" t="s">
        <v>691</v>
      </c>
      <c r="C6">
        <v>50401514</v>
      </c>
      <c r="D6" t="s">
        <v>148</v>
      </c>
      <c r="E6" t="s">
        <v>20</v>
      </c>
      <c r="F6">
        <v>96.01</v>
      </c>
      <c r="G6" t="s">
        <v>271</v>
      </c>
      <c r="H6" s="188">
        <v>8977</v>
      </c>
      <c r="I6" t="s">
        <v>4007</v>
      </c>
      <c r="K6" t="s">
        <v>4010</v>
      </c>
    </row>
    <row r="7" spans="2:11">
      <c r="B7" t="s">
        <v>1130</v>
      </c>
      <c r="C7">
        <v>50402012</v>
      </c>
      <c r="D7" t="s">
        <v>159</v>
      </c>
      <c r="E7" t="s">
        <v>20</v>
      </c>
      <c r="F7" s="188">
        <v>17386.169999999998</v>
      </c>
      <c r="G7" t="s">
        <v>271</v>
      </c>
      <c r="H7" s="188">
        <v>1625607</v>
      </c>
      <c r="I7" t="s">
        <v>4007</v>
      </c>
      <c r="K7" t="s">
        <v>4011</v>
      </c>
    </row>
    <row r="8" spans="2:11">
      <c r="B8" t="s">
        <v>1771</v>
      </c>
      <c r="C8">
        <v>50402012</v>
      </c>
      <c r="D8" t="s">
        <v>159</v>
      </c>
      <c r="E8" t="s">
        <v>20</v>
      </c>
      <c r="F8" s="188">
        <v>3208.25</v>
      </c>
      <c r="G8" t="s">
        <v>271</v>
      </c>
      <c r="H8" s="188">
        <v>299971</v>
      </c>
      <c r="I8" t="s">
        <v>4007</v>
      </c>
      <c r="K8" t="s">
        <v>4011</v>
      </c>
    </row>
    <row r="9" spans="2:11">
      <c r="B9" t="s">
        <v>1142</v>
      </c>
      <c r="C9">
        <v>50301001</v>
      </c>
      <c r="D9" t="s">
        <v>132</v>
      </c>
      <c r="E9" t="s">
        <v>20</v>
      </c>
      <c r="F9" s="188">
        <v>4228.99</v>
      </c>
      <c r="G9" t="s">
        <v>271</v>
      </c>
      <c r="H9" s="188">
        <v>395411</v>
      </c>
      <c r="I9" t="s">
        <v>4007</v>
      </c>
      <c r="K9" t="s">
        <v>4009</v>
      </c>
    </row>
    <row r="10" spans="2:11">
      <c r="B10" t="s">
        <v>1130</v>
      </c>
      <c r="C10">
        <v>50503001</v>
      </c>
      <c r="D10" t="s">
        <v>176</v>
      </c>
      <c r="E10" t="s">
        <v>20</v>
      </c>
      <c r="F10">
        <v>426.29</v>
      </c>
      <c r="G10" t="s">
        <v>271</v>
      </c>
      <c r="H10" s="188">
        <v>39858</v>
      </c>
      <c r="I10" t="s">
        <v>4007</v>
      </c>
      <c r="K10" t="s">
        <v>4012</v>
      </c>
    </row>
    <row r="11" spans="2:11">
      <c r="B11" t="s">
        <v>1771</v>
      </c>
      <c r="C11">
        <v>50503001</v>
      </c>
      <c r="D11" t="s">
        <v>176</v>
      </c>
      <c r="E11" t="s">
        <v>20</v>
      </c>
      <c r="F11">
        <v>409.6</v>
      </c>
      <c r="G11" t="s">
        <v>271</v>
      </c>
      <c r="H11" s="188">
        <v>38298</v>
      </c>
      <c r="I11" t="s">
        <v>4007</v>
      </c>
      <c r="K11" t="s">
        <v>4012</v>
      </c>
    </row>
    <row r="12" spans="2:11">
      <c r="B12" t="s">
        <v>1142</v>
      </c>
      <c r="C12">
        <v>50307006</v>
      </c>
      <c r="D12" t="s">
        <v>136</v>
      </c>
      <c r="E12" t="s">
        <v>20</v>
      </c>
      <c r="F12">
        <v>501.6</v>
      </c>
      <c r="G12" t="s">
        <v>271</v>
      </c>
      <c r="H12" s="188">
        <v>46900</v>
      </c>
      <c r="I12" t="s">
        <v>4007</v>
      </c>
      <c r="K12" t="s">
        <v>4009</v>
      </c>
    </row>
    <row r="13" spans="2:11">
      <c r="B13" t="s">
        <v>1771</v>
      </c>
      <c r="C13">
        <v>50306001</v>
      </c>
      <c r="D13" t="s">
        <v>134</v>
      </c>
      <c r="E13" t="s">
        <v>20</v>
      </c>
      <c r="F13">
        <v>883.74</v>
      </c>
      <c r="G13" t="s">
        <v>271</v>
      </c>
      <c r="H13" s="188">
        <v>82630</v>
      </c>
      <c r="I13" t="s">
        <v>4007</v>
      </c>
      <c r="K13" t="s">
        <v>4013</v>
      </c>
    </row>
    <row r="14" spans="2:11">
      <c r="B14" t="s">
        <v>1130</v>
      </c>
      <c r="C14">
        <v>50201013</v>
      </c>
      <c r="D14" t="s">
        <v>58</v>
      </c>
      <c r="E14" t="s">
        <v>20</v>
      </c>
      <c r="F14" s="188">
        <v>1181.82</v>
      </c>
      <c r="G14" t="s">
        <v>271</v>
      </c>
      <c r="H14" s="188">
        <v>110500</v>
      </c>
      <c r="I14" t="s">
        <v>4007</v>
      </c>
      <c r="K14" t="s">
        <v>4014</v>
      </c>
    </row>
    <row r="15" spans="2:11">
      <c r="B15" t="s">
        <v>1771</v>
      </c>
      <c r="C15">
        <v>50201013</v>
      </c>
      <c r="D15" t="s">
        <v>58</v>
      </c>
      <c r="E15" t="s">
        <v>20</v>
      </c>
      <c r="F15" s="188">
        <v>1135.48</v>
      </c>
      <c r="G15" t="s">
        <v>271</v>
      </c>
      <c r="H15" s="188">
        <v>106167</v>
      </c>
      <c r="I15" t="s">
        <v>4007</v>
      </c>
      <c r="K15" t="s">
        <v>4014</v>
      </c>
    </row>
    <row r="16" spans="2:11">
      <c r="B16" t="s">
        <v>1142</v>
      </c>
      <c r="C16">
        <v>50301001</v>
      </c>
      <c r="D16" t="s">
        <v>132</v>
      </c>
      <c r="E16" t="s">
        <v>20</v>
      </c>
      <c r="F16">
        <v>45.45</v>
      </c>
      <c r="G16" t="s">
        <v>271</v>
      </c>
      <c r="H16" s="188">
        <v>4250</v>
      </c>
      <c r="I16" t="s">
        <v>4007</v>
      </c>
      <c r="K16" t="s">
        <v>4012</v>
      </c>
    </row>
    <row r="17" spans="2:11">
      <c r="B17" t="s">
        <v>691</v>
      </c>
      <c r="C17">
        <v>50307005</v>
      </c>
      <c r="D17" t="s">
        <v>62</v>
      </c>
      <c r="E17" t="s">
        <v>20</v>
      </c>
      <c r="F17">
        <v>268.62</v>
      </c>
      <c r="G17" t="s">
        <v>271</v>
      </c>
      <c r="H17" s="188">
        <v>25116</v>
      </c>
      <c r="I17" t="s">
        <v>4007</v>
      </c>
      <c r="K17" t="s">
        <v>4010</v>
      </c>
    </row>
    <row r="18" spans="2:11">
      <c r="B18" t="s">
        <v>1130</v>
      </c>
      <c r="C18">
        <v>50301001</v>
      </c>
      <c r="D18" t="s">
        <v>132</v>
      </c>
      <c r="E18" t="s">
        <v>20</v>
      </c>
      <c r="F18">
        <v>104.81</v>
      </c>
      <c r="G18" t="s">
        <v>271</v>
      </c>
      <c r="H18" s="188">
        <v>9800</v>
      </c>
      <c r="I18" t="s">
        <v>4007</v>
      </c>
      <c r="K18" t="s">
        <v>4015</v>
      </c>
    </row>
    <row r="19" spans="2:11">
      <c r="B19" t="s">
        <v>1130</v>
      </c>
      <c r="C19">
        <v>50402006</v>
      </c>
      <c r="D19" t="s">
        <v>153</v>
      </c>
      <c r="E19" t="s">
        <v>20</v>
      </c>
      <c r="F19">
        <v>100.51</v>
      </c>
      <c r="G19" t="s">
        <v>271</v>
      </c>
      <c r="H19" s="188">
        <v>9398</v>
      </c>
      <c r="I19" t="s">
        <v>4007</v>
      </c>
      <c r="K19" t="s">
        <v>4016</v>
      </c>
    </row>
    <row r="20" spans="2:11">
      <c r="B20" t="s">
        <v>1771</v>
      </c>
      <c r="C20">
        <v>50402005</v>
      </c>
      <c r="D20" t="s">
        <v>152</v>
      </c>
      <c r="E20" t="s">
        <v>20</v>
      </c>
      <c r="F20">
        <v>299.47000000000003</v>
      </c>
      <c r="G20" t="s">
        <v>271</v>
      </c>
      <c r="H20" s="188">
        <v>28000</v>
      </c>
      <c r="I20" t="s">
        <v>4007</v>
      </c>
      <c r="K20" t="s">
        <v>4017</v>
      </c>
    </row>
    <row r="21" spans="2:11">
      <c r="B21" t="s">
        <v>1130</v>
      </c>
      <c r="C21">
        <v>50301002</v>
      </c>
      <c r="D21" t="s">
        <v>133</v>
      </c>
      <c r="E21" t="s">
        <v>20</v>
      </c>
      <c r="F21">
        <v>437.43</v>
      </c>
      <c r="G21" t="s">
        <v>271</v>
      </c>
      <c r="H21" s="188">
        <v>40900</v>
      </c>
      <c r="I21">
        <v>20220630</v>
      </c>
      <c r="K21" t="s">
        <v>4018</v>
      </c>
    </row>
    <row r="22" spans="2:11">
      <c r="B22" t="s">
        <v>1130</v>
      </c>
      <c r="C22">
        <v>50301001</v>
      </c>
      <c r="D22" t="s">
        <v>132</v>
      </c>
      <c r="E22" t="s">
        <v>20</v>
      </c>
      <c r="F22">
        <v>396.79</v>
      </c>
      <c r="G22" t="s">
        <v>271</v>
      </c>
      <c r="H22" s="188">
        <v>37100</v>
      </c>
      <c r="I22" t="s">
        <v>4007</v>
      </c>
      <c r="K22" t="s">
        <v>4019</v>
      </c>
    </row>
    <row r="23" spans="2:11">
      <c r="B23" t="s">
        <v>1130</v>
      </c>
      <c r="C23">
        <v>50402011</v>
      </c>
      <c r="D23" t="s">
        <v>158</v>
      </c>
      <c r="E23" t="s">
        <v>20</v>
      </c>
      <c r="F23">
        <v>247.45</v>
      </c>
      <c r="G23" t="s">
        <v>271</v>
      </c>
      <c r="H23" s="188">
        <v>23137</v>
      </c>
      <c r="I23" t="s">
        <v>4007</v>
      </c>
      <c r="K23" t="s">
        <v>4008</v>
      </c>
    </row>
    <row r="24" spans="2:11">
      <c r="B24" t="s">
        <v>1142</v>
      </c>
      <c r="C24">
        <v>50306001</v>
      </c>
      <c r="D24" t="s">
        <v>134</v>
      </c>
      <c r="E24" t="s">
        <v>20</v>
      </c>
      <c r="F24">
        <v>109.73</v>
      </c>
      <c r="G24" t="s">
        <v>271</v>
      </c>
      <c r="H24" s="188">
        <v>10260</v>
      </c>
      <c r="I24" t="s">
        <v>4007</v>
      </c>
      <c r="K24" t="s">
        <v>4013</v>
      </c>
    </row>
    <row r="25" spans="2:11">
      <c r="B25" t="s">
        <v>1130</v>
      </c>
      <c r="C25">
        <v>50402011</v>
      </c>
      <c r="D25" t="s">
        <v>158</v>
      </c>
      <c r="E25" t="s">
        <v>20</v>
      </c>
      <c r="F25" s="188">
        <v>-2743.32</v>
      </c>
      <c r="G25" t="s">
        <v>271</v>
      </c>
      <c r="H25" s="188">
        <v>-256500</v>
      </c>
      <c r="I25" t="s">
        <v>4020</v>
      </c>
      <c r="J25" t="s">
        <v>4021</v>
      </c>
    </row>
    <row r="26" spans="2:11">
      <c r="B26" t="s">
        <v>1771</v>
      </c>
      <c r="C26">
        <v>50402011</v>
      </c>
      <c r="D26" t="s">
        <v>158</v>
      </c>
      <c r="E26" t="s">
        <v>20</v>
      </c>
      <c r="F26" s="188">
        <v>-2743.32</v>
      </c>
      <c r="G26" t="s">
        <v>271</v>
      </c>
      <c r="H26" s="188">
        <v>-256500</v>
      </c>
      <c r="I26" t="s">
        <v>4020</v>
      </c>
      <c r="J26" t="s">
        <v>4021</v>
      </c>
    </row>
    <row r="27" spans="2:11">
      <c r="B27" t="s">
        <v>1142</v>
      </c>
      <c r="C27">
        <v>50307006</v>
      </c>
      <c r="D27" t="s">
        <v>136</v>
      </c>
      <c r="E27" t="s">
        <v>20</v>
      </c>
      <c r="F27" s="188">
        <v>10546.23</v>
      </c>
      <c r="G27" t="s">
        <v>271</v>
      </c>
      <c r="H27" s="188">
        <v>986071.5</v>
      </c>
      <c r="I27" t="s">
        <v>4020</v>
      </c>
      <c r="J27" t="s">
        <v>4022</v>
      </c>
    </row>
    <row r="28" spans="2:11">
      <c r="B28" t="s">
        <v>1142</v>
      </c>
      <c r="C28">
        <v>50307006</v>
      </c>
      <c r="D28" t="s">
        <v>136</v>
      </c>
      <c r="E28" t="s">
        <v>20</v>
      </c>
      <c r="F28" s="188">
        <v>3200.53</v>
      </c>
      <c r="G28" t="s">
        <v>271</v>
      </c>
      <c r="H28" s="188">
        <v>299250</v>
      </c>
      <c r="I28" t="s">
        <v>4020</v>
      </c>
      <c r="J28" t="s">
        <v>4022</v>
      </c>
    </row>
    <row r="29" spans="2:11">
      <c r="B29" t="s">
        <v>1771</v>
      </c>
      <c r="C29">
        <v>50503001</v>
      </c>
      <c r="D29" t="s">
        <v>176</v>
      </c>
      <c r="E29" t="s">
        <v>20</v>
      </c>
      <c r="F29" s="188">
        <v>4572.1899999999996</v>
      </c>
      <c r="G29" t="s">
        <v>271</v>
      </c>
      <c r="H29" s="188">
        <v>427500</v>
      </c>
      <c r="I29" t="s">
        <v>4020</v>
      </c>
      <c r="J29" t="s">
        <v>4023</v>
      </c>
    </row>
    <row r="30" spans="2:11">
      <c r="B30" t="s">
        <v>1130</v>
      </c>
      <c r="C30">
        <v>50503001</v>
      </c>
      <c r="D30" t="s">
        <v>176</v>
      </c>
      <c r="E30" t="s">
        <v>20</v>
      </c>
      <c r="F30" s="188">
        <v>6062.73</v>
      </c>
      <c r="G30" t="s">
        <v>271</v>
      </c>
      <c r="H30" s="188">
        <v>566865</v>
      </c>
      <c r="I30" t="s">
        <v>4020</v>
      </c>
      <c r="J30" t="s">
        <v>4023</v>
      </c>
    </row>
    <row r="31" spans="2:11">
      <c r="B31" t="s">
        <v>1771</v>
      </c>
      <c r="C31">
        <v>50503001</v>
      </c>
      <c r="D31" t="s">
        <v>176</v>
      </c>
      <c r="E31" t="s">
        <v>20</v>
      </c>
      <c r="F31" s="188">
        <v>5824.97</v>
      </c>
      <c r="G31" t="s">
        <v>271</v>
      </c>
      <c r="H31" s="188">
        <v>544635</v>
      </c>
      <c r="I31" t="s">
        <v>4020</v>
      </c>
      <c r="J31" t="s">
        <v>4023</v>
      </c>
    </row>
    <row r="32" spans="2:11">
      <c r="B32" t="s">
        <v>1130</v>
      </c>
      <c r="C32">
        <v>50503001</v>
      </c>
      <c r="D32" t="s">
        <v>176</v>
      </c>
      <c r="E32" t="s">
        <v>20</v>
      </c>
      <c r="F32" s="188">
        <v>4572.1899999999996</v>
      </c>
      <c r="G32" t="s">
        <v>271</v>
      </c>
      <c r="H32" s="188">
        <v>427500</v>
      </c>
      <c r="I32" t="s">
        <v>4020</v>
      </c>
      <c r="J32" t="s">
        <v>4023</v>
      </c>
    </row>
    <row r="33" spans="2:10">
      <c r="B33" t="s">
        <v>1130</v>
      </c>
      <c r="C33">
        <v>50503008</v>
      </c>
      <c r="D33" t="s">
        <v>301</v>
      </c>
      <c r="E33" t="s">
        <v>20</v>
      </c>
      <c r="F33">
        <v>327.27</v>
      </c>
      <c r="G33" t="s">
        <v>271</v>
      </c>
      <c r="H33" s="188">
        <v>30600</v>
      </c>
      <c r="I33" t="s">
        <v>4020</v>
      </c>
      <c r="J33" t="s">
        <v>4024</v>
      </c>
    </row>
    <row r="34" spans="2:10">
      <c r="B34" t="s">
        <v>1771</v>
      </c>
      <c r="C34">
        <v>50503008</v>
      </c>
      <c r="D34" t="s">
        <v>301</v>
      </c>
      <c r="E34" t="s">
        <v>20</v>
      </c>
      <c r="F34">
        <v>314.44</v>
      </c>
      <c r="G34" t="s">
        <v>271</v>
      </c>
      <c r="H34" s="188">
        <v>29400</v>
      </c>
      <c r="I34" t="s">
        <v>4020</v>
      </c>
      <c r="J34" t="s">
        <v>4024</v>
      </c>
    </row>
    <row r="35" spans="2:10">
      <c r="B35" t="s">
        <v>1130</v>
      </c>
      <c r="C35">
        <v>50402011</v>
      </c>
      <c r="D35" t="s">
        <v>158</v>
      </c>
      <c r="E35" t="s">
        <v>20</v>
      </c>
      <c r="F35">
        <v>621</v>
      </c>
      <c r="G35" t="s">
        <v>271</v>
      </c>
      <c r="H35" s="188">
        <v>58063.5</v>
      </c>
      <c r="I35" t="s">
        <v>4020</v>
      </c>
      <c r="J35" t="s">
        <v>4025</v>
      </c>
    </row>
    <row r="36" spans="2:10">
      <c r="B36" t="s">
        <v>1130</v>
      </c>
      <c r="C36">
        <v>50402011</v>
      </c>
      <c r="D36" t="s">
        <v>158</v>
      </c>
      <c r="E36" t="s">
        <v>20</v>
      </c>
      <c r="F36">
        <v>596.65</v>
      </c>
      <c r="G36" t="s">
        <v>271</v>
      </c>
      <c r="H36" s="188">
        <v>55786.5</v>
      </c>
      <c r="I36" t="s">
        <v>4020</v>
      </c>
      <c r="J36" t="s">
        <v>4025</v>
      </c>
    </row>
    <row r="37" spans="2:10">
      <c r="B37" t="s">
        <v>1130</v>
      </c>
      <c r="C37">
        <v>50306001</v>
      </c>
      <c r="D37" t="s">
        <v>134</v>
      </c>
      <c r="E37" t="s">
        <v>20</v>
      </c>
      <c r="F37" s="188">
        <v>2784.81</v>
      </c>
      <c r="G37" t="s">
        <v>271</v>
      </c>
      <c r="H37" s="188">
        <v>260380</v>
      </c>
      <c r="I37" t="s">
        <v>4020</v>
      </c>
      <c r="J37" t="s">
        <v>4026</v>
      </c>
    </row>
    <row r="38" spans="2:10">
      <c r="B38" t="s">
        <v>1130</v>
      </c>
      <c r="C38">
        <v>50306001</v>
      </c>
      <c r="D38" t="s">
        <v>134</v>
      </c>
      <c r="E38" t="s">
        <v>20</v>
      </c>
      <c r="F38">
        <v>968.75</v>
      </c>
      <c r="G38" t="s">
        <v>271</v>
      </c>
      <c r="H38" s="188">
        <v>90578</v>
      </c>
      <c r="I38" t="s">
        <v>4020</v>
      </c>
      <c r="J38" t="s">
        <v>4027</v>
      </c>
    </row>
    <row r="39" spans="2:10">
      <c r="B39" t="s">
        <v>1130</v>
      </c>
      <c r="C39">
        <v>50306001</v>
      </c>
      <c r="D39" t="s">
        <v>134</v>
      </c>
      <c r="E39" t="s">
        <v>20</v>
      </c>
      <c r="F39" s="188">
        <v>6951.87</v>
      </c>
      <c r="G39" t="s">
        <v>271</v>
      </c>
      <c r="H39" s="188">
        <v>650000</v>
      </c>
      <c r="I39" t="s">
        <v>4020</v>
      </c>
      <c r="J39" t="s">
        <v>4028</v>
      </c>
    </row>
    <row r="40" spans="2:10">
      <c r="B40" t="s">
        <v>1130</v>
      </c>
      <c r="C40">
        <v>50306001</v>
      </c>
      <c r="D40" t="s">
        <v>134</v>
      </c>
      <c r="E40" t="s">
        <v>20</v>
      </c>
      <c r="F40">
        <v>63.1</v>
      </c>
      <c r="G40" t="s">
        <v>271</v>
      </c>
      <c r="H40" s="188">
        <v>5900</v>
      </c>
      <c r="I40" t="s">
        <v>4020</v>
      </c>
      <c r="J40" t="s">
        <v>4029</v>
      </c>
    </row>
    <row r="41" spans="2:10">
      <c r="B41" t="s">
        <v>1771</v>
      </c>
      <c r="C41">
        <v>50306001</v>
      </c>
      <c r="D41" t="s">
        <v>134</v>
      </c>
      <c r="E41" t="s">
        <v>20</v>
      </c>
      <c r="F41" s="188">
        <v>16467.53</v>
      </c>
      <c r="G41" t="s">
        <v>271</v>
      </c>
      <c r="H41" s="188">
        <v>1539714</v>
      </c>
      <c r="I41" t="s">
        <v>4020</v>
      </c>
      <c r="J41" t="s">
        <v>4029</v>
      </c>
    </row>
    <row r="42" spans="2:10">
      <c r="B42" t="s">
        <v>1771</v>
      </c>
      <c r="C42">
        <v>50402012</v>
      </c>
      <c r="D42" t="s">
        <v>159</v>
      </c>
      <c r="E42" t="s">
        <v>20</v>
      </c>
      <c r="F42" s="188">
        <v>6420.32</v>
      </c>
      <c r="G42" t="s">
        <v>271</v>
      </c>
      <c r="H42" s="188">
        <v>600300</v>
      </c>
      <c r="I42" t="s">
        <v>4020</v>
      </c>
      <c r="J42" t="s">
        <v>4030</v>
      </c>
    </row>
    <row r="43" spans="2:10">
      <c r="B43" t="s">
        <v>1130</v>
      </c>
      <c r="C43">
        <v>50503003</v>
      </c>
      <c r="D43" t="s">
        <v>178</v>
      </c>
      <c r="E43" t="s">
        <v>20</v>
      </c>
      <c r="F43" s="188">
        <v>10973.26</v>
      </c>
      <c r="G43" t="s">
        <v>271</v>
      </c>
      <c r="H43" s="188">
        <v>1026000</v>
      </c>
      <c r="I43" t="s">
        <v>4020</v>
      </c>
      <c r="J43" t="s">
        <v>4031</v>
      </c>
    </row>
    <row r="44" spans="2:10">
      <c r="B44" t="s">
        <v>691</v>
      </c>
      <c r="C44">
        <v>50402015</v>
      </c>
      <c r="D44" t="s">
        <v>162</v>
      </c>
      <c r="E44" t="s">
        <v>20</v>
      </c>
      <c r="F44" s="188">
        <v>1454.55</v>
      </c>
      <c r="G44" t="s">
        <v>271</v>
      </c>
      <c r="H44" s="188">
        <v>136000</v>
      </c>
      <c r="I44" t="s">
        <v>4020</v>
      </c>
      <c r="J44" t="s">
        <v>4032</v>
      </c>
    </row>
    <row r="45" spans="2:10">
      <c r="B45" t="s">
        <v>1130</v>
      </c>
      <c r="C45">
        <v>50401514</v>
      </c>
      <c r="D45" t="s">
        <v>148</v>
      </c>
      <c r="E45" t="s">
        <v>20</v>
      </c>
      <c r="F45" s="188">
        <v>1362.14</v>
      </c>
      <c r="G45" t="s">
        <v>271</v>
      </c>
      <c r="H45" s="188">
        <v>127360</v>
      </c>
      <c r="I45" t="s">
        <v>4020</v>
      </c>
      <c r="J45" t="s">
        <v>4033</v>
      </c>
    </row>
    <row r="46" spans="2:10">
      <c r="B46" t="s">
        <v>1130</v>
      </c>
      <c r="C46">
        <v>50301002</v>
      </c>
      <c r="D46" t="s">
        <v>133</v>
      </c>
      <c r="E46" t="s">
        <v>20</v>
      </c>
      <c r="F46">
        <v>822.99</v>
      </c>
      <c r="G46" t="s">
        <v>271</v>
      </c>
      <c r="H46" s="188">
        <v>76950</v>
      </c>
      <c r="I46" t="s">
        <v>4020</v>
      </c>
      <c r="J46" t="s">
        <v>4034</v>
      </c>
    </row>
    <row r="47" spans="2:10">
      <c r="B47" t="s">
        <v>1142</v>
      </c>
      <c r="C47">
        <v>50306001</v>
      </c>
      <c r="D47" t="s">
        <v>134</v>
      </c>
      <c r="E47" t="s">
        <v>20</v>
      </c>
      <c r="F47" s="188">
        <v>4572.1899999999996</v>
      </c>
      <c r="G47" t="s">
        <v>271</v>
      </c>
      <c r="H47" s="188">
        <v>427500</v>
      </c>
      <c r="I47" t="s">
        <v>4020</v>
      </c>
      <c r="J47" t="s">
        <v>4035</v>
      </c>
    </row>
    <row r="48" spans="2:10">
      <c r="B48" t="s">
        <v>1142</v>
      </c>
      <c r="C48">
        <v>50306001</v>
      </c>
      <c r="D48" t="s">
        <v>134</v>
      </c>
      <c r="E48" t="s">
        <v>20</v>
      </c>
      <c r="F48" s="188">
        <v>1371.66</v>
      </c>
      <c r="G48" t="s">
        <v>271</v>
      </c>
      <c r="H48" s="188">
        <v>128250</v>
      </c>
      <c r="I48" t="s">
        <v>4020</v>
      </c>
      <c r="J48" t="s">
        <v>4036</v>
      </c>
    </row>
    <row r="49" spans="2:10">
      <c r="B49" t="s">
        <v>1142</v>
      </c>
      <c r="C49">
        <v>50306001</v>
      </c>
      <c r="D49" t="s">
        <v>134</v>
      </c>
      <c r="E49" t="s">
        <v>20</v>
      </c>
      <c r="F49" s="188">
        <v>5943.85</v>
      </c>
      <c r="G49" t="s">
        <v>271</v>
      </c>
      <c r="H49" s="188">
        <v>555750</v>
      </c>
      <c r="I49" t="s">
        <v>4020</v>
      </c>
      <c r="J49" t="s">
        <v>4037</v>
      </c>
    </row>
    <row r="50" spans="2:10">
      <c r="B50" t="s">
        <v>1142</v>
      </c>
      <c r="C50">
        <v>50306001</v>
      </c>
      <c r="D50" t="s">
        <v>134</v>
      </c>
      <c r="E50" t="s">
        <v>20</v>
      </c>
      <c r="F50" s="188">
        <v>5029.41</v>
      </c>
      <c r="G50" t="s">
        <v>271</v>
      </c>
      <c r="H50" s="188">
        <v>470250</v>
      </c>
      <c r="I50" t="s">
        <v>4020</v>
      </c>
      <c r="J50" t="s">
        <v>4038</v>
      </c>
    </row>
    <row r="51" spans="2:10">
      <c r="B51" t="s">
        <v>1130</v>
      </c>
      <c r="C51">
        <v>50401514</v>
      </c>
      <c r="D51" t="s">
        <v>148</v>
      </c>
      <c r="E51" t="s">
        <v>20</v>
      </c>
      <c r="F51" s="188">
        <v>2560.4299999999998</v>
      </c>
      <c r="G51" t="s">
        <v>271</v>
      </c>
      <c r="H51" s="188">
        <v>239400</v>
      </c>
      <c r="I51" t="s">
        <v>4020</v>
      </c>
      <c r="J51" t="s">
        <v>246</v>
      </c>
    </row>
    <row r="52" spans="2:10">
      <c r="B52" t="s">
        <v>1130</v>
      </c>
      <c r="C52">
        <v>50402005</v>
      </c>
      <c r="D52" t="s">
        <v>152</v>
      </c>
      <c r="E52" t="s">
        <v>20</v>
      </c>
      <c r="F52" s="188">
        <v>9144.39</v>
      </c>
      <c r="G52" t="s">
        <v>271</v>
      </c>
      <c r="H52" s="188">
        <v>855000</v>
      </c>
      <c r="I52" t="s">
        <v>4020</v>
      </c>
      <c r="J52" t="s">
        <v>4039</v>
      </c>
    </row>
    <row r="53" spans="2:10">
      <c r="B53" t="s">
        <v>1771</v>
      </c>
      <c r="C53">
        <v>50402005</v>
      </c>
      <c r="D53" t="s">
        <v>152</v>
      </c>
      <c r="E53" t="s">
        <v>20</v>
      </c>
      <c r="F53" s="188">
        <v>5596.36</v>
      </c>
      <c r="G53" t="s">
        <v>271</v>
      </c>
      <c r="H53" s="188">
        <v>523260</v>
      </c>
      <c r="I53" t="s">
        <v>4020</v>
      </c>
      <c r="J53" t="s">
        <v>4039</v>
      </c>
    </row>
    <row r="54" spans="2:10">
      <c r="B54" t="s">
        <v>1130</v>
      </c>
      <c r="C54">
        <v>50502003</v>
      </c>
      <c r="D54" t="s">
        <v>65</v>
      </c>
      <c r="E54" t="s">
        <v>20</v>
      </c>
      <c r="F54" s="188">
        <v>15769.15</v>
      </c>
      <c r="G54" t="s">
        <v>271</v>
      </c>
      <c r="H54" s="188">
        <v>1474415.87</v>
      </c>
      <c r="I54" t="s">
        <v>4020</v>
      </c>
      <c r="J54" t="s">
        <v>3892</v>
      </c>
    </row>
    <row r="55" spans="2:10">
      <c r="B55" t="s">
        <v>1771</v>
      </c>
      <c r="C55">
        <v>50502003</v>
      </c>
      <c r="D55" t="s">
        <v>65</v>
      </c>
      <c r="E55" t="s">
        <v>20</v>
      </c>
      <c r="F55" s="188">
        <v>15150.76</v>
      </c>
      <c r="G55" t="s">
        <v>271</v>
      </c>
      <c r="H55" s="188">
        <v>1416595.64</v>
      </c>
      <c r="I55" t="s">
        <v>4020</v>
      </c>
      <c r="J55" t="s">
        <v>3892</v>
      </c>
    </row>
    <row r="56" spans="2:10">
      <c r="B56" t="s">
        <v>1130</v>
      </c>
      <c r="C56">
        <v>50503003</v>
      </c>
      <c r="D56" t="s">
        <v>178</v>
      </c>
      <c r="E56" t="s">
        <v>20</v>
      </c>
      <c r="F56" s="188">
        <v>30604.65</v>
      </c>
      <c r="G56" t="s">
        <v>271</v>
      </c>
      <c r="H56" s="188">
        <v>2861534.52</v>
      </c>
      <c r="I56" t="s">
        <v>4020</v>
      </c>
      <c r="J56" t="s">
        <v>178</v>
      </c>
    </row>
    <row r="57" spans="2:10">
      <c r="B57" t="s">
        <v>1771</v>
      </c>
      <c r="C57">
        <v>50503003</v>
      </c>
      <c r="D57" t="s">
        <v>178</v>
      </c>
      <c r="E57" t="s">
        <v>20</v>
      </c>
      <c r="F57" s="188">
        <v>29404.47</v>
      </c>
      <c r="G57" t="s">
        <v>271</v>
      </c>
      <c r="H57" s="188">
        <v>2749317.48</v>
      </c>
      <c r="I57" t="s">
        <v>4020</v>
      </c>
      <c r="J57" t="s">
        <v>178</v>
      </c>
    </row>
    <row r="58" spans="2:10">
      <c r="B58" t="s">
        <v>1142</v>
      </c>
      <c r="C58">
        <v>50301001</v>
      </c>
      <c r="D58" t="s">
        <v>132</v>
      </c>
      <c r="E58" t="s">
        <v>20</v>
      </c>
      <c r="F58" s="188">
        <v>3200.53</v>
      </c>
      <c r="G58" t="s">
        <v>271</v>
      </c>
      <c r="H58" s="188">
        <v>299250</v>
      </c>
      <c r="I58" t="s">
        <v>4020</v>
      </c>
      <c r="J58" t="s">
        <v>3900</v>
      </c>
    </row>
    <row r="59" spans="2:10">
      <c r="B59" t="s">
        <v>1142</v>
      </c>
      <c r="C59">
        <v>50301001</v>
      </c>
      <c r="D59" t="s">
        <v>132</v>
      </c>
      <c r="E59" t="s">
        <v>20</v>
      </c>
      <c r="F59" s="188">
        <v>5943.85</v>
      </c>
      <c r="G59" t="s">
        <v>271</v>
      </c>
      <c r="H59" s="188">
        <v>555750</v>
      </c>
      <c r="I59" t="s">
        <v>4020</v>
      </c>
      <c r="J59" t="s">
        <v>3900</v>
      </c>
    </row>
    <row r="60" spans="2:10">
      <c r="B60" t="s">
        <v>1130</v>
      </c>
      <c r="C60">
        <v>50301001</v>
      </c>
      <c r="D60" t="s">
        <v>132</v>
      </c>
      <c r="E60" t="s">
        <v>20</v>
      </c>
      <c r="F60" s="188">
        <v>3200.53</v>
      </c>
      <c r="G60" t="s">
        <v>271</v>
      </c>
      <c r="H60" s="188">
        <v>299250</v>
      </c>
      <c r="I60" t="s">
        <v>4020</v>
      </c>
      <c r="J60" t="s">
        <v>3900</v>
      </c>
    </row>
    <row r="61" spans="2:10">
      <c r="B61" t="s">
        <v>1142</v>
      </c>
      <c r="C61">
        <v>50301001</v>
      </c>
      <c r="D61" t="s">
        <v>132</v>
      </c>
      <c r="E61" t="s">
        <v>20</v>
      </c>
      <c r="F61" s="188">
        <v>5943.85</v>
      </c>
      <c r="G61" t="s">
        <v>271</v>
      </c>
      <c r="H61" s="188">
        <v>555750</v>
      </c>
      <c r="I61" t="s">
        <v>4020</v>
      </c>
      <c r="J61" t="s">
        <v>3900</v>
      </c>
    </row>
    <row r="62" spans="2:10">
      <c r="B62" t="s">
        <v>691</v>
      </c>
      <c r="C62">
        <v>50307005</v>
      </c>
      <c r="D62" t="s">
        <v>62</v>
      </c>
      <c r="E62" t="s">
        <v>20</v>
      </c>
      <c r="F62">
        <v>374.33</v>
      </c>
      <c r="G62" t="s">
        <v>271</v>
      </c>
      <c r="H62" s="188">
        <v>35000</v>
      </c>
      <c r="I62" t="s">
        <v>4020</v>
      </c>
      <c r="J62" t="s">
        <v>62</v>
      </c>
    </row>
    <row r="63" spans="2:10">
      <c r="B63" t="s">
        <v>691</v>
      </c>
      <c r="C63">
        <v>50402015</v>
      </c>
      <c r="D63" t="s">
        <v>162</v>
      </c>
      <c r="E63" t="s">
        <v>20</v>
      </c>
      <c r="F63" s="188">
        <v>5120.8599999999997</v>
      </c>
      <c r="G63" t="s">
        <v>271</v>
      </c>
      <c r="H63" s="188">
        <v>478800</v>
      </c>
      <c r="I63" t="s">
        <v>4020</v>
      </c>
      <c r="J63" t="s">
        <v>162</v>
      </c>
    </row>
    <row r="64" spans="2:10">
      <c r="B64" t="s">
        <v>691</v>
      </c>
      <c r="C64">
        <v>50309003</v>
      </c>
      <c r="D64" t="s">
        <v>1745</v>
      </c>
      <c r="E64" t="s">
        <v>20</v>
      </c>
      <c r="F64">
        <v>420.64</v>
      </c>
      <c r="G64" t="s">
        <v>271</v>
      </c>
      <c r="H64" s="188">
        <v>39330</v>
      </c>
      <c r="I64" t="s">
        <v>4020</v>
      </c>
      <c r="J64" t="s">
        <v>4040</v>
      </c>
    </row>
    <row r="65" spans="2:12">
      <c r="B65" t="s">
        <v>691</v>
      </c>
      <c r="C65">
        <v>50402011</v>
      </c>
      <c r="D65" t="s">
        <v>158</v>
      </c>
      <c r="E65" t="s">
        <v>20</v>
      </c>
      <c r="F65">
        <v>267.38</v>
      </c>
      <c r="G65" t="s">
        <v>271</v>
      </c>
      <c r="H65" s="188">
        <v>25000</v>
      </c>
      <c r="I65" t="s">
        <v>4020</v>
      </c>
      <c r="J65" t="s">
        <v>158</v>
      </c>
    </row>
    <row r="66" spans="2:12">
      <c r="B66" t="s">
        <v>1130</v>
      </c>
      <c r="C66">
        <v>50402012</v>
      </c>
      <c r="D66" t="s">
        <v>159</v>
      </c>
      <c r="E66" t="s">
        <v>20</v>
      </c>
      <c r="F66" s="188">
        <v>2331.8200000000002</v>
      </c>
      <c r="G66" t="s">
        <v>271</v>
      </c>
      <c r="H66" s="188">
        <v>218025</v>
      </c>
      <c r="I66" t="s">
        <v>4020</v>
      </c>
      <c r="J66" t="s">
        <v>4041</v>
      </c>
    </row>
    <row r="67" spans="2:12">
      <c r="B67" t="s">
        <v>1771</v>
      </c>
      <c r="C67">
        <v>50402012</v>
      </c>
      <c r="D67" t="s">
        <v>159</v>
      </c>
      <c r="E67" t="s">
        <v>20</v>
      </c>
      <c r="F67" s="188">
        <v>2240.37</v>
      </c>
      <c r="G67" t="s">
        <v>271</v>
      </c>
      <c r="H67" s="188">
        <v>209475</v>
      </c>
      <c r="I67" t="s">
        <v>4020</v>
      </c>
      <c r="J67" t="s">
        <v>4041</v>
      </c>
    </row>
    <row r="68" spans="2:12">
      <c r="B68" t="s">
        <v>1130</v>
      </c>
      <c r="C68">
        <v>50402011</v>
      </c>
      <c r="D68" t="s">
        <v>158</v>
      </c>
      <c r="E68" t="s">
        <v>20</v>
      </c>
      <c r="F68" s="188">
        <v>11682.73</v>
      </c>
      <c r="G68" t="s">
        <v>271</v>
      </c>
      <c r="H68" s="188">
        <v>1092335</v>
      </c>
      <c r="I68" t="s">
        <v>4020</v>
      </c>
      <c r="J68" t="s">
        <v>4021</v>
      </c>
    </row>
    <row r="69" spans="2:12">
      <c r="B69" t="s">
        <v>1771</v>
      </c>
      <c r="C69">
        <v>50402011</v>
      </c>
      <c r="D69" t="s">
        <v>158</v>
      </c>
      <c r="E69" t="s">
        <v>20</v>
      </c>
      <c r="F69" s="188">
        <v>11188.93</v>
      </c>
      <c r="G69" t="s">
        <v>271</v>
      </c>
      <c r="H69" s="188">
        <v>1046165</v>
      </c>
      <c r="I69" t="s">
        <v>4020</v>
      </c>
      <c r="J69" t="s">
        <v>4021</v>
      </c>
    </row>
    <row r="70" spans="2:12">
      <c r="B70" t="s">
        <v>1130</v>
      </c>
      <c r="C70">
        <v>50307002</v>
      </c>
      <c r="D70" t="s">
        <v>135</v>
      </c>
      <c r="E70" t="s">
        <v>20</v>
      </c>
      <c r="F70" s="188">
        <v>1393.06</v>
      </c>
      <c r="G70" t="s">
        <v>271</v>
      </c>
      <c r="H70" s="188">
        <v>130251</v>
      </c>
      <c r="I70" t="s">
        <v>4020</v>
      </c>
      <c r="J70" t="s">
        <v>4042</v>
      </c>
      <c r="K70" t="s">
        <v>4043</v>
      </c>
      <c r="L70">
        <v>2010100001</v>
      </c>
    </row>
    <row r="71" spans="2:12">
      <c r="B71" t="s">
        <v>1771</v>
      </c>
      <c r="C71">
        <v>50307002</v>
      </c>
      <c r="D71" t="s">
        <v>135</v>
      </c>
      <c r="E71" t="s">
        <v>20</v>
      </c>
      <c r="F71" s="188">
        <v>1338.43</v>
      </c>
      <c r="G71" t="s">
        <v>271</v>
      </c>
      <c r="H71" s="188">
        <v>125143</v>
      </c>
      <c r="I71" t="s">
        <v>4020</v>
      </c>
      <c r="J71" t="s">
        <v>4042</v>
      </c>
      <c r="K71" t="s">
        <v>4044</v>
      </c>
      <c r="L71">
        <v>2010100001</v>
      </c>
    </row>
    <row r="72" spans="2:12">
      <c r="B72" t="s">
        <v>1771</v>
      </c>
      <c r="C72">
        <v>50307002</v>
      </c>
      <c r="D72" t="s">
        <v>135</v>
      </c>
      <c r="E72" t="s">
        <v>20</v>
      </c>
      <c r="F72">
        <v>431.83</v>
      </c>
      <c r="G72" t="s">
        <v>271</v>
      </c>
      <c r="H72" s="188">
        <v>40376</v>
      </c>
      <c r="I72" t="s">
        <v>4020</v>
      </c>
      <c r="J72" t="s">
        <v>4042</v>
      </c>
      <c r="K72" t="s">
        <v>4044</v>
      </c>
      <c r="L72">
        <v>2010100001</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16AA-E3A9-4F28-9FDA-EF56DBE8A40B}">
  <sheetPr codeName="Sheet14">
    <tabColor rgb="FF33CC33"/>
  </sheetPr>
  <dimension ref="B3:T423"/>
  <sheetViews>
    <sheetView workbookViewId="0">
      <selection activeCell="P22" sqref="P22"/>
    </sheetView>
  </sheetViews>
  <sheetFormatPr defaultRowHeight="14.5"/>
  <cols>
    <col min="4" max="4" width="19.54296875" bestFit="1" customWidth="1"/>
    <col min="8" max="8" width="11.453125" bestFit="1" customWidth="1"/>
  </cols>
  <sheetData>
    <row r="3" spans="2:10">
      <c r="B3" t="s">
        <v>1130</v>
      </c>
      <c r="C3">
        <v>50307003</v>
      </c>
      <c r="D3" t="s">
        <v>60</v>
      </c>
      <c r="E3" t="s">
        <v>20</v>
      </c>
      <c r="F3" s="188">
        <v>28078</v>
      </c>
      <c r="G3" t="s">
        <v>271</v>
      </c>
      <c r="H3" s="188">
        <v>2357148.1</v>
      </c>
      <c r="I3" t="s">
        <v>3848</v>
      </c>
      <c r="J3" t="s">
        <v>3849</v>
      </c>
    </row>
    <row r="4" spans="2:10">
      <c r="B4" t="s">
        <v>1771</v>
      </c>
      <c r="C4">
        <v>50307003</v>
      </c>
      <c r="D4" t="s">
        <v>60</v>
      </c>
      <c r="E4" t="s">
        <v>20</v>
      </c>
      <c r="F4" s="188">
        <v>19968</v>
      </c>
      <c r="G4" t="s">
        <v>271</v>
      </c>
      <c r="H4" s="188">
        <v>1676313.6000000001</v>
      </c>
      <c r="I4" t="s">
        <v>3848</v>
      </c>
      <c r="J4" t="s">
        <v>3849</v>
      </c>
    </row>
    <row r="5" spans="2:10">
      <c r="B5" t="s">
        <v>1142</v>
      </c>
      <c r="C5">
        <v>50307003</v>
      </c>
      <c r="D5" t="s">
        <v>60</v>
      </c>
      <c r="E5" t="s">
        <v>20</v>
      </c>
      <c r="F5" s="188">
        <v>10841</v>
      </c>
      <c r="G5" t="s">
        <v>271</v>
      </c>
      <c r="H5" s="188">
        <v>910101.95</v>
      </c>
      <c r="I5" t="s">
        <v>3848</v>
      </c>
      <c r="J5" t="s">
        <v>3850</v>
      </c>
    </row>
    <row r="6" spans="2:10">
      <c r="B6" t="s">
        <v>1142</v>
      </c>
      <c r="C6">
        <v>50307003</v>
      </c>
      <c r="D6" t="s">
        <v>60</v>
      </c>
      <c r="E6" t="s">
        <v>20</v>
      </c>
      <c r="F6" s="188">
        <v>2710</v>
      </c>
      <c r="G6" t="s">
        <v>271</v>
      </c>
      <c r="H6" s="188">
        <v>227504.5</v>
      </c>
      <c r="I6" t="s">
        <v>3848</v>
      </c>
      <c r="J6" t="s">
        <v>3851</v>
      </c>
    </row>
    <row r="7" spans="2:10">
      <c r="B7" t="s">
        <v>1130</v>
      </c>
      <c r="C7">
        <v>50307004</v>
      </c>
      <c r="D7" t="s">
        <v>61</v>
      </c>
      <c r="E7" t="s">
        <v>20</v>
      </c>
      <c r="F7" s="188">
        <v>2477</v>
      </c>
      <c r="G7" t="s">
        <v>271</v>
      </c>
      <c r="H7" s="188">
        <v>207944.15</v>
      </c>
      <c r="I7" t="s">
        <v>3848</v>
      </c>
      <c r="J7" t="s">
        <v>3852</v>
      </c>
    </row>
    <row r="8" spans="2:10">
      <c r="B8" t="s">
        <v>1771</v>
      </c>
      <c r="C8">
        <v>50307004</v>
      </c>
      <c r="D8" t="s">
        <v>61</v>
      </c>
      <c r="E8" t="s">
        <v>20</v>
      </c>
      <c r="F8" s="188">
        <v>1880</v>
      </c>
      <c r="G8" t="s">
        <v>271</v>
      </c>
      <c r="H8" s="188">
        <v>157826</v>
      </c>
      <c r="I8" t="s">
        <v>3848</v>
      </c>
      <c r="J8" t="s">
        <v>3852</v>
      </c>
    </row>
    <row r="9" spans="2:10">
      <c r="B9" t="s">
        <v>1142</v>
      </c>
      <c r="C9">
        <v>50307004</v>
      </c>
      <c r="D9" t="s">
        <v>61</v>
      </c>
      <c r="E9" t="s">
        <v>20</v>
      </c>
      <c r="F9" s="188">
        <v>1522</v>
      </c>
      <c r="G9" t="s">
        <v>271</v>
      </c>
      <c r="H9" s="188">
        <v>127771.9</v>
      </c>
      <c r="I9" t="s">
        <v>3848</v>
      </c>
      <c r="J9" t="s">
        <v>3853</v>
      </c>
    </row>
    <row r="10" spans="2:10">
      <c r="B10" t="s">
        <v>1142</v>
      </c>
      <c r="C10">
        <v>50307004</v>
      </c>
      <c r="D10" t="s">
        <v>61</v>
      </c>
      <c r="E10" t="s">
        <v>20</v>
      </c>
      <c r="F10">
        <v>473</v>
      </c>
      <c r="G10" t="s">
        <v>271</v>
      </c>
      <c r="H10" s="188">
        <v>39708.35</v>
      </c>
      <c r="I10" t="s">
        <v>3848</v>
      </c>
      <c r="J10" t="s">
        <v>3854</v>
      </c>
    </row>
    <row r="11" spans="2:10">
      <c r="B11" t="s">
        <v>1130</v>
      </c>
      <c r="C11">
        <v>50503001</v>
      </c>
      <c r="D11" t="s">
        <v>176</v>
      </c>
      <c r="E11" t="s">
        <v>20</v>
      </c>
      <c r="F11" s="188">
        <v>13482</v>
      </c>
      <c r="G11" t="s">
        <v>271</v>
      </c>
      <c r="H11" s="188">
        <v>1131813.8999999999</v>
      </c>
      <c r="I11" t="s">
        <v>3848</v>
      </c>
      <c r="J11" t="s">
        <v>3855</v>
      </c>
    </row>
    <row r="12" spans="2:10">
      <c r="B12" t="s">
        <v>1771</v>
      </c>
      <c r="C12">
        <v>50503001</v>
      </c>
      <c r="D12" t="s">
        <v>176</v>
      </c>
      <c r="E12" t="s">
        <v>20</v>
      </c>
      <c r="F12" s="188">
        <v>9369</v>
      </c>
      <c r="G12" t="s">
        <v>271</v>
      </c>
      <c r="H12" s="188">
        <v>786527.55</v>
      </c>
      <c r="I12" t="s">
        <v>3848</v>
      </c>
      <c r="J12" t="s">
        <v>3855</v>
      </c>
    </row>
    <row r="13" spans="2:10">
      <c r="B13" t="s">
        <v>1130</v>
      </c>
      <c r="C13">
        <v>50503001</v>
      </c>
      <c r="D13" t="s">
        <v>176</v>
      </c>
      <c r="E13" t="s">
        <v>20</v>
      </c>
      <c r="F13">
        <v>131</v>
      </c>
      <c r="G13" t="s">
        <v>271</v>
      </c>
      <c r="H13" s="188">
        <v>10997.45</v>
      </c>
      <c r="I13" t="s">
        <v>3848</v>
      </c>
      <c r="J13" t="s">
        <v>3856</v>
      </c>
    </row>
    <row r="14" spans="2:10">
      <c r="B14" t="s">
        <v>1771</v>
      </c>
      <c r="C14">
        <v>50503001</v>
      </c>
      <c r="D14" t="s">
        <v>176</v>
      </c>
      <c r="E14" t="s">
        <v>20</v>
      </c>
      <c r="F14">
        <v>91</v>
      </c>
      <c r="G14" t="s">
        <v>271</v>
      </c>
      <c r="H14" s="188">
        <v>7639.45</v>
      </c>
      <c r="I14" t="s">
        <v>3848</v>
      </c>
      <c r="J14" t="s">
        <v>3856</v>
      </c>
    </row>
    <row r="15" spans="2:10">
      <c r="B15" t="s">
        <v>1130</v>
      </c>
      <c r="C15">
        <v>50502001</v>
      </c>
      <c r="D15" t="s">
        <v>170</v>
      </c>
      <c r="E15" t="s">
        <v>20</v>
      </c>
      <c r="F15" s="188">
        <v>3554</v>
      </c>
      <c r="G15" t="s">
        <v>271</v>
      </c>
      <c r="H15" s="188">
        <v>298358.3</v>
      </c>
      <c r="I15" t="s">
        <v>3848</v>
      </c>
      <c r="J15" t="s">
        <v>3857</v>
      </c>
    </row>
    <row r="16" spans="2:10">
      <c r="B16" t="s">
        <v>1771</v>
      </c>
      <c r="C16">
        <v>50502001</v>
      </c>
      <c r="D16" t="s">
        <v>170</v>
      </c>
      <c r="E16" t="s">
        <v>20</v>
      </c>
      <c r="F16" s="188">
        <v>2469</v>
      </c>
      <c r="G16" t="s">
        <v>271</v>
      </c>
      <c r="H16" s="188">
        <v>207272.55</v>
      </c>
      <c r="I16" t="s">
        <v>3848</v>
      </c>
      <c r="J16" t="s">
        <v>3857</v>
      </c>
    </row>
    <row r="17" spans="2:10">
      <c r="B17" t="s">
        <v>1130</v>
      </c>
      <c r="C17">
        <v>50502001</v>
      </c>
      <c r="D17" t="s">
        <v>170</v>
      </c>
      <c r="E17" t="s">
        <v>20</v>
      </c>
      <c r="F17" s="188">
        <v>1551</v>
      </c>
      <c r="G17" t="s">
        <v>271</v>
      </c>
      <c r="H17" s="188">
        <v>130206.45</v>
      </c>
      <c r="I17" t="s">
        <v>3848</v>
      </c>
      <c r="J17" t="s">
        <v>3858</v>
      </c>
    </row>
    <row r="18" spans="2:10">
      <c r="B18" t="s">
        <v>1771</v>
      </c>
      <c r="C18">
        <v>50502001</v>
      </c>
      <c r="D18" t="s">
        <v>170</v>
      </c>
      <c r="E18" t="s">
        <v>20</v>
      </c>
      <c r="F18" s="188">
        <v>1078</v>
      </c>
      <c r="G18" t="s">
        <v>271</v>
      </c>
      <c r="H18" s="188">
        <v>90498.1</v>
      </c>
      <c r="I18" t="s">
        <v>3848</v>
      </c>
      <c r="J18" t="s">
        <v>3858</v>
      </c>
    </row>
    <row r="19" spans="2:10">
      <c r="B19" t="s">
        <v>1130</v>
      </c>
      <c r="C19">
        <v>50402009</v>
      </c>
      <c r="D19" t="s">
        <v>156</v>
      </c>
      <c r="E19" t="s">
        <v>20</v>
      </c>
      <c r="F19">
        <v>619</v>
      </c>
      <c r="G19" t="s">
        <v>271</v>
      </c>
      <c r="H19" s="188">
        <v>51965.05</v>
      </c>
      <c r="I19" t="s">
        <v>3848</v>
      </c>
      <c r="J19" t="s">
        <v>3859</v>
      </c>
    </row>
    <row r="20" spans="2:10">
      <c r="B20" t="s">
        <v>1771</v>
      </c>
      <c r="C20">
        <v>50402009</v>
      </c>
      <c r="D20" t="s">
        <v>156</v>
      </c>
      <c r="E20" t="s">
        <v>20</v>
      </c>
      <c r="F20">
        <v>430</v>
      </c>
      <c r="G20" t="s">
        <v>271</v>
      </c>
      <c r="H20" s="188">
        <v>36098.5</v>
      </c>
      <c r="I20" t="s">
        <v>3848</v>
      </c>
      <c r="J20" t="s">
        <v>3859</v>
      </c>
    </row>
    <row r="21" spans="2:10">
      <c r="B21" t="s">
        <v>1130</v>
      </c>
      <c r="C21">
        <v>50502002</v>
      </c>
      <c r="D21" t="s">
        <v>171</v>
      </c>
      <c r="E21" t="s">
        <v>20</v>
      </c>
      <c r="F21" s="188">
        <v>2703</v>
      </c>
      <c r="G21" t="s">
        <v>271</v>
      </c>
      <c r="H21" s="188">
        <v>226916.85</v>
      </c>
      <c r="I21" t="s">
        <v>3848</v>
      </c>
      <c r="J21" t="s">
        <v>3860</v>
      </c>
    </row>
    <row r="22" spans="2:10">
      <c r="B22" t="s">
        <v>1771</v>
      </c>
      <c r="C22">
        <v>50502002</v>
      </c>
      <c r="D22" t="s">
        <v>171</v>
      </c>
      <c r="E22" t="s">
        <v>20</v>
      </c>
      <c r="F22" s="188">
        <v>1878</v>
      </c>
      <c r="G22" t="s">
        <v>271</v>
      </c>
      <c r="H22" s="188">
        <v>157658.1</v>
      </c>
      <c r="I22" t="s">
        <v>3848</v>
      </c>
      <c r="J22" t="s">
        <v>3860</v>
      </c>
    </row>
    <row r="23" spans="2:10">
      <c r="B23" t="s">
        <v>1130</v>
      </c>
      <c r="C23">
        <v>50503008</v>
      </c>
      <c r="D23" t="s">
        <v>301</v>
      </c>
      <c r="E23" t="s">
        <v>20</v>
      </c>
      <c r="F23">
        <v>138</v>
      </c>
      <c r="G23" t="s">
        <v>271</v>
      </c>
      <c r="H23" s="188">
        <v>11585.1</v>
      </c>
      <c r="I23" t="s">
        <v>3848</v>
      </c>
      <c r="J23" t="s">
        <v>3861</v>
      </c>
    </row>
    <row r="24" spans="2:10">
      <c r="B24" t="s">
        <v>1771</v>
      </c>
      <c r="C24">
        <v>50503008</v>
      </c>
      <c r="D24" t="s">
        <v>301</v>
      </c>
      <c r="E24" t="s">
        <v>20</v>
      </c>
      <c r="F24">
        <v>98</v>
      </c>
      <c r="G24" t="s">
        <v>271</v>
      </c>
      <c r="H24" s="188">
        <v>8227.1</v>
      </c>
      <c r="I24" t="s">
        <v>3848</v>
      </c>
      <c r="J24" t="s">
        <v>3861</v>
      </c>
    </row>
    <row r="25" spans="2:10">
      <c r="B25" t="s">
        <v>1130</v>
      </c>
      <c r="C25">
        <v>50503004</v>
      </c>
      <c r="D25" t="s">
        <v>198</v>
      </c>
      <c r="E25" t="s">
        <v>20</v>
      </c>
      <c r="F25">
        <v>536</v>
      </c>
      <c r="G25" t="s">
        <v>271</v>
      </c>
      <c r="H25" s="188">
        <v>44997.2</v>
      </c>
      <c r="I25" t="s">
        <v>3848</v>
      </c>
      <c r="J25" t="s">
        <v>3862</v>
      </c>
    </row>
    <row r="26" spans="2:10">
      <c r="B26" t="s">
        <v>1771</v>
      </c>
      <c r="C26">
        <v>50503004</v>
      </c>
      <c r="D26" t="s">
        <v>198</v>
      </c>
      <c r="E26" t="s">
        <v>20</v>
      </c>
      <c r="F26">
        <v>672</v>
      </c>
      <c r="G26" t="s">
        <v>271</v>
      </c>
      <c r="H26" s="188">
        <v>56414.400000000001</v>
      </c>
      <c r="I26" t="s">
        <v>3848</v>
      </c>
      <c r="J26" t="s">
        <v>3862</v>
      </c>
    </row>
    <row r="27" spans="2:10">
      <c r="B27" t="s">
        <v>1130</v>
      </c>
      <c r="C27">
        <v>50306001</v>
      </c>
      <c r="D27" t="s">
        <v>134</v>
      </c>
      <c r="E27" t="s">
        <v>20</v>
      </c>
      <c r="F27" s="188">
        <v>46204</v>
      </c>
      <c r="G27" t="s">
        <v>271</v>
      </c>
      <c r="H27" s="188">
        <v>3878825.8</v>
      </c>
      <c r="I27" t="s">
        <v>3848</v>
      </c>
      <c r="J27" t="s">
        <v>3863</v>
      </c>
    </row>
    <row r="28" spans="2:10">
      <c r="B28" t="s">
        <v>1130</v>
      </c>
      <c r="C28">
        <v>50306001</v>
      </c>
      <c r="D28" t="s">
        <v>134</v>
      </c>
      <c r="E28" t="s">
        <v>20</v>
      </c>
      <c r="F28" s="188">
        <v>1601</v>
      </c>
      <c r="G28" t="s">
        <v>271</v>
      </c>
      <c r="H28" s="188">
        <v>134403.95000000001</v>
      </c>
      <c r="I28" t="s">
        <v>3848</v>
      </c>
      <c r="J28" t="s">
        <v>3863</v>
      </c>
    </row>
    <row r="29" spans="2:10">
      <c r="B29" t="s">
        <v>1130</v>
      </c>
      <c r="C29">
        <v>50306001</v>
      </c>
      <c r="D29" t="s">
        <v>134</v>
      </c>
      <c r="E29" t="s">
        <v>20</v>
      </c>
      <c r="F29" s="188">
        <v>1536</v>
      </c>
      <c r="G29" t="s">
        <v>271</v>
      </c>
      <c r="H29" s="188">
        <v>128947.2</v>
      </c>
      <c r="I29" t="s">
        <v>3848</v>
      </c>
      <c r="J29" t="s">
        <v>3864</v>
      </c>
    </row>
    <row r="30" spans="2:10">
      <c r="B30" t="s">
        <v>1771</v>
      </c>
      <c r="C30">
        <v>50306001</v>
      </c>
      <c r="D30" t="s">
        <v>134</v>
      </c>
      <c r="E30" t="s">
        <v>20</v>
      </c>
      <c r="F30" s="188">
        <v>10328</v>
      </c>
      <c r="G30" t="s">
        <v>271</v>
      </c>
      <c r="H30" s="188">
        <v>867035.6</v>
      </c>
      <c r="I30" t="s">
        <v>3848</v>
      </c>
      <c r="J30" t="s">
        <v>3865</v>
      </c>
    </row>
    <row r="31" spans="2:10">
      <c r="B31" t="s">
        <v>1130</v>
      </c>
      <c r="C31">
        <v>50402012</v>
      </c>
      <c r="D31" t="s">
        <v>159</v>
      </c>
      <c r="E31" t="s">
        <v>20</v>
      </c>
      <c r="F31" s="188">
        <v>1242</v>
      </c>
      <c r="G31" t="s">
        <v>271</v>
      </c>
      <c r="H31" s="188">
        <v>104265.9</v>
      </c>
      <c r="I31" t="s">
        <v>3848</v>
      </c>
      <c r="J31" t="s">
        <v>3866</v>
      </c>
    </row>
    <row r="32" spans="2:10">
      <c r="B32" t="s">
        <v>1130</v>
      </c>
      <c r="C32">
        <v>50307002</v>
      </c>
      <c r="D32" t="s">
        <v>135</v>
      </c>
      <c r="E32" t="s">
        <v>20</v>
      </c>
      <c r="F32">
        <v>741</v>
      </c>
      <c r="G32" t="s">
        <v>271</v>
      </c>
      <c r="H32" s="188">
        <v>62206.95</v>
      </c>
      <c r="I32" t="s">
        <v>3848</v>
      </c>
      <c r="J32" t="s">
        <v>3867</v>
      </c>
    </row>
    <row r="33" spans="2:10">
      <c r="B33" t="s">
        <v>1771</v>
      </c>
      <c r="C33">
        <v>50307002</v>
      </c>
      <c r="D33" t="s">
        <v>135</v>
      </c>
      <c r="E33" t="s">
        <v>20</v>
      </c>
      <c r="F33">
        <v>515</v>
      </c>
      <c r="G33" t="s">
        <v>271</v>
      </c>
      <c r="H33" s="188">
        <v>43234.25</v>
      </c>
      <c r="I33" t="s">
        <v>3848</v>
      </c>
      <c r="J33" t="s">
        <v>3867</v>
      </c>
    </row>
    <row r="34" spans="2:10">
      <c r="B34" t="s">
        <v>1130</v>
      </c>
      <c r="C34">
        <v>50307002</v>
      </c>
      <c r="D34" t="s">
        <v>135</v>
      </c>
      <c r="E34" t="s">
        <v>20</v>
      </c>
      <c r="F34" s="188">
        <v>1006</v>
      </c>
      <c r="G34" t="s">
        <v>271</v>
      </c>
      <c r="H34" s="188">
        <v>84453.7</v>
      </c>
      <c r="I34" t="s">
        <v>3848</v>
      </c>
      <c r="J34" t="s">
        <v>3867</v>
      </c>
    </row>
    <row r="35" spans="2:10">
      <c r="B35" t="s">
        <v>1771</v>
      </c>
      <c r="C35">
        <v>50307002</v>
      </c>
      <c r="D35" t="s">
        <v>135</v>
      </c>
      <c r="E35" t="s">
        <v>20</v>
      </c>
      <c r="F35">
        <v>699</v>
      </c>
      <c r="G35" t="s">
        <v>271</v>
      </c>
      <c r="H35" s="188">
        <v>58681.05</v>
      </c>
      <c r="I35" t="s">
        <v>3848</v>
      </c>
      <c r="J35" t="s">
        <v>3867</v>
      </c>
    </row>
    <row r="36" spans="2:10">
      <c r="B36" t="s">
        <v>1130</v>
      </c>
      <c r="C36">
        <v>50307002</v>
      </c>
      <c r="D36" t="s">
        <v>135</v>
      </c>
      <c r="E36" t="s">
        <v>20</v>
      </c>
      <c r="F36">
        <v>383</v>
      </c>
      <c r="G36" t="s">
        <v>271</v>
      </c>
      <c r="H36" s="188">
        <v>32152.85</v>
      </c>
      <c r="I36" t="s">
        <v>3848</v>
      </c>
      <c r="J36" t="s">
        <v>3867</v>
      </c>
    </row>
    <row r="37" spans="2:10">
      <c r="B37" t="s">
        <v>1771</v>
      </c>
      <c r="C37">
        <v>50307002</v>
      </c>
      <c r="D37" t="s">
        <v>135</v>
      </c>
      <c r="E37" t="s">
        <v>20</v>
      </c>
      <c r="F37">
        <v>266</v>
      </c>
      <c r="G37" t="s">
        <v>271</v>
      </c>
      <c r="H37" s="188">
        <v>22330.7</v>
      </c>
      <c r="I37" t="s">
        <v>3848</v>
      </c>
      <c r="J37" t="s">
        <v>3867</v>
      </c>
    </row>
    <row r="38" spans="2:10">
      <c r="B38" t="s">
        <v>1130</v>
      </c>
      <c r="C38">
        <v>50307002</v>
      </c>
      <c r="D38" t="s">
        <v>135</v>
      </c>
      <c r="E38" t="s">
        <v>20</v>
      </c>
      <c r="F38" s="188">
        <v>2071</v>
      </c>
      <c r="G38" t="s">
        <v>271</v>
      </c>
      <c r="H38" s="188">
        <v>173860.45</v>
      </c>
      <c r="I38" t="s">
        <v>3848</v>
      </c>
      <c r="J38" t="s">
        <v>3867</v>
      </c>
    </row>
    <row r="39" spans="2:10">
      <c r="B39" t="s">
        <v>1771</v>
      </c>
      <c r="C39">
        <v>50307002</v>
      </c>
      <c r="D39" t="s">
        <v>135</v>
      </c>
      <c r="E39" t="s">
        <v>20</v>
      </c>
      <c r="F39" s="188">
        <v>1440</v>
      </c>
      <c r="G39" t="s">
        <v>271</v>
      </c>
      <c r="H39" s="188">
        <v>120888</v>
      </c>
      <c r="I39" t="s">
        <v>3848</v>
      </c>
      <c r="J39" t="s">
        <v>3867</v>
      </c>
    </row>
    <row r="40" spans="2:10">
      <c r="B40" t="s">
        <v>1130</v>
      </c>
      <c r="C40">
        <v>50402003</v>
      </c>
      <c r="D40" t="s">
        <v>150</v>
      </c>
      <c r="E40" t="s">
        <v>20</v>
      </c>
      <c r="F40" s="188">
        <v>3136</v>
      </c>
      <c r="G40" t="s">
        <v>271</v>
      </c>
      <c r="H40" s="188">
        <v>263267.20000000001</v>
      </c>
      <c r="I40" t="s">
        <v>3848</v>
      </c>
      <c r="J40" t="s">
        <v>3868</v>
      </c>
    </row>
    <row r="41" spans="2:10">
      <c r="B41" t="s">
        <v>1771</v>
      </c>
      <c r="C41">
        <v>50402003</v>
      </c>
      <c r="D41" t="s">
        <v>150</v>
      </c>
      <c r="E41" t="s">
        <v>20</v>
      </c>
      <c r="F41" s="188">
        <v>2179</v>
      </c>
      <c r="G41" t="s">
        <v>271</v>
      </c>
      <c r="H41" s="188">
        <v>182927.05</v>
      </c>
      <c r="I41" t="s">
        <v>3848</v>
      </c>
      <c r="J41" t="s">
        <v>3868</v>
      </c>
    </row>
    <row r="42" spans="2:10">
      <c r="B42" t="s">
        <v>1130</v>
      </c>
      <c r="C42">
        <v>50402003</v>
      </c>
      <c r="D42" t="s">
        <v>150</v>
      </c>
      <c r="E42" t="s">
        <v>20</v>
      </c>
      <c r="F42" s="188">
        <v>2571</v>
      </c>
      <c r="G42" t="s">
        <v>271</v>
      </c>
      <c r="H42" s="188">
        <v>215835.45</v>
      </c>
      <c r="I42" t="s">
        <v>3848</v>
      </c>
      <c r="J42" t="s">
        <v>3869</v>
      </c>
    </row>
    <row r="43" spans="2:10">
      <c r="B43" t="s">
        <v>1771</v>
      </c>
      <c r="C43">
        <v>50402003</v>
      </c>
      <c r="D43" t="s">
        <v>150</v>
      </c>
      <c r="E43" t="s">
        <v>20</v>
      </c>
      <c r="F43" s="188">
        <v>1787</v>
      </c>
      <c r="G43" t="s">
        <v>271</v>
      </c>
      <c r="H43" s="188">
        <v>150018.65</v>
      </c>
      <c r="I43" t="s">
        <v>3848</v>
      </c>
      <c r="J43" t="s">
        <v>3869</v>
      </c>
    </row>
    <row r="44" spans="2:10">
      <c r="B44" t="s">
        <v>1130</v>
      </c>
      <c r="C44">
        <v>50402003</v>
      </c>
      <c r="D44" t="s">
        <v>150</v>
      </c>
      <c r="E44" t="s">
        <v>20</v>
      </c>
      <c r="F44" s="188">
        <v>4303</v>
      </c>
      <c r="G44" t="s">
        <v>271</v>
      </c>
      <c r="H44" s="188">
        <v>361236.85</v>
      </c>
      <c r="I44" t="s">
        <v>3848</v>
      </c>
      <c r="J44" t="s">
        <v>3870</v>
      </c>
    </row>
    <row r="45" spans="2:10">
      <c r="B45" t="s">
        <v>1142</v>
      </c>
      <c r="C45">
        <v>50301001</v>
      </c>
      <c r="D45" t="s">
        <v>132</v>
      </c>
      <c r="E45" t="s">
        <v>20</v>
      </c>
      <c r="F45">
        <v>146</v>
      </c>
      <c r="G45" t="s">
        <v>271</v>
      </c>
      <c r="H45" s="188">
        <v>12256.7</v>
      </c>
      <c r="I45" t="s">
        <v>3848</v>
      </c>
      <c r="J45" t="s">
        <v>3871</v>
      </c>
    </row>
    <row r="46" spans="2:10">
      <c r="B46" t="s">
        <v>1130</v>
      </c>
      <c r="C46">
        <v>50201003</v>
      </c>
      <c r="D46" t="s">
        <v>53</v>
      </c>
      <c r="E46" t="s">
        <v>20</v>
      </c>
      <c r="F46">
        <v>679</v>
      </c>
      <c r="G46" t="s">
        <v>271</v>
      </c>
      <c r="H46" s="188">
        <v>57002.05</v>
      </c>
      <c r="I46" t="s">
        <v>3848</v>
      </c>
      <c r="J46" t="s">
        <v>3872</v>
      </c>
    </row>
    <row r="47" spans="2:10">
      <c r="B47" t="s">
        <v>1771</v>
      </c>
      <c r="C47">
        <v>50201003</v>
      </c>
      <c r="D47" t="s">
        <v>53</v>
      </c>
      <c r="E47" t="s">
        <v>20</v>
      </c>
      <c r="F47">
        <v>472</v>
      </c>
      <c r="G47" t="s">
        <v>271</v>
      </c>
      <c r="H47" s="188">
        <v>39624.400000000001</v>
      </c>
      <c r="I47" t="s">
        <v>3848</v>
      </c>
      <c r="J47" t="s">
        <v>3872</v>
      </c>
    </row>
    <row r="48" spans="2:10">
      <c r="B48" t="s">
        <v>1130</v>
      </c>
      <c r="C48">
        <v>50201005</v>
      </c>
      <c r="D48" t="s">
        <v>54</v>
      </c>
      <c r="E48" t="s">
        <v>20</v>
      </c>
      <c r="F48" s="188">
        <v>4476</v>
      </c>
      <c r="G48" t="s">
        <v>271</v>
      </c>
      <c r="H48" s="188">
        <v>375760.2</v>
      </c>
      <c r="I48" t="s">
        <v>3848</v>
      </c>
      <c r="J48" t="s">
        <v>3873</v>
      </c>
    </row>
    <row r="49" spans="2:10">
      <c r="B49" t="s">
        <v>1771</v>
      </c>
      <c r="C49">
        <v>50201005</v>
      </c>
      <c r="D49" t="s">
        <v>54</v>
      </c>
      <c r="E49" t="s">
        <v>20</v>
      </c>
      <c r="F49" s="188">
        <v>3111</v>
      </c>
      <c r="G49" t="s">
        <v>271</v>
      </c>
      <c r="H49" s="188">
        <v>261168.45</v>
      </c>
      <c r="I49" t="s">
        <v>3848</v>
      </c>
      <c r="J49" t="s">
        <v>3873</v>
      </c>
    </row>
    <row r="50" spans="2:10">
      <c r="B50" t="s">
        <v>1130</v>
      </c>
      <c r="C50">
        <v>50402012</v>
      </c>
      <c r="D50" t="s">
        <v>159</v>
      </c>
      <c r="E50" t="s">
        <v>20</v>
      </c>
      <c r="F50" s="188">
        <v>2031</v>
      </c>
      <c r="G50" t="s">
        <v>271</v>
      </c>
      <c r="H50" s="188">
        <v>170502.45</v>
      </c>
      <c r="I50" t="s">
        <v>3848</v>
      </c>
      <c r="J50" t="s">
        <v>3874</v>
      </c>
    </row>
    <row r="51" spans="2:10">
      <c r="B51" t="s">
        <v>1130</v>
      </c>
      <c r="C51">
        <v>50301001</v>
      </c>
      <c r="D51" t="s">
        <v>132</v>
      </c>
      <c r="E51" t="s">
        <v>20</v>
      </c>
      <c r="F51">
        <v>261</v>
      </c>
      <c r="G51" t="s">
        <v>271</v>
      </c>
      <c r="H51" s="188">
        <v>21910.95</v>
      </c>
      <c r="I51" t="s">
        <v>3848</v>
      </c>
      <c r="J51" t="s">
        <v>3875</v>
      </c>
    </row>
    <row r="52" spans="2:10">
      <c r="B52" t="s">
        <v>1130</v>
      </c>
      <c r="C52">
        <v>50301001</v>
      </c>
      <c r="D52" t="s">
        <v>132</v>
      </c>
      <c r="E52" t="s">
        <v>20</v>
      </c>
      <c r="F52" s="188">
        <v>1177</v>
      </c>
      <c r="G52" t="s">
        <v>271</v>
      </c>
      <c r="H52" s="188">
        <v>98809.15</v>
      </c>
      <c r="I52" t="s">
        <v>3848</v>
      </c>
      <c r="J52" t="s">
        <v>3876</v>
      </c>
    </row>
    <row r="53" spans="2:10">
      <c r="B53" t="s">
        <v>691</v>
      </c>
      <c r="C53">
        <v>50401514</v>
      </c>
      <c r="D53" t="s">
        <v>148</v>
      </c>
      <c r="E53" t="s">
        <v>20</v>
      </c>
      <c r="F53" s="188">
        <v>1179</v>
      </c>
      <c r="G53" t="s">
        <v>271</v>
      </c>
      <c r="H53" s="188">
        <v>98977.05</v>
      </c>
      <c r="I53" t="s">
        <v>3848</v>
      </c>
      <c r="J53" t="s">
        <v>148</v>
      </c>
    </row>
    <row r="54" spans="2:10">
      <c r="B54" t="s">
        <v>1771</v>
      </c>
      <c r="C54">
        <v>50402012</v>
      </c>
      <c r="D54" t="s">
        <v>159</v>
      </c>
      <c r="E54" t="s">
        <v>20</v>
      </c>
      <c r="F54">
        <v>790</v>
      </c>
      <c r="G54" t="s">
        <v>271</v>
      </c>
      <c r="H54" s="188">
        <v>66320.5</v>
      </c>
      <c r="I54" t="s">
        <v>3848</v>
      </c>
      <c r="J54" t="s">
        <v>3874</v>
      </c>
    </row>
    <row r="55" spans="2:10">
      <c r="B55" t="s">
        <v>1771</v>
      </c>
      <c r="C55">
        <v>50402010</v>
      </c>
      <c r="D55" t="s">
        <v>157</v>
      </c>
      <c r="E55" t="s">
        <v>20</v>
      </c>
      <c r="F55">
        <v>60</v>
      </c>
      <c r="G55" t="s">
        <v>271</v>
      </c>
      <c r="H55" s="188">
        <v>5037</v>
      </c>
      <c r="I55" t="s">
        <v>3848</v>
      </c>
      <c r="J55" t="s">
        <v>3877</v>
      </c>
    </row>
    <row r="56" spans="2:10">
      <c r="B56" t="s">
        <v>691</v>
      </c>
      <c r="C56">
        <v>50402003</v>
      </c>
      <c r="D56" t="s">
        <v>150</v>
      </c>
      <c r="E56" t="s">
        <v>20</v>
      </c>
      <c r="F56">
        <v>92</v>
      </c>
      <c r="G56" t="s">
        <v>271</v>
      </c>
      <c r="H56" s="188">
        <v>7723.4</v>
      </c>
      <c r="I56" t="s">
        <v>3848</v>
      </c>
      <c r="J56" t="s">
        <v>3878</v>
      </c>
    </row>
    <row r="57" spans="2:10">
      <c r="B57" t="s">
        <v>1130</v>
      </c>
      <c r="C57">
        <v>50502008</v>
      </c>
      <c r="D57" t="s">
        <v>175</v>
      </c>
      <c r="E57" t="s">
        <v>20</v>
      </c>
      <c r="F57">
        <v>60</v>
      </c>
      <c r="G57" t="s">
        <v>271</v>
      </c>
      <c r="H57" s="188">
        <v>5037</v>
      </c>
      <c r="I57" t="s">
        <v>3848</v>
      </c>
      <c r="J57" t="s">
        <v>3879</v>
      </c>
    </row>
    <row r="58" spans="2:10">
      <c r="B58" t="s">
        <v>1130</v>
      </c>
      <c r="C58">
        <v>50502008</v>
      </c>
      <c r="D58" t="s">
        <v>175</v>
      </c>
      <c r="E58" t="s">
        <v>20</v>
      </c>
      <c r="F58">
        <v>76</v>
      </c>
      <c r="G58" t="s">
        <v>271</v>
      </c>
      <c r="H58" s="188">
        <v>6380.2</v>
      </c>
      <c r="I58" t="s">
        <v>3848</v>
      </c>
      <c r="J58" t="s">
        <v>3880</v>
      </c>
    </row>
    <row r="59" spans="2:10">
      <c r="B59" t="s">
        <v>1130</v>
      </c>
      <c r="C59">
        <v>50402012</v>
      </c>
      <c r="D59" t="s">
        <v>159</v>
      </c>
      <c r="E59" t="s">
        <v>20</v>
      </c>
      <c r="F59" s="188">
        <v>6000</v>
      </c>
      <c r="G59" t="s">
        <v>271</v>
      </c>
      <c r="H59" s="188">
        <v>503700</v>
      </c>
      <c r="I59" t="s">
        <v>3848</v>
      </c>
      <c r="J59" t="s">
        <v>3881</v>
      </c>
    </row>
    <row r="60" spans="2:10">
      <c r="B60" t="s">
        <v>1130</v>
      </c>
      <c r="C60">
        <v>50502004</v>
      </c>
      <c r="D60" t="s">
        <v>172</v>
      </c>
      <c r="E60" t="s">
        <v>20</v>
      </c>
      <c r="F60" s="188">
        <v>41785</v>
      </c>
      <c r="G60" t="s">
        <v>271</v>
      </c>
      <c r="H60" s="188">
        <v>3507850.75</v>
      </c>
      <c r="I60" t="s">
        <v>3848</v>
      </c>
      <c r="J60" t="s">
        <v>3882</v>
      </c>
    </row>
    <row r="61" spans="2:10">
      <c r="B61" t="s">
        <v>1130</v>
      </c>
      <c r="C61">
        <v>50402016</v>
      </c>
      <c r="D61" t="s">
        <v>163</v>
      </c>
      <c r="E61" t="s">
        <v>20</v>
      </c>
      <c r="F61">
        <v>722</v>
      </c>
      <c r="G61" t="s">
        <v>271</v>
      </c>
      <c r="H61" s="188">
        <v>60611.9</v>
      </c>
      <c r="I61" t="s">
        <v>3848</v>
      </c>
      <c r="J61" t="s">
        <v>3883</v>
      </c>
    </row>
    <row r="62" spans="2:10">
      <c r="B62" t="s">
        <v>1130</v>
      </c>
      <c r="C62">
        <v>50402014</v>
      </c>
      <c r="D62" t="s">
        <v>161</v>
      </c>
      <c r="E62" t="s">
        <v>20</v>
      </c>
      <c r="F62">
        <v>165</v>
      </c>
      <c r="G62" t="s">
        <v>271</v>
      </c>
      <c r="H62" s="188">
        <v>13851.75</v>
      </c>
      <c r="I62" t="s">
        <v>3848</v>
      </c>
      <c r="J62" t="s">
        <v>3884</v>
      </c>
    </row>
    <row r="63" spans="2:10">
      <c r="B63" t="s">
        <v>1130</v>
      </c>
      <c r="C63">
        <v>50402014</v>
      </c>
      <c r="D63" t="s">
        <v>161</v>
      </c>
      <c r="E63" t="s">
        <v>20</v>
      </c>
      <c r="F63">
        <v>43</v>
      </c>
      <c r="G63" t="s">
        <v>271</v>
      </c>
      <c r="H63" s="188">
        <v>3609.85</v>
      </c>
      <c r="I63" t="s">
        <v>3848</v>
      </c>
      <c r="J63" t="s">
        <v>3885</v>
      </c>
    </row>
    <row r="64" spans="2:10">
      <c r="B64" t="s">
        <v>1130</v>
      </c>
      <c r="C64">
        <v>50201008</v>
      </c>
      <c r="D64" t="s">
        <v>126</v>
      </c>
      <c r="E64" t="s">
        <v>20</v>
      </c>
      <c r="F64">
        <v>371</v>
      </c>
      <c r="G64" t="s">
        <v>271</v>
      </c>
      <c r="H64" s="188">
        <v>31145.45</v>
      </c>
      <c r="I64" t="s">
        <v>3848</v>
      </c>
      <c r="J64" t="s">
        <v>3886</v>
      </c>
    </row>
    <row r="65" spans="2:10">
      <c r="B65" t="s">
        <v>1130</v>
      </c>
      <c r="C65">
        <v>50301001</v>
      </c>
      <c r="D65" t="s">
        <v>132</v>
      </c>
      <c r="E65" t="s">
        <v>20</v>
      </c>
      <c r="F65">
        <v>261</v>
      </c>
      <c r="G65" t="s">
        <v>271</v>
      </c>
      <c r="H65" s="188">
        <v>21910.95</v>
      </c>
      <c r="I65" t="s">
        <v>3848</v>
      </c>
      <c r="J65" t="s">
        <v>3887</v>
      </c>
    </row>
    <row r="66" spans="2:10">
      <c r="B66" t="s">
        <v>1771</v>
      </c>
      <c r="C66">
        <v>50402011</v>
      </c>
      <c r="D66" t="s">
        <v>158</v>
      </c>
      <c r="E66" t="s">
        <v>20</v>
      </c>
      <c r="F66">
        <v>948</v>
      </c>
      <c r="G66" t="s">
        <v>271</v>
      </c>
      <c r="H66" s="188">
        <v>79584.600000000006</v>
      </c>
      <c r="I66" t="s">
        <v>3848</v>
      </c>
      <c r="J66" t="s">
        <v>3888</v>
      </c>
    </row>
    <row r="67" spans="2:10">
      <c r="B67" t="s">
        <v>1130</v>
      </c>
      <c r="C67">
        <v>50603015</v>
      </c>
      <c r="D67" t="s">
        <v>1305</v>
      </c>
      <c r="E67" t="s">
        <v>20</v>
      </c>
      <c r="F67" s="188">
        <v>9924</v>
      </c>
      <c r="G67" t="s">
        <v>271</v>
      </c>
      <c r="H67" s="188">
        <v>833119.8</v>
      </c>
      <c r="I67" t="s">
        <v>3848</v>
      </c>
      <c r="J67" t="s">
        <v>3889</v>
      </c>
    </row>
    <row r="68" spans="2:10">
      <c r="B68" t="s">
        <v>691</v>
      </c>
      <c r="C68">
        <v>50402005</v>
      </c>
      <c r="D68" t="s">
        <v>152</v>
      </c>
      <c r="E68" t="s">
        <v>20</v>
      </c>
      <c r="F68">
        <v>92</v>
      </c>
      <c r="G68" t="s">
        <v>271</v>
      </c>
      <c r="H68" s="188">
        <v>7723.4</v>
      </c>
      <c r="I68" t="s">
        <v>3848</v>
      </c>
      <c r="J68" t="s">
        <v>3890</v>
      </c>
    </row>
    <row r="69" spans="2:10">
      <c r="B69" t="s">
        <v>691</v>
      </c>
      <c r="C69">
        <v>50402005</v>
      </c>
      <c r="D69" t="s">
        <v>152</v>
      </c>
      <c r="E69" t="s">
        <v>20</v>
      </c>
      <c r="F69" s="188">
        <v>1036</v>
      </c>
      <c r="G69" t="s">
        <v>271</v>
      </c>
      <c r="H69" s="188">
        <v>86972.2</v>
      </c>
      <c r="I69" t="s">
        <v>3848</v>
      </c>
      <c r="J69" t="s">
        <v>3891</v>
      </c>
    </row>
    <row r="70" spans="2:10">
      <c r="B70" t="s">
        <v>691</v>
      </c>
      <c r="C70">
        <v>50402005</v>
      </c>
      <c r="D70" t="s">
        <v>152</v>
      </c>
      <c r="E70" t="s">
        <v>20</v>
      </c>
      <c r="F70">
        <v>266</v>
      </c>
      <c r="G70" t="s">
        <v>271</v>
      </c>
      <c r="H70" s="188">
        <v>22330.7</v>
      </c>
      <c r="I70" t="s">
        <v>3848</v>
      </c>
      <c r="J70" t="s">
        <v>3891</v>
      </c>
    </row>
    <row r="71" spans="2:10">
      <c r="B71" t="s">
        <v>691</v>
      </c>
      <c r="C71">
        <v>50402005</v>
      </c>
      <c r="D71" t="s">
        <v>152</v>
      </c>
      <c r="E71" t="s">
        <v>20</v>
      </c>
      <c r="F71">
        <v>131</v>
      </c>
      <c r="G71" t="s">
        <v>271</v>
      </c>
      <c r="H71" s="188">
        <v>10997.45</v>
      </c>
      <c r="I71" t="s">
        <v>3848</v>
      </c>
      <c r="J71" t="s">
        <v>3891</v>
      </c>
    </row>
    <row r="72" spans="2:10">
      <c r="B72" t="s">
        <v>1130</v>
      </c>
      <c r="C72">
        <v>50502003</v>
      </c>
      <c r="D72" t="s">
        <v>65</v>
      </c>
      <c r="E72" t="s">
        <v>20</v>
      </c>
      <c r="F72" s="188">
        <v>3665</v>
      </c>
      <c r="G72" t="s">
        <v>271</v>
      </c>
      <c r="H72" s="188">
        <v>307676.75</v>
      </c>
      <c r="I72" t="s">
        <v>3848</v>
      </c>
      <c r="J72" t="s">
        <v>3892</v>
      </c>
    </row>
    <row r="73" spans="2:10">
      <c r="B73" t="s">
        <v>1771</v>
      </c>
      <c r="C73">
        <v>50502003</v>
      </c>
      <c r="D73" t="s">
        <v>65</v>
      </c>
      <c r="E73" t="s">
        <v>20</v>
      </c>
      <c r="F73" s="188">
        <v>2547</v>
      </c>
      <c r="G73" t="s">
        <v>271</v>
      </c>
      <c r="H73" s="188">
        <v>213820.65</v>
      </c>
      <c r="I73" t="s">
        <v>3848</v>
      </c>
      <c r="J73" t="s">
        <v>3892</v>
      </c>
    </row>
    <row r="74" spans="2:10">
      <c r="B74" t="s">
        <v>1130</v>
      </c>
      <c r="C74">
        <v>50502003</v>
      </c>
      <c r="D74" t="s">
        <v>65</v>
      </c>
      <c r="E74" t="s">
        <v>20</v>
      </c>
      <c r="F74" s="188">
        <v>15623</v>
      </c>
      <c r="G74" t="s">
        <v>271</v>
      </c>
      <c r="H74" s="188">
        <v>1311550.8500000001</v>
      </c>
      <c r="I74" t="s">
        <v>3848</v>
      </c>
      <c r="J74" t="s">
        <v>3892</v>
      </c>
    </row>
    <row r="75" spans="2:10">
      <c r="B75" t="s">
        <v>1771</v>
      </c>
      <c r="C75">
        <v>50502003</v>
      </c>
      <c r="D75" t="s">
        <v>65</v>
      </c>
      <c r="E75" t="s">
        <v>20</v>
      </c>
      <c r="F75" s="188">
        <v>10856</v>
      </c>
      <c r="G75" t="s">
        <v>271</v>
      </c>
      <c r="H75" s="188">
        <v>911361.2</v>
      </c>
      <c r="I75" t="s">
        <v>3848</v>
      </c>
      <c r="J75" t="s">
        <v>3892</v>
      </c>
    </row>
    <row r="76" spans="2:10">
      <c r="B76" t="s">
        <v>1130</v>
      </c>
      <c r="C76">
        <v>50503003</v>
      </c>
      <c r="D76" t="s">
        <v>178</v>
      </c>
      <c r="E76" t="s">
        <v>20</v>
      </c>
      <c r="F76" s="188">
        <v>7791</v>
      </c>
      <c r="G76" t="s">
        <v>271</v>
      </c>
      <c r="H76" s="188">
        <v>654054.44999999995</v>
      </c>
      <c r="I76" t="s">
        <v>3848</v>
      </c>
      <c r="J76" t="s">
        <v>178</v>
      </c>
    </row>
    <row r="77" spans="2:10">
      <c r="B77" t="s">
        <v>1771</v>
      </c>
      <c r="C77">
        <v>50503003</v>
      </c>
      <c r="D77" t="s">
        <v>178</v>
      </c>
      <c r="E77" t="s">
        <v>20</v>
      </c>
      <c r="F77" s="188">
        <v>5414</v>
      </c>
      <c r="G77" t="s">
        <v>271</v>
      </c>
      <c r="H77" s="188">
        <v>454505.3</v>
      </c>
      <c r="I77" t="s">
        <v>3848</v>
      </c>
      <c r="J77" t="s">
        <v>178</v>
      </c>
    </row>
    <row r="78" spans="2:10">
      <c r="B78" t="s">
        <v>1130</v>
      </c>
      <c r="C78">
        <v>50503003</v>
      </c>
      <c r="D78" t="s">
        <v>178</v>
      </c>
      <c r="E78" t="s">
        <v>20</v>
      </c>
      <c r="F78" s="188">
        <v>20090</v>
      </c>
      <c r="G78" t="s">
        <v>271</v>
      </c>
      <c r="H78" s="188">
        <v>1686555.5</v>
      </c>
      <c r="I78" t="s">
        <v>3848</v>
      </c>
      <c r="J78" t="s">
        <v>178</v>
      </c>
    </row>
    <row r="79" spans="2:10">
      <c r="B79" t="s">
        <v>1771</v>
      </c>
      <c r="C79">
        <v>50503003</v>
      </c>
      <c r="D79" t="s">
        <v>178</v>
      </c>
      <c r="E79" t="s">
        <v>20</v>
      </c>
      <c r="F79" s="188">
        <v>13961</v>
      </c>
      <c r="G79" t="s">
        <v>271</v>
      </c>
      <c r="H79" s="188">
        <v>1172025.95</v>
      </c>
      <c r="I79" t="s">
        <v>3848</v>
      </c>
      <c r="J79" t="s">
        <v>178</v>
      </c>
    </row>
    <row r="80" spans="2:10">
      <c r="B80" t="s">
        <v>1130</v>
      </c>
      <c r="C80">
        <v>50502008</v>
      </c>
      <c r="D80" t="s">
        <v>175</v>
      </c>
      <c r="E80" t="s">
        <v>20</v>
      </c>
      <c r="F80">
        <v>347</v>
      </c>
      <c r="G80" t="s">
        <v>271</v>
      </c>
      <c r="H80" s="188">
        <v>29130.65</v>
      </c>
      <c r="I80" t="s">
        <v>3848</v>
      </c>
      <c r="J80" t="s">
        <v>3893</v>
      </c>
    </row>
    <row r="81" spans="2:10">
      <c r="B81" t="s">
        <v>1771</v>
      </c>
      <c r="C81">
        <v>50502008</v>
      </c>
      <c r="D81" t="s">
        <v>175</v>
      </c>
      <c r="E81" t="s">
        <v>20</v>
      </c>
      <c r="F81">
        <v>241</v>
      </c>
      <c r="G81" t="s">
        <v>271</v>
      </c>
      <c r="H81" s="188">
        <v>20231.95</v>
      </c>
      <c r="I81" t="s">
        <v>3848</v>
      </c>
      <c r="J81" t="s">
        <v>3893</v>
      </c>
    </row>
    <row r="82" spans="2:10">
      <c r="B82" t="s">
        <v>1130</v>
      </c>
      <c r="C82">
        <v>50502008</v>
      </c>
      <c r="D82" t="s">
        <v>175</v>
      </c>
      <c r="E82" t="s">
        <v>20</v>
      </c>
      <c r="F82" s="188">
        <v>7586</v>
      </c>
      <c r="G82" t="s">
        <v>271</v>
      </c>
      <c r="H82" s="188">
        <v>636844.69999999995</v>
      </c>
      <c r="I82" t="s">
        <v>3848</v>
      </c>
      <c r="J82" t="s">
        <v>3894</v>
      </c>
    </row>
    <row r="83" spans="2:10">
      <c r="B83" t="s">
        <v>1771</v>
      </c>
      <c r="C83">
        <v>50502008</v>
      </c>
      <c r="D83" t="s">
        <v>175</v>
      </c>
      <c r="E83" t="s">
        <v>20</v>
      </c>
      <c r="F83" s="188">
        <v>5272</v>
      </c>
      <c r="G83" t="s">
        <v>271</v>
      </c>
      <c r="H83" s="188">
        <v>442584.4</v>
      </c>
      <c r="I83" t="s">
        <v>3848</v>
      </c>
      <c r="J83" t="s">
        <v>3894</v>
      </c>
    </row>
    <row r="84" spans="2:10">
      <c r="B84" t="s">
        <v>1771</v>
      </c>
      <c r="C84">
        <v>50301001</v>
      </c>
      <c r="D84" t="s">
        <v>132</v>
      </c>
      <c r="E84" t="s">
        <v>20</v>
      </c>
      <c r="F84" s="188">
        <v>7986</v>
      </c>
      <c r="G84" t="s">
        <v>271</v>
      </c>
      <c r="H84" s="188">
        <v>670424.69999999995</v>
      </c>
      <c r="I84" t="s">
        <v>3848</v>
      </c>
      <c r="J84" t="s">
        <v>3895</v>
      </c>
    </row>
    <row r="85" spans="2:10">
      <c r="B85" t="s">
        <v>1142</v>
      </c>
      <c r="C85">
        <v>50301001</v>
      </c>
      <c r="D85" t="s">
        <v>132</v>
      </c>
      <c r="E85" t="s">
        <v>20</v>
      </c>
      <c r="F85" s="188">
        <v>1137</v>
      </c>
      <c r="G85" t="s">
        <v>271</v>
      </c>
      <c r="H85" s="188">
        <v>95451.15</v>
      </c>
      <c r="I85" t="s">
        <v>3848</v>
      </c>
      <c r="J85" t="s">
        <v>3896</v>
      </c>
    </row>
    <row r="86" spans="2:10">
      <c r="B86" t="s">
        <v>1771</v>
      </c>
      <c r="C86">
        <v>50301001</v>
      </c>
      <c r="D86" t="s">
        <v>132</v>
      </c>
      <c r="E86" t="s">
        <v>20</v>
      </c>
      <c r="F86" s="188">
        <v>5000</v>
      </c>
      <c r="G86" t="s">
        <v>271</v>
      </c>
      <c r="H86" s="188">
        <v>419750</v>
      </c>
      <c r="I86" t="s">
        <v>3848</v>
      </c>
      <c r="J86" t="s">
        <v>3897</v>
      </c>
    </row>
    <row r="87" spans="2:10">
      <c r="B87" t="s">
        <v>1130</v>
      </c>
      <c r="C87">
        <v>50301001</v>
      </c>
      <c r="D87" t="s">
        <v>132</v>
      </c>
      <c r="E87" t="s">
        <v>20</v>
      </c>
      <c r="F87">
        <v>235</v>
      </c>
      <c r="G87" t="s">
        <v>271</v>
      </c>
      <c r="H87" s="188">
        <v>19728.25</v>
      </c>
      <c r="I87" t="s">
        <v>3848</v>
      </c>
      <c r="J87" t="s">
        <v>3898</v>
      </c>
    </row>
    <row r="88" spans="2:10">
      <c r="B88" t="s">
        <v>1130</v>
      </c>
      <c r="C88">
        <v>50502002</v>
      </c>
      <c r="D88" t="s">
        <v>171</v>
      </c>
      <c r="E88" t="s">
        <v>20</v>
      </c>
      <c r="F88">
        <v>115</v>
      </c>
      <c r="G88" t="s">
        <v>271</v>
      </c>
      <c r="H88" s="188">
        <v>9654.25</v>
      </c>
      <c r="I88" t="s">
        <v>3848</v>
      </c>
      <c r="J88" t="s">
        <v>3899</v>
      </c>
    </row>
    <row r="89" spans="2:10">
      <c r="B89" t="s">
        <v>1130</v>
      </c>
      <c r="C89">
        <v>50301001</v>
      </c>
      <c r="D89" t="s">
        <v>132</v>
      </c>
      <c r="E89" t="s">
        <v>20</v>
      </c>
      <c r="F89">
        <v>400</v>
      </c>
      <c r="G89" t="s">
        <v>271</v>
      </c>
      <c r="H89" s="188">
        <v>33580</v>
      </c>
      <c r="I89" t="s">
        <v>3848</v>
      </c>
      <c r="J89" t="s">
        <v>3900</v>
      </c>
    </row>
    <row r="90" spans="2:10">
      <c r="B90" t="s">
        <v>1771</v>
      </c>
      <c r="C90">
        <v>50402010</v>
      </c>
      <c r="D90" t="s">
        <v>157</v>
      </c>
      <c r="E90" t="s">
        <v>20</v>
      </c>
      <c r="F90">
        <v>162</v>
      </c>
      <c r="G90" t="s">
        <v>271</v>
      </c>
      <c r="H90" s="188">
        <v>13599.9</v>
      </c>
      <c r="I90" t="s">
        <v>3848</v>
      </c>
      <c r="J90" t="s">
        <v>3877</v>
      </c>
    </row>
    <row r="91" spans="2:10">
      <c r="B91" t="s">
        <v>1130</v>
      </c>
      <c r="C91">
        <v>50301001</v>
      </c>
      <c r="D91" t="s">
        <v>132</v>
      </c>
      <c r="E91" t="s">
        <v>20</v>
      </c>
      <c r="F91">
        <v>171</v>
      </c>
      <c r="G91" t="s">
        <v>271</v>
      </c>
      <c r="H91" s="188">
        <v>14355.45</v>
      </c>
      <c r="I91" t="s">
        <v>3848</v>
      </c>
      <c r="J91" t="s">
        <v>3900</v>
      </c>
    </row>
    <row r="92" spans="2:10">
      <c r="B92" t="s">
        <v>1771</v>
      </c>
      <c r="C92">
        <v>50301001</v>
      </c>
      <c r="D92" t="s">
        <v>132</v>
      </c>
      <c r="E92" t="s">
        <v>20</v>
      </c>
      <c r="F92">
        <v>198</v>
      </c>
      <c r="G92" t="s">
        <v>271</v>
      </c>
      <c r="H92" s="188">
        <v>16622.099999999999</v>
      </c>
      <c r="I92" t="s">
        <v>3848</v>
      </c>
      <c r="J92" t="s">
        <v>3900</v>
      </c>
    </row>
    <row r="93" spans="2:10">
      <c r="B93" t="s">
        <v>1130</v>
      </c>
      <c r="C93">
        <v>50301001</v>
      </c>
      <c r="D93" t="s">
        <v>132</v>
      </c>
      <c r="E93" t="s">
        <v>20</v>
      </c>
      <c r="F93" s="188">
        <v>2613</v>
      </c>
      <c r="G93" t="s">
        <v>271</v>
      </c>
      <c r="H93" s="188">
        <v>219361.35</v>
      </c>
      <c r="I93" t="s">
        <v>3848</v>
      </c>
      <c r="J93" t="s">
        <v>3901</v>
      </c>
    </row>
    <row r="94" spans="2:10">
      <c r="B94" t="s">
        <v>1130</v>
      </c>
      <c r="C94">
        <v>50301001</v>
      </c>
      <c r="D94" t="s">
        <v>132</v>
      </c>
      <c r="E94" t="s">
        <v>20</v>
      </c>
      <c r="F94" s="188">
        <v>3648</v>
      </c>
      <c r="G94" t="s">
        <v>271</v>
      </c>
      <c r="H94" s="188">
        <v>306249.59999999998</v>
      </c>
      <c r="I94" t="s">
        <v>3848</v>
      </c>
      <c r="J94" t="s">
        <v>3900</v>
      </c>
    </row>
    <row r="95" spans="2:10">
      <c r="B95" t="s">
        <v>691</v>
      </c>
      <c r="C95">
        <v>50402005</v>
      </c>
      <c r="D95" t="s">
        <v>152</v>
      </c>
      <c r="E95" t="s">
        <v>20</v>
      </c>
      <c r="F95">
        <v>506</v>
      </c>
      <c r="G95" t="s">
        <v>271</v>
      </c>
      <c r="H95" s="188">
        <v>42478.7</v>
      </c>
      <c r="I95" t="s">
        <v>3848</v>
      </c>
      <c r="J95" t="s">
        <v>3902</v>
      </c>
    </row>
    <row r="96" spans="2:10">
      <c r="B96" t="s">
        <v>1130</v>
      </c>
      <c r="C96">
        <v>50301001</v>
      </c>
      <c r="D96" t="s">
        <v>132</v>
      </c>
      <c r="E96" t="s">
        <v>20</v>
      </c>
      <c r="F96" s="188">
        <v>7891</v>
      </c>
      <c r="G96" t="s">
        <v>271</v>
      </c>
      <c r="H96" s="188">
        <v>662449.44999999995</v>
      </c>
      <c r="I96" t="s">
        <v>3848</v>
      </c>
      <c r="J96" t="s">
        <v>3900</v>
      </c>
    </row>
    <row r="97" spans="2:10">
      <c r="B97" t="s">
        <v>1130</v>
      </c>
      <c r="C97">
        <v>50301001</v>
      </c>
      <c r="D97" t="s">
        <v>132</v>
      </c>
      <c r="E97" t="s">
        <v>20</v>
      </c>
      <c r="F97">
        <v>47</v>
      </c>
      <c r="G97" t="s">
        <v>271</v>
      </c>
      <c r="H97" s="188">
        <v>3945.65</v>
      </c>
      <c r="I97" t="s">
        <v>3848</v>
      </c>
      <c r="J97" t="s">
        <v>3903</v>
      </c>
    </row>
    <row r="98" spans="2:10">
      <c r="B98" t="s">
        <v>1771</v>
      </c>
      <c r="C98">
        <v>50402012</v>
      </c>
      <c r="D98" t="s">
        <v>159</v>
      </c>
      <c r="E98" t="s">
        <v>20</v>
      </c>
      <c r="F98">
        <v>190</v>
      </c>
      <c r="G98" t="s">
        <v>271</v>
      </c>
      <c r="H98" s="188">
        <v>15950.5</v>
      </c>
      <c r="I98" t="s">
        <v>3848</v>
      </c>
      <c r="J98" t="s">
        <v>3904</v>
      </c>
    </row>
    <row r="99" spans="2:10">
      <c r="B99" t="s">
        <v>1130</v>
      </c>
      <c r="C99">
        <v>50402012</v>
      </c>
      <c r="D99" t="s">
        <v>159</v>
      </c>
      <c r="E99" t="s">
        <v>20</v>
      </c>
      <c r="F99">
        <v>112</v>
      </c>
      <c r="G99" t="s">
        <v>271</v>
      </c>
      <c r="H99" s="188">
        <v>9402.4</v>
      </c>
      <c r="I99" t="s">
        <v>3848</v>
      </c>
      <c r="J99" t="s">
        <v>3905</v>
      </c>
    </row>
    <row r="100" spans="2:10">
      <c r="B100" t="s">
        <v>691</v>
      </c>
      <c r="C100">
        <v>50402005</v>
      </c>
      <c r="D100" t="s">
        <v>152</v>
      </c>
      <c r="E100" t="s">
        <v>20</v>
      </c>
      <c r="F100">
        <v>731</v>
      </c>
      <c r="G100" t="s">
        <v>271</v>
      </c>
      <c r="H100" s="188">
        <v>61367.45</v>
      </c>
      <c r="I100" t="s">
        <v>3848</v>
      </c>
      <c r="J100" t="s">
        <v>3906</v>
      </c>
    </row>
    <row r="101" spans="2:10">
      <c r="B101" t="s">
        <v>1130</v>
      </c>
      <c r="C101">
        <v>50301001</v>
      </c>
      <c r="D101" t="s">
        <v>132</v>
      </c>
      <c r="E101" t="s">
        <v>20</v>
      </c>
      <c r="F101">
        <v>177</v>
      </c>
      <c r="G101" t="s">
        <v>271</v>
      </c>
      <c r="H101" s="188">
        <v>14859.15</v>
      </c>
      <c r="I101" t="s">
        <v>3848</v>
      </c>
      <c r="J101" t="s">
        <v>3907</v>
      </c>
    </row>
    <row r="102" spans="2:10">
      <c r="B102" t="s">
        <v>1130</v>
      </c>
      <c r="C102">
        <v>50402011</v>
      </c>
      <c r="D102" t="s">
        <v>158</v>
      </c>
      <c r="E102" t="s">
        <v>20</v>
      </c>
      <c r="F102">
        <v>103</v>
      </c>
      <c r="G102" t="s">
        <v>271</v>
      </c>
      <c r="H102" s="188">
        <v>8646.85</v>
      </c>
      <c r="I102" t="s">
        <v>3848</v>
      </c>
      <c r="J102" t="s">
        <v>3908</v>
      </c>
    </row>
    <row r="103" spans="2:10">
      <c r="B103" t="s">
        <v>1130</v>
      </c>
      <c r="C103">
        <v>50402011</v>
      </c>
      <c r="D103" t="s">
        <v>158</v>
      </c>
      <c r="E103" t="s">
        <v>20</v>
      </c>
      <c r="F103">
        <v>108</v>
      </c>
      <c r="G103" t="s">
        <v>271</v>
      </c>
      <c r="H103" s="188">
        <v>9066.6</v>
      </c>
      <c r="I103" t="s">
        <v>3848</v>
      </c>
      <c r="J103" t="s">
        <v>3909</v>
      </c>
    </row>
    <row r="104" spans="2:10">
      <c r="B104" t="s">
        <v>1771</v>
      </c>
      <c r="C104">
        <v>50301001</v>
      </c>
      <c r="D104" t="s">
        <v>132</v>
      </c>
      <c r="E104" t="s">
        <v>20</v>
      </c>
      <c r="F104" s="188">
        <v>1497</v>
      </c>
      <c r="G104" t="s">
        <v>271</v>
      </c>
      <c r="H104" s="188">
        <v>125673.15</v>
      </c>
      <c r="I104" t="s">
        <v>3848</v>
      </c>
      <c r="J104" t="s">
        <v>3910</v>
      </c>
    </row>
    <row r="105" spans="2:10">
      <c r="B105" t="s">
        <v>1130</v>
      </c>
      <c r="C105">
        <v>50301001</v>
      </c>
      <c r="D105" t="s">
        <v>132</v>
      </c>
      <c r="E105" t="s">
        <v>20</v>
      </c>
      <c r="F105" s="188">
        <v>20738</v>
      </c>
      <c r="G105" t="s">
        <v>271</v>
      </c>
      <c r="H105" s="188">
        <v>1740955.1</v>
      </c>
      <c r="I105" t="s">
        <v>3848</v>
      </c>
      <c r="J105" t="s">
        <v>3911</v>
      </c>
    </row>
    <row r="106" spans="2:10">
      <c r="B106" t="s">
        <v>1130</v>
      </c>
      <c r="C106">
        <v>50301001</v>
      </c>
      <c r="D106" t="s">
        <v>132</v>
      </c>
      <c r="E106" t="s">
        <v>20</v>
      </c>
      <c r="F106" s="188">
        <v>2065</v>
      </c>
      <c r="G106" t="s">
        <v>271</v>
      </c>
      <c r="H106" s="188">
        <v>173356.75</v>
      </c>
      <c r="I106" t="s">
        <v>3848</v>
      </c>
      <c r="J106" t="s">
        <v>3912</v>
      </c>
    </row>
    <row r="107" spans="2:10">
      <c r="B107" t="s">
        <v>1130</v>
      </c>
      <c r="C107">
        <v>50301001</v>
      </c>
      <c r="D107" t="s">
        <v>132</v>
      </c>
      <c r="E107" t="s">
        <v>20</v>
      </c>
      <c r="F107">
        <v>86</v>
      </c>
      <c r="G107" t="s">
        <v>271</v>
      </c>
      <c r="H107" s="188">
        <v>7219.7</v>
      </c>
      <c r="I107" t="s">
        <v>3848</v>
      </c>
      <c r="J107" t="s">
        <v>3913</v>
      </c>
    </row>
    <row r="108" spans="2:10">
      <c r="B108" t="s">
        <v>1771</v>
      </c>
      <c r="C108">
        <v>50402012</v>
      </c>
      <c r="D108" t="s">
        <v>159</v>
      </c>
      <c r="E108" t="s">
        <v>20</v>
      </c>
      <c r="F108">
        <v>171</v>
      </c>
      <c r="G108" t="s">
        <v>271</v>
      </c>
      <c r="H108" s="188">
        <v>14355.45</v>
      </c>
      <c r="I108" t="s">
        <v>3848</v>
      </c>
      <c r="J108" t="s">
        <v>3914</v>
      </c>
    </row>
    <row r="109" spans="2:10">
      <c r="B109" t="s">
        <v>1130</v>
      </c>
      <c r="C109">
        <v>50301001</v>
      </c>
      <c r="D109" t="s">
        <v>132</v>
      </c>
      <c r="E109" t="s">
        <v>20</v>
      </c>
      <c r="F109">
        <v>424</v>
      </c>
      <c r="G109" t="s">
        <v>271</v>
      </c>
      <c r="H109" s="188">
        <v>35594.800000000003</v>
      </c>
      <c r="I109" t="s">
        <v>3848</v>
      </c>
      <c r="J109" t="s">
        <v>3915</v>
      </c>
    </row>
    <row r="110" spans="2:10">
      <c r="B110" t="s">
        <v>1130</v>
      </c>
      <c r="C110">
        <v>50401510</v>
      </c>
      <c r="D110" t="s">
        <v>299</v>
      </c>
      <c r="E110" t="s">
        <v>20</v>
      </c>
      <c r="F110" s="188">
        <v>1174</v>
      </c>
      <c r="G110" t="s">
        <v>271</v>
      </c>
      <c r="H110" s="188">
        <v>98557.3</v>
      </c>
      <c r="I110" t="s">
        <v>3848</v>
      </c>
      <c r="J110" t="s">
        <v>3916</v>
      </c>
    </row>
    <row r="111" spans="2:10">
      <c r="B111" t="s">
        <v>1130</v>
      </c>
      <c r="C111">
        <v>50402003</v>
      </c>
      <c r="D111" t="s">
        <v>150</v>
      </c>
      <c r="E111" t="s">
        <v>20</v>
      </c>
      <c r="F111">
        <v>21</v>
      </c>
      <c r="G111" t="s">
        <v>271</v>
      </c>
      <c r="H111" s="188">
        <v>1762.95</v>
      </c>
      <c r="I111" t="s">
        <v>3848</v>
      </c>
      <c r="J111" t="s">
        <v>3878</v>
      </c>
    </row>
    <row r="112" spans="2:10">
      <c r="B112" t="s">
        <v>1130</v>
      </c>
      <c r="C112">
        <v>50402003</v>
      </c>
      <c r="D112" t="s">
        <v>150</v>
      </c>
      <c r="E112" t="s">
        <v>20</v>
      </c>
      <c r="F112">
        <v>72</v>
      </c>
      <c r="G112" t="s">
        <v>271</v>
      </c>
      <c r="H112" s="188">
        <v>6044.4</v>
      </c>
      <c r="I112" t="s">
        <v>3848</v>
      </c>
      <c r="J112" t="s">
        <v>3878</v>
      </c>
    </row>
    <row r="113" spans="2:20">
      <c r="B113" t="s">
        <v>1130</v>
      </c>
      <c r="C113">
        <v>50402003</v>
      </c>
      <c r="D113" t="s">
        <v>150</v>
      </c>
      <c r="E113" t="s">
        <v>20</v>
      </c>
      <c r="F113">
        <v>198</v>
      </c>
      <c r="G113" t="s">
        <v>271</v>
      </c>
      <c r="H113" s="188">
        <v>16622.099999999999</v>
      </c>
      <c r="I113" t="s">
        <v>3848</v>
      </c>
      <c r="J113" t="s">
        <v>3878</v>
      </c>
    </row>
    <row r="114" spans="2:20">
      <c r="B114" t="s">
        <v>1771</v>
      </c>
      <c r="C114">
        <v>50402003</v>
      </c>
      <c r="D114" t="s">
        <v>150</v>
      </c>
      <c r="E114" t="s">
        <v>20</v>
      </c>
      <c r="F114">
        <v>226</v>
      </c>
      <c r="G114" t="s">
        <v>271</v>
      </c>
      <c r="H114" s="188">
        <v>18972.7</v>
      </c>
      <c r="I114" t="s">
        <v>3848</v>
      </c>
      <c r="J114" t="s">
        <v>3878</v>
      </c>
      <c r="R114" s="11" t="s">
        <v>1108</v>
      </c>
      <c r="S114" s="8" t="s">
        <v>325</v>
      </c>
      <c r="T114" s="8" t="s">
        <v>325</v>
      </c>
    </row>
    <row r="115" spans="2:20">
      <c r="B115" t="s">
        <v>1130</v>
      </c>
      <c r="C115">
        <v>50301001</v>
      </c>
      <c r="D115" t="s">
        <v>132</v>
      </c>
      <c r="E115" t="s">
        <v>20</v>
      </c>
      <c r="F115">
        <v>26</v>
      </c>
      <c r="G115" t="s">
        <v>271</v>
      </c>
      <c r="H115" s="188">
        <v>2182.6999999999998</v>
      </c>
      <c r="I115" t="s">
        <v>3848</v>
      </c>
      <c r="J115" t="s">
        <v>3917</v>
      </c>
      <c r="R115" s="127">
        <v>10101010</v>
      </c>
      <c r="S115" s="60" t="s">
        <v>983</v>
      </c>
      <c r="T115" s="60" t="s">
        <v>984</v>
      </c>
    </row>
    <row r="116" spans="2:20">
      <c r="B116" t="s">
        <v>1130</v>
      </c>
      <c r="C116">
        <v>50402012</v>
      </c>
      <c r="D116" t="s">
        <v>159</v>
      </c>
      <c r="E116" t="s">
        <v>20</v>
      </c>
      <c r="F116">
        <v>808</v>
      </c>
      <c r="G116" t="s">
        <v>271</v>
      </c>
      <c r="H116" s="188">
        <v>67831.600000000006</v>
      </c>
      <c r="I116" t="s">
        <v>3848</v>
      </c>
      <c r="J116" t="s">
        <v>3918</v>
      </c>
      <c r="R116" s="127">
        <v>10101020</v>
      </c>
      <c r="S116" s="60" t="s">
        <v>330</v>
      </c>
      <c r="T116" s="60" t="s">
        <v>42</v>
      </c>
    </row>
    <row r="117" spans="2:20">
      <c r="B117" t="s">
        <v>1771</v>
      </c>
      <c r="C117">
        <v>50402012</v>
      </c>
      <c r="D117" t="s">
        <v>159</v>
      </c>
      <c r="E117" t="s">
        <v>20</v>
      </c>
      <c r="F117">
        <v>72</v>
      </c>
      <c r="G117" t="s">
        <v>271</v>
      </c>
      <c r="H117" s="188">
        <v>6044.4</v>
      </c>
      <c r="I117" t="s">
        <v>3848</v>
      </c>
      <c r="J117" t="s">
        <v>3919</v>
      </c>
      <c r="R117" s="127">
        <v>10101021</v>
      </c>
      <c r="S117" s="60" t="s">
        <v>696</v>
      </c>
      <c r="T117" s="60" t="s">
        <v>681</v>
      </c>
    </row>
    <row r="118" spans="2:20">
      <c r="B118" t="s">
        <v>1130</v>
      </c>
      <c r="C118">
        <v>50201013</v>
      </c>
      <c r="D118" t="s">
        <v>58</v>
      </c>
      <c r="E118" t="s">
        <v>20</v>
      </c>
      <c r="F118" s="188">
        <v>9929</v>
      </c>
      <c r="G118" t="s">
        <v>271</v>
      </c>
      <c r="H118" s="188">
        <v>833539.55</v>
      </c>
      <c r="I118" t="s">
        <v>3848</v>
      </c>
      <c r="J118" t="s">
        <v>3920</v>
      </c>
      <c r="R118" s="127">
        <v>10101025</v>
      </c>
      <c r="S118" s="60" t="s">
        <v>331</v>
      </c>
      <c r="T118" s="60" t="s">
        <v>68</v>
      </c>
    </row>
    <row r="119" spans="2:20">
      <c r="B119" t="s">
        <v>1130</v>
      </c>
      <c r="C119">
        <v>50201013</v>
      </c>
      <c r="D119" t="s">
        <v>58</v>
      </c>
      <c r="E119" t="s">
        <v>20</v>
      </c>
      <c r="F119" s="188">
        <v>15626</v>
      </c>
      <c r="G119" t="s">
        <v>271</v>
      </c>
      <c r="H119" s="188">
        <v>1311802.7</v>
      </c>
      <c r="I119" t="s">
        <v>3848</v>
      </c>
      <c r="J119" t="s">
        <v>3921</v>
      </c>
      <c r="R119" s="127">
        <v>10101026</v>
      </c>
      <c r="S119" s="60" t="s">
        <v>697</v>
      </c>
      <c r="T119" s="60" t="s">
        <v>647</v>
      </c>
    </row>
    <row r="120" spans="2:20">
      <c r="B120" t="s">
        <v>1130</v>
      </c>
      <c r="C120">
        <v>50301001</v>
      </c>
      <c r="D120" t="s">
        <v>132</v>
      </c>
      <c r="E120" t="s">
        <v>20</v>
      </c>
      <c r="F120" s="188">
        <v>1110</v>
      </c>
      <c r="G120" t="s">
        <v>271</v>
      </c>
      <c r="H120" s="188">
        <v>93184.5</v>
      </c>
      <c r="I120" t="s">
        <v>3848</v>
      </c>
      <c r="J120" t="s">
        <v>3922</v>
      </c>
      <c r="R120" s="127">
        <v>10101040</v>
      </c>
      <c r="S120" s="60" t="s">
        <v>332</v>
      </c>
      <c r="T120" s="60" t="s">
        <v>22</v>
      </c>
    </row>
    <row r="121" spans="2:20">
      <c r="B121" t="s">
        <v>1130</v>
      </c>
      <c r="C121">
        <v>50301001</v>
      </c>
      <c r="D121" t="s">
        <v>132</v>
      </c>
      <c r="E121" t="s">
        <v>20</v>
      </c>
      <c r="F121" s="188">
        <v>3659</v>
      </c>
      <c r="G121" t="s">
        <v>271</v>
      </c>
      <c r="H121" s="188">
        <v>307173.05</v>
      </c>
      <c r="I121" t="s">
        <v>3848</v>
      </c>
      <c r="J121" t="s">
        <v>3923</v>
      </c>
      <c r="R121" s="127">
        <v>10101045</v>
      </c>
      <c r="S121" s="60" t="s">
        <v>333</v>
      </c>
      <c r="T121" s="60" t="s">
        <v>69</v>
      </c>
    </row>
    <row r="122" spans="2:20">
      <c r="B122" t="s">
        <v>1130</v>
      </c>
      <c r="C122">
        <v>50402006</v>
      </c>
      <c r="D122" t="s">
        <v>153</v>
      </c>
      <c r="E122" t="s">
        <v>20</v>
      </c>
      <c r="F122">
        <v>12</v>
      </c>
      <c r="G122" t="s">
        <v>271</v>
      </c>
      <c r="H122" s="188">
        <v>1007.4</v>
      </c>
      <c r="I122" t="s">
        <v>3848</v>
      </c>
      <c r="J122" t="s">
        <v>3924</v>
      </c>
      <c r="R122" s="127">
        <v>10101050</v>
      </c>
      <c r="S122" s="60" t="s">
        <v>334</v>
      </c>
      <c r="T122" s="60" t="s">
        <v>23</v>
      </c>
    </row>
    <row r="123" spans="2:20">
      <c r="B123" t="s">
        <v>1130</v>
      </c>
      <c r="C123">
        <v>50402012</v>
      </c>
      <c r="D123" t="s">
        <v>159</v>
      </c>
      <c r="E123" t="s">
        <v>20</v>
      </c>
      <c r="F123" s="188">
        <v>1438</v>
      </c>
      <c r="G123" t="s">
        <v>271</v>
      </c>
      <c r="H123" s="188">
        <v>120720.1</v>
      </c>
      <c r="I123" t="s">
        <v>3848</v>
      </c>
      <c r="J123" t="s">
        <v>3925</v>
      </c>
      <c r="R123" s="127">
        <v>10101055</v>
      </c>
      <c r="S123" s="60" t="s">
        <v>335</v>
      </c>
      <c r="T123" s="60" t="s">
        <v>70</v>
      </c>
    </row>
    <row r="124" spans="2:20">
      <c r="B124" t="s">
        <v>1130</v>
      </c>
      <c r="C124">
        <v>50301001</v>
      </c>
      <c r="D124" t="s">
        <v>132</v>
      </c>
      <c r="E124" t="s">
        <v>20</v>
      </c>
      <c r="F124">
        <v>644</v>
      </c>
      <c r="G124" t="s">
        <v>271</v>
      </c>
      <c r="H124" s="188">
        <v>54063.8</v>
      </c>
      <c r="I124" t="s">
        <v>3848</v>
      </c>
      <c r="J124" t="s">
        <v>3926</v>
      </c>
      <c r="R124" s="127">
        <v>10101060</v>
      </c>
      <c r="S124" s="60" t="s">
        <v>336</v>
      </c>
      <c r="T124" s="60" t="s">
        <v>24</v>
      </c>
    </row>
    <row r="125" spans="2:20">
      <c r="B125" t="s">
        <v>1142</v>
      </c>
      <c r="C125">
        <v>50306001</v>
      </c>
      <c r="D125" t="s">
        <v>134</v>
      </c>
      <c r="E125" t="s">
        <v>20</v>
      </c>
      <c r="F125">
        <v>765</v>
      </c>
      <c r="G125" t="s">
        <v>271</v>
      </c>
      <c r="H125" s="188">
        <v>64221.75</v>
      </c>
      <c r="I125" t="s">
        <v>3848</v>
      </c>
      <c r="J125" t="s">
        <v>3927</v>
      </c>
      <c r="R125" s="127">
        <v>10101065</v>
      </c>
      <c r="S125" s="60" t="s">
        <v>337</v>
      </c>
      <c r="T125" s="60" t="s">
        <v>71</v>
      </c>
    </row>
    <row r="126" spans="2:20">
      <c r="B126" t="s">
        <v>1771</v>
      </c>
      <c r="C126">
        <v>50301001</v>
      </c>
      <c r="D126" t="s">
        <v>132</v>
      </c>
      <c r="E126" t="s">
        <v>20</v>
      </c>
      <c r="F126" s="188">
        <v>2954</v>
      </c>
      <c r="G126" t="s">
        <v>271</v>
      </c>
      <c r="H126" s="188">
        <v>247988.3</v>
      </c>
      <c r="I126" t="s">
        <v>3848</v>
      </c>
      <c r="J126" t="s">
        <v>3928</v>
      </c>
      <c r="R126" s="127">
        <v>10101070</v>
      </c>
      <c r="S126" s="60" t="s">
        <v>338</v>
      </c>
      <c r="T126" s="60" t="s">
        <v>25</v>
      </c>
    </row>
    <row r="127" spans="2:20">
      <c r="B127" t="s">
        <v>691</v>
      </c>
      <c r="C127">
        <v>50402005</v>
      </c>
      <c r="D127" t="s">
        <v>152</v>
      </c>
      <c r="E127" t="s">
        <v>20</v>
      </c>
      <c r="F127">
        <v>18</v>
      </c>
      <c r="G127" t="s">
        <v>271</v>
      </c>
      <c r="H127" s="188">
        <v>1511.1</v>
      </c>
      <c r="I127" t="s">
        <v>3848</v>
      </c>
      <c r="J127" t="s">
        <v>3929</v>
      </c>
      <c r="R127" s="127">
        <v>10101075</v>
      </c>
      <c r="S127" s="60" t="s">
        <v>339</v>
      </c>
      <c r="T127" s="60" t="s">
        <v>72</v>
      </c>
    </row>
    <row r="128" spans="2:20">
      <c r="B128" t="s">
        <v>691</v>
      </c>
      <c r="C128">
        <v>50402005</v>
      </c>
      <c r="D128" t="s">
        <v>152</v>
      </c>
      <c r="E128" t="s">
        <v>20</v>
      </c>
      <c r="F128">
        <v>494</v>
      </c>
      <c r="G128" t="s">
        <v>271</v>
      </c>
      <c r="H128" s="188">
        <v>41471.300000000003</v>
      </c>
      <c r="I128" t="s">
        <v>3848</v>
      </c>
      <c r="J128" t="s">
        <v>3930</v>
      </c>
      <c r="R128" s="127">
        <v>10101080</v>
      </c>
      <c r="S128" s="60" t="s">
        <v>340</v>
      </c>
      <c r="T128" s="60" t="s">
        <v>26</v>
      </c>
    </row>
    <row r="129" spans="2:20">
      <c r="B129" t="s">
        <v>1142</v>
      </c>
      <c r="C129">
        <v>50301001</v>
      </c>
      <c r="D129" t="s">
        <v>132</v>
      </c>
      <c r="E129" t="s">
        <v>20</v>
      </c>
      <c r="F129">
        <v>141</v>
      </c>
      <c r="G129" t="s">
        <v>271</v>
      </c>
      <c r="H129" s="188">
        <v>11836.95</v>
      </c>
      <c r="I129" t="s">
        <v>3848</v>
      </c>
      <c r="J129" t="s">
        <v>3931</v>
      </c>
      <c r="R129" s="127">
        <v>10101085</v>
      </c>
      <c r="S129" s="60" t="s">
        <v>341</v>
      </c>
      <c r="T129" s="60" t="s">
        <v>73</v>
      </c>
    </row>
    <row r="130" spans="2:20">
      <c r="B130" t="s">
        <v>1142</v>
      </c>
      <c r="C130">
        <v>50301001</v>
      </c>
      <c r="D130" t="s">
        <v>132</v>
      </c>
      <c r="E130" t="s">
        <v>20</v>
      </c>
      <c r="F130" s="188">
        <v>4474</v>
      </c>
      <c r="G130" t="s">
        <v>271</v>
      </c>
      <c r="H130" s="188">
        <v>375592.3</v>
      </c>
      <c r="I130" t="s">
        <v>3848</v>
      </c>
      <c r="J130" t="s">
        <v>3932</v>
      </c>
      <c r="R130" s="127">
        <v>10101130</v>
      </c>
      <c r="S130" s="60" t="s">
        <v>698</v>
      </c>
      <c r="T130" s="60" t="s">
        <v>648</v>
      </c>
    </row>
    <row r="131" spans="2:20">
      <c r="B131" t="s">
        <v>1130</v>
      </c>
      <c r="C131">
        <v>50402005</v>
      </c>
      <c r="D131" t="s">
        <v>152</v>
      </c>
      <c r="E131" t="s">
        <v>20</v>
      </c>
      <c r="F131">
        <v>21</v>
      </c>
      <c r="G131" t="s">
        <v>271</v>
      </c>
      <c r="H131" s="188">
        <v>1762.95</v>
      </c>
      <c r="I131" t="s">
        <v>3848</v>
      </c>
      <c r="J131" t="s">
        <v>3933</v>
      </c>
      <c r="R131" s="127">
        <v>10101135</v>
      </c>
      <c r="S131" s="60" t="s">
        <v>699</v>
      </c>
      <c r="T131" s="60" t="s">
        <v>654</v>
      </c>
    </row>
    <row r="132" spans="2:20">
      <c r="B132" t="s">
        <v>1130</v>
      </c>
      <c r="C132">
        <v>50402012</v>
      </c>
      <c r="D132" t="s">
        <v>159</v>
      </c>
      <c r="E132" t="s">
        <v>20</v>
      </c>
      <c r="F132" s="188">
        <v>1368</v>
      </c>
      <c r="G132" t="s">
        <v>271</v>
      </c>
      <c r="H132" s="188">
        <v>114843.6</v>
      </c>
      <c r="I132" t="s">
        <v>3848</v>
      </c>
      <c r="J132" t="s">
        <v>3866</v>
      </c>
      <c r="R132" s="13">
        <v>10101200</v>
      </c>
      <c r="S132" s="60" t="s">
        <v>985</v>
      </c>
      <c r="T132" s="60" t="s">
        <v>740</v>
      </c>
    </row>
    <row r="133" spans="2:20">
      <c r="B133" t="s">
        <v>1771</v>
      </c>
      <c r="C133">
        <v>50402011</v>
      </c>
      <c r="D133" t="s">
        <v>158</v>
      </c>
      <c r="E133" t="s">
        <v>20</v>
      </c>
      <c r="F133">
        <v>35</v>
      </c>
      <c r="G133" t="s">
        <v>271</v>
      </c>
      <c r="H133" s="188">
        <v>2938.25</v>
      </c>
      <c r="I133" t="s">
        <v>3848</v>
      </c>
      <c r="J133" t="s">
        <v>3934</v>
      </c>
      <c r="R133" s="13">
        <v>10101201</v>
      </c>
      <c r="S133" s="60" t="s">
        <v>986</v>
      </c>
      <c r="T133" s="60" t="s">
        <v>737</v>
      </c>
    </row>
    <row r="134" spans="2:20">
      <c r="B134" t="s">
        <v>1130</v>
      </c>
      <c r="C134">
        <v>50402011</v>
      </c>
      <c r="D134" t="s">
        <v>158</v>
      </c>
      <c r="E134" t="s">
        <v>20</v>
      </c>
      <c r="F134">
        <v>42</v>
      </c>
      <c r="G134" t="s">
        <v>271</v>
      </c>
      <c r="H134" s="188">
        <v>3525.9</v>
      </c>
      <c r="I134" t="s">
        <v>3848</v>
      </c>
      <c r="J134" t="s">
        <v>3935</v>
      </c>
      <c r="R134" s="13">
        <v>10101210</v>
      </c>
      <c r="S134" s="60" t="s">
        <v>1719</v>
      </c>
      <c r="T134" s="60" t="s">
        <v>1720</v>
      </c>
    </row>
    <row r="135" spans="2:20">
      <c r="B135" t="s">
        <v>1771</v>
      </c>
      <c r="C135">
        <v>50402012</v>
      </c>
      <c r="D135" t="s">
        <v>159</v>
      </c>
      <c r="E135" t="s">
        <v>20</v>
      </c>
      <c r="F135" s="188">
        <v>1020</v>
      </c>
      <c r="G135" t="s">
        <v>271</v>
      </c>
      <c r="H135" s="188">
        <v>85629</v>
      </c>
      <c r="I135" t="s">
        <v>3848</v>
      </c>
      <c r="J135" t="s">
        <v>3936</v>
      </c>
      <c r="R135" s="13">
        <v>10102010</v>
      </c>
      <c r="S135" s="60" t="s">
        <v>342</v>
      </c>
      <c r="T135" s="60" t="s">
        <v>31</v>
      </c>
    </row>
    <row r="136" spans="2:20">
      <c r="B136" t="s">
        <v>1130</v>
      </c>
      <c r="C136">
        <v>50402011</v>
      </c>
      <c r="D136" t="s">
        <v>158</v>
      </c>
      <c r="E136" t="s">
        <v>20</v>
      </c>
      <c r="F136">
        <v>11</v>
      </c>
      <c r="G136" t="s">
        <v>271</v>
      </c>
      <c r="H136">
        <v>923.45</v>
      </c>
      <c r="I136" t="s">
        <v>3848</v>
      </c>
      <c r="J136" t="s">
        <v>3937</v>
      </c>
      <c r="R136" s="13">
        <v>10102015</v>
      </c>
      <c r="S136" s="60" t="s">
        <v>343</v>
      </c>
      <c r="T136" s="60" t="s">
        <v>74</v>
      </c>
    </row>
    <row r="137" spans="2:20">
      <c r="B137" t="s">
        <v>1771</v>
      </c>
      <c r="C137">
        <v>50402010</v>
      </c>
      <c r="D137" t="s">
        <v>157</v>
      </c>
      <c r="E137" t="s">
        <v>20</v>
      </c>
      <c r="F137">
        <v>406</v>
      </c>
      <c r="G137" t="s">
        <v>271</v>
      </c>
      <c r="H137" s="188">
        <v>34083.699999999997</v>
      </c>
      <c r="I137" t="s">
        <v>3848</v>
      </c>
      <c r="J137" t="s">
        <v>3938</v>
      </c>
      <c r="R137" s="13">
        <v>10103001</v>
      </c>
      <c r="S137" s="60" t="s">
        <v>344</v>
      </c>
      <c r="T137" s="60" t="s">
        <v>216</v>
      </c>
    </row>
    <row r="138" spans="2:20">
      <c r="B138" t="s">
        <v>1771</v>
      </c>
      <c r="C138">
        <v>50402010</v>
      </c>
      <c r="D138" t="s">
        <v>157</v>
      </c>
      <c r="E138" t="s">
        <v>20</v>
      </c>
      <c r="F138">
        <v>68</v>
      </c>
      <c r="G138" t="s">
        <v>271</v>
      </c>
      <c r="H138" s="188">
        <v>5708.6</v>
      </c>
      <c r="I138" t="s">
        <v>3848</v>
      </c>
      <c r="J138" t="s">
        <v>3939</v>
      </c>
      <c r="R138" s="13">
        <v>10103003</v>
      </c>
      <c r="S138" s="60" t="s">
        <v>345</v>
      </c>
      <c r="T138" s="60" t="s">
        <v>217</v>
      </c>
    </row>
    <row r="139" spans="2:20">
      <c r="B139" t="s">
        <v>1771</v>
      </c>
      <c r="C139">
        <v>50402010</v>
      </c>
      <c r="D139" t="s">
        <v>157</v>
      </c>
      <c r="E139" t="s">
        <v>20</v>
      </c>
      <c r="F139">
        <v>162</v>
      </c>
      <c r="G139" t="s">
        <v>271</v>
      </c>
      <c r="H139" s="188">
        <v>13599.9</v>
      </c>
      <c r="I139" t="s">
        <v>3848</v>
      </c>
      <c r="J139" t="s">
        <v>3940</v>
      </c>
      <c r="R139" s="13">
        <v>10103004</v>
      </c>
      <c r="S139" s="60" t="s">
        <v>346</v>
      </c>
      <c r="T139" s="60" t="s">
        <v>291</v>
      </c>
    </row>
    <row r="140" spans="2:20">
      <c r="B140" t="s">
        <v>1771</v>
      </c>
      <c r="C140">
        <v>50402010</v>
      </c>
      <c r="D140" t="s">
        <v>157</v>
      </c>
      <c r="E140" t="s">
        <v>20</v>
      </c>
      <c r="F140">
        <v>20</v>
      </c>
      <c r="G140" t="s">
        <v>271</v>
      </c>
      <c r="H140" s="188">
        <v>1679</v>
      </c>
      <c r="I140" t="s">
        <v>3848</v>
      </c>
      <c r="J140" t="s">
        <v>3941</v>
      </c>
      <c r="R140" s="13">
        <v>10103005</v>
      </c>
      <c r="S140" s="60" t="s">
        <v>347</v>
      </c>
      <c r="T140" s="60" t="s">
        <v>218</v>
      </c>
    </row>
    <row r="141" spans="2:20">
      <c r="B141" t="s">
        <v>1771</v>
      </c>
      <c r="C141">
        <v>50402010</v>
      </c>
      <c r="D141" t="s">
        <v>157</v>
      </c>
      <c r="E141" t="s">
        <v>20</v>
      </c>
      <c r="F141">
        <v>68</v>
      </c>
      <c r="G141" t="s">
        <v>271</v>
      </c>
      <c r="H141" s="188">
        <v>5708.6</v>
      </c>
      <c r="I141" t="s">
        <v>3848</v>
      </c>
      <c r="J141" t="s">
        <v>3942</v>
      </c>
      <c r="R141" s="13">
        <v>10103006</v>
      </c>
      <c r="S141" s="60" t="s">
        <v>348</v>
      </c>
      <c r="T141" s="60" t="s">
        <v>219</v>
      </c>
    </row>
    <row r="142" spans="2:20">
      <c r="B142" t="s">
        <v>1771</v>
      </c>
      <c r="C142">
        <v>50402010</v>
      </c>
      <c r="D142" t="s">
        <v>157</v>
      </c>
      <c r="E142" t="s">
        <v>20</v>
      </c>
      <c r="F142">
        <v>471</v>
      </c>
      <c r="G142" t="s">
        <v>271</v>
      </c>
      <c r="H142" s="188">
        <v>39540.449999999997</v>
      </c>
      <c r="I142" t="s">
        <v>3848</v>
      </c>
      <c r="J142" t="s">
        <v>3943</v>
      </c>
      <c r="R142" s="13">
        <v>10103007</v>
      </c>
      <c r="S142" s="60" t="s">
        <v>1289</v>
      </c>
      <c r="T142" s="60" t="s">
        <v>1290</v>
      </c>
    </row>
    <row r="143" spans="2:20">
      <c r="B143" t="s">
        <v>1771</v>
      </c>
      <c r="C143">
        <v>50402010</v>
      </c>
      <c r="D143" t="s">
        <v>157</v>
      </c>
      <c r="E143" t="s">
        <v>20</v>
      </c>
      <c r="F143">
        <v>67</v>
      </c>
      <c r="G143" t="s">
        <v>271</v>
      </c>
      <c r="H143" s="188">
        <v>5624.65</v>
      </c>
      <c r="I143" t="s">
        <v>3848</v>
      </c>
      <c r="J143" t="s">
        <v>3944</v>
      </c>
      <c r="R143" s="13">
        <v>10103009</v>
      </c>
      <c r="S143" s="60" t="s">
        <v>615</v>
      </c>
      <c r="T143" s="60" t="s">
        <v>349</v>
      </c>
    </row>
    <row r="144" spans="2:20">
      <c r="B144" t="s">
        <v>1130</v>
      </c>
      <c r="C144">
        <v>50402012</v>
      </c>
      <c r="D144" t="s">
        <v>159</v>
      </c>
      <c r="E144" t="s">
        <v>20</v>
      </c>
      <c r="F144" s="188">
        <v>1978</v>
      </c>
      <c r="G144" t="s">
        <v>271</v>
      </c>
      <c r="H144" s="188">
        <v>166053.1</v>
      </c>
      <c r="I144" t="s">
        <v>3848</v>
      </c>
      <c r="J144" t="s">
        <v>3945</v>
      </c>
      <c r="R144" s="13">
        <v>10103013</v>
      </c>
      <c r="S144" s="60" t="s">
        <v>987</v>
      </c>
      <c r="T144" s="60" t="s">
        <v>730</v>
      </c>
    </row>
    <row r="145" spans="2:20">
      <c r="B145" t="s">
        <v>1130</v>
      </c>
      <c r="C145">
        <v>50301001</v>
      </c>
      <c r="D145" t="s">
        <v>132</v>
      </c>
      <c r="E145" t="s">
        <v>20</v>
      </c>
      <c r="F145" s="188">
        <v>1766</v>
      </c>
      <c r="G145" t="s">
        <v>271</v>
      </c>
      <c r="H145" s="188">
        <v>148255.70000000001</v>
      </c>
      <c r="I145" t="s">
        <v>3848</v>
      </c>
      <c r="J145" t="s">
        <v>3946</v>
      </c>
      <c r="R145" s="13">
        <v>10201001</v>
      </c>
      <c r="S145" s="60" t="s">
        <v>988</v>
      </c>
      <c r="T145" s="60" t="s">
        <v>989</v>
      </c>
    </row>
    <row r="146" spans="2:20">
      <c r="B146" t="s">
        <v>1130</v>
      </c>
      <c r="C146">
        <v>50301001</v>
      </c>
      <c r="D146" t="s">
        <v>132</v>
      </c>
      <c r="E146" t="s">
        <v>20</v>
      </c>
      <c r="F146">
        <v>559</v>
      </c>
      <c r="G146" t="s">
        <v>271</v>
      </c>
      <c r="H146" s="188">
        <v>46928.05</v>
      </c>
      <c r="I146" t="s">
        <v>3848</v>
      </c>
      <c r="J146" t="s">
        <v>3947</v>
      </c>
      <c r="R146" s="13">
        <v>10201004</v>
      </c>
      <c r="S146" s="60" t="s">
        <v>990</v>
      </c>
      <c r="T146" s="60" t="s">
        <v>991</v>
      </c>
    </row>
    <row r="147" spans="2:20">
      <c r="B147" t="s">
        <v>1130</v>
      </c>
      <c r="C147">
        <v>50301001</v>
      </c>
      <c r="D147" t="s">
        <v>132</v>
      </c>
      <c r="E147" t="s">
        <v>20</v>
      </c>
      <c r="F147">
        <v>147</v>
      </c>
      <c r="G147" t="s">
        <v>271</v>
      </c>
      <c r="H147" s="188">
        <v>12340.65</v>
      </c>
      <c r="I147" t="s">
        <v>3848</v>
      </c>
      <c r="J147" t="s">
        <v>3947</v>
      </c>
      <c r="R147" s="13">
        <v>10201007</v>
      </c>
      <c r="S147" s="60" t="s">
        <v>992</v>
      </c>
      <c r="T147" s="60" t="s">
        <v>993</v>
      </c>
    </row>
    <row r="148" spans="2:20">
      <c r="B148" t="s">
        <v>1130</v>
      </c>
      <c r="C148">
        <v>50402012</v>
      </c>
      <c r="D148" t="s">
        <v>159</v>
      </c>
      <c r="E148" t="s">
        <v>20</v>
      </c>
      <c r="F148">
        <v>572</v>
      </c>
      <c r="G148" t="s">
        <v>271</v>
      </c>
      <c r="H148" s="188">
        <v>48019.4</v>
      </c>
      <c r="I148" t="s">
        <v>3848</v>
      </c>
      <c r="J148" t="s">
        <v>3948</v>
      </c>
      <c r="R148" s="13">
        <v>10301001</v>
      </c>
      <c r="S148" s="60" t="s">
        <v>350</v>
      </c>
      <c r="T148" s="60" t="s">
        <v>75</v>
      </c>
    </row>
    <row r="149" spans="2:20">
      <c r="B149" t="s">
        <v>1130</v>
      </c>
      <c r="C149">
        <v>50301001</v>
      </c>
      <c r="D149" t="s">
        <v>132</v>
      </c>
      <c r="E149" t="s">
        <v>20</v>
      </c>
      <c r="F149">
        <v>942</v>
      </c>
      <c r="G149" t="s">
        <v>271</v>
      </c>
      <c r="H149" s="188">
        <v>79080.899999999994</v>
      </c>
      <c r="I149" t="s">
        <v>3848</v>
      </c>
      <c r="J149" t="s">
        <v>3949</v>
      </c>
      <c r="R149" s="13">
        <v>10301002</v>
      </c>
      <c r="S149" s="60" t="s">
        <v>351</v>
      </c>
      <c r="T149" s="60" t="s">
        <v>76</v>
      </c>
    </row>
    <row r="150" spans="2:20">
      <c r="B150" t="s">
        <v>1130</v>
      </c>
      <c r="C150">
        <v>50301001</v>
      </c>
      <c r="D150" t="s">
        <v>132</v>
      </c>
      <c r="E150" t="s">
        <v>20</v>
      </c>
      <c r="F150">
        <v>612</v>
      </c>
      <c r="G150" t="s">
        <v>271</v>
      </c>
      <c r="H150" s="188">
        <v>51377.4</v>
      </c>
      <c r="I150" t="s">
        <v>3848</v>
      </c>
      <c r="J150" t="s">
        <v>3950</v>
      </c>
      <c r="R150" s="13">
        <v>10301003</v>
      </c>
      <c r="S150" s="60" t="s">
        <v>352</v>
      </c>
      <c r="T150" s="60" t="s">
        <v>194</v>
      </c>
    </row>
    <row r="151" spans="2:20">
      <c r="B151" t="s">
        <v>1130</v>
      </c>
      <c r="C151">
        <v>50301001</v>
      </c>
      <c r="D151" t="s">
        <v>132</v>
      </c>
      <c r="E151" t="s">
        <v>20</v>
      </c>
      <c r="F151" s="188">
        <v>1551</v>
      </c>
      <c r="G151" t="s">
        <v>271</v>
      </c>
      <c r="H151" s="188">
        <v>130206.45</v>
      </c>
      <c r="I151" t="s">
        <v>3848</v>
      </c>
      <c r="J151" t="s">
        <v>3951</v>
      </c>
      <c r="R151" s="13">
        <v>10301004</v>
      </c>
      <c r="S151" s="60" t="s">
        <v>616</v>
      </c>
      <c r="T151" s="60" t="s">
        <v>604</v>
      </c>
    </row>
    <row r="152" spans="2:20">
      <c r="B152" t="s">
        <v>1142</v>
      </c>
      <c r="C152">
        <v>50301001</v>
      </c>
      <c r="D152" t="s">
        <v>132</v>
      </c>
      <c r="E152" t="s">
        <v>20</v>
      </c>
      <c r="F152">
        <v>523</v>
      </c>
      <c r="G152" t="s">
        <v>271</v>
      </c>
      <c r="H152" s="188">
        <v>43905.85</v>
      </c>
      <c r="I152" t="s">
        <v>3848</v>
      </c>
      <c r="J152" t="s">
        <v>3952</v>
      </c>
      <c r="R152" s="13">
        <v>10301005</v>
      </c>
      <c r="S152" s="60" t="s">
        <v>994</v>
      </c>
      <c r="T152" s="60" t="s">
        <v>1721</v>
      </c>
    </row>
    <row r="153" spans="2:20">
      <c r="B153" t="s">
        <v>1130</v>
      </c>
      <c r="C153">
        <v>50502008</v>
      </c>
      <c r="D153" t="s">
        <v>175</v>
      </c>
      <c r="E153" t="s">
        <v>20</v>
      </c>
      <c r="F153" s="188">
        <v>2896</v>
      </c>
      <c r="G153" t="s">
        <v>271</v>
      </c>
      <c r="H153" s="188">
        <v>243119.2</v>
      </c>
      <c r="I153" t="s">
        <v>3848</v>
      </c>
      <c r="J153" t="s">
        <v>3894</v>
      </c>
      <c r="R153" s="13">
        <v>10301008</v>
      </c>
      <c r="S153" s="60" t="s">
        <v>353</v>
      </c>
      <c r="T153" s="60" t="s">
        <v>1722</v>
      </c>
    </row>
    <row r="154" spans="2:20">
      <c r="B154" t="s">
        <v>1771</v>
      </c>
      <c r="C154">
        <v>50402010</v>
      </c>
      <c r="D154" t="s">
        <v>157</v>
      </c>
      <c r="E154" t="s">
        <v>20</v>
      </c>
      <c r="F154">
        <v>162</v>
      </c>
      <c r="G154" t="s">
        <v>271</v>
      </c>
      <c r="H154" s="188">
        <v>13599.9</v>
      </c>
      <c r="I154" t="s">
        <v>3848</v>
      </c>
      <c r="J154" t="s">
        <v>3953</v>
      </c>
      <c r="R154" s="13">
        <v>10330001</v>
      </c>
      <c r="S154" s="60" t="s">
        <v>354</v>
      </c>
      <c r="T154" s="60" t="s">
        <v>47</v>
      </c>
    </row>
    <row r="155" spans="2:20">
      <c r="B155" t="s">
        <v>1130</v>
      </c>
      <c r="C155">
        <v>50402012</v>
      </c>
      <c r="D155" t="s">
        <v>159</v>
      </c>
      <c r="E155" t="s">
        <v>20</v>
      </c>
      <c r="F155" s="188">
        <v>8136</v>
      </c>
      <c r="G155" t="s">
        <v>271</v>
      </c>
      <c r="H155" s="188">
        <v>683017.2</v>
      </c>
      <c r="I155" t="s">
        <v>3848</v>
      </c>
      <c r="J155" t="s">
        <v>3954</v>
      </c>
      <c r="R155" s="13">
        <v>10330002</v>
      </c>
      <c r="S155" s="60" t="s">
        <v>355</v>
      </c>
      <c r="T155" s="60" t="s">
        <v>5</v>
      </c>
    </row>
    <row r="156" spans="2:20">
      <c r="B156" t="s">
        <v>1130</v>
      </c>
      <c r="C156">
        <v>50402012</v>
      </c>
      <c r="D156" t="s">
        <v>159</v>
      </c>
      <c r="E156" t="s">
        <v>20</v>
      </c>
      <c r="F156" s="188">
        <v>9411</v>
      </c>
      <c r="G156" t="s">
        <v>271</v>
      </c>
      <c r="H156" s="188">
        <v>790053.45</v>
      </c>
      <c r="I156" t="s">
        <v>3848</v>
      </c>
      <c r="J156" t="s">
        <v>3954</v>
      </c>
      <c r="R156" s="13">
        <v>10340010</v>
      </c>
      <c r="S156" s="60" t="s">
        <v>996</v>
      </c>
      <c r="T156" s="60" t="s">
        <v>997</v>
      </c>
    </row>
    <row r="157" spans="2:20">
      <c r="B157" t="s">
        <v>1771</v>
      </c>
      <c r="C157">
        <v>50402012</v>
      </c>
      <c r="D157" t="s">
        <v>159</v>
      </c>
      <c r="E157" t="s">
        <v>20</v>
      </c>
      <c r="F157" s="188">
        <v>10873</v>
      </c>
      <c r="G157" t="s">
        <v>271</v>
      </c>
      <c r="H157" s="188">
        <v>912788.35</v>
      </c>
      <c r="I157" t="s">
        <v>3848</v>
      </c>
      <c r="J157" t="s">
        <v>3954</v>
      </c>
      <c r="R157" s="13">
        <v>10340020</v>
      </c>
      <c r="S157" s="60" t="s">
        <v>998</v>
      </c>
      <c r="T157" s="60" t="s">
        <v>999</v>
      </c>
    </row>
    <row r="158" spans="2:20">
      <c r="R158" s="13">
        <v>10340022</v>
      </c>
      <c r="S158" s="60" t="s">
        <v>1000</v>
      </c>
      <c r="T158" s="60" t="s">
        <v>1001</v>
      </c>
    </row>
    <row r="159" spans="2:20">
      <c r="R159" s="13">
        <v>10340030</v>
      </c>
      <c r="S159" s="60" t="s">
        <v>1002</v>
      </c>
      <c r="T159" s="60" t="s">
        <v>1003</v>
      </c>
    </row>
    <row r="160" spans="2:20">
      <c r="R160" s="13">
        <v>10340031</v>
      </c>
      <c r="S160" s="60" t="s">
        <v>1004</v>
      </c>
      <c r="T160" s="60" t="s">
        <v>1005</v>
      </c>
    </row>
    <row r="161" spans="18:20">
      <c r="R161" s="13">
        <v>10340032</v>
      </c>
      <c r="S161" s="60" t="s">
        <v>1006</v>
      </c>
      <c r="T161" s="60" t="s">
        <v>1007</v>
      </c>
    </row>
    <row r="162" spans="18:20">
      <c r="R162" s="13">
        <v>10340040</v>
      </c>
      <c r="S162" s="60" t="s">
        <v>1008</v>
      </c>
      <c r="T162" s="60" t="s">
        <v>1009</v>
      </c>
    </row>
    <row r="163" spans="18:20">
      <c r="R163" s="13">
        <v>10340041</v>
      </c>
      <c r="S163" s="60" t="s">
        <v>1010</v>
      </c>
      <c r="T163" s="60" t="s">
        <v>1011</v>
      </c>
    </row>
    <row r="164" spans="18:20">
      <c r="R164" s="13">
        <v>10340042</v>
      </c>
      <c r="S164" s="60" t="s">
        <v>1012</v>
      </c>
      <c r="T164" s="60" t="s">
        <v>1013</v>
      </c>
    </row>
    <row r="165" spans="18:20">
      <c r="R165" s="13">
        <v>10340050</v>
      </c>
      <c r="S165" s="60" t="s">
        <v>1014</v>
      </c>
      <c r="T165" s="60" t="s">
        <v>1015</v>
      </c>
    </row>
    <row r="166" spans="18:20">
      <c r="R166" s="13">
        <v>10340051</v>
      </c>
      <c r="S166" s="60" t="s">
        <v>1016</v>
      </c>
      <c r="T166" s="60" t="s">
        <v>1017</v>
      </c>
    </row>
    <row r="167" spans="18:20">
      <c r="R167" s="13">
        <v>10340052</v>
      </c>
      <c r="S167" s="60" t="s">
        <v>1018</v>
      </c>
      <c r="T167" s="60" t="s">
        <v>1019</v>
      </c>
    </row>
    <row r="168" spans="18:20">
      <c r="R168" s="13">
        <v>10340060</v>
      </c>
      <c r="S168" s="60" t="s">
        <v>1020</v>
      </c>
      <c r="T168" s="60" t="s">
        <v>1021</v>
      </c>
    </row>
    <row r="169" spans="18:20">
      <c r="R169" s="13">
        <v>10340062</v>
      </c>
      <c r="S169" s="60" t="s">
        <v>1022</v>
      </c>
      <c r="T169" s="60" t="s">
        <v>1023</v>
      </c>
    </row>
    <row r="170" spans="18:20">
      <c r="R170" s="13">
        <v>10340070</v>
      </c>
      <c r="S170" s="60" t="s">
        <v>1024</v>
      </c>
      <c r="T170" s="60" t="s">
        <v>1025</v>
      </c>
    </row>
    <row r="171" spans="18:20">
      <c r="R171" s="13">
        <v>10340072</v>
      </c>
      <c r="S171" s="60" t="s">
        <v>1291</v>
      </c>
      <c r="T171" s="60" t="s">
        <v>1025</v>
      </c>
    </row>
    <row r="172" spans="18:20">
      <c r="R172" s="13">
        <v>10340080</v>
      </c>
      <c r="S172" s="60" t="s">
        <v>1026</v>
      </c>
      <c r="T172" s="60" t="s">
        <v>1027</v>
      </c>
    </row>
    <row r="173" spans="18:20">
      <c r="R173" s="13">
        <v>10340081</v>
      </c>
      <c r="S173" s="60" t="s">
        <v>1028</v>
      </c>
      <c r="T173" s="60" t="s">
        <v>1027</v>
      </c>
    </row>
    <row r="174" spans="18:20">
      <c r="R174" s="13">
        <v>10340082</v>
      </c>
      <c r="S174" s="60" t="s">
        <v>1029</v>
      </c>
      <c r="T174" s="60" t="s">
        <v>1027</v>
      </c>
    </row>
    <row r="175" spans="18:20">
      <c r="R175" s="13">
        <v>10340090</v>
      </c>
      <c r="S175" s="60" t="s">
        <v>1030</v>
      </c>
      <c r="T175" s="60" t="s">
        <v>1031</v>
      </c>
    </row>
    <row r="176" spans="18:20">
      <c r="R176" s="13">
        <v>10340100</v>
      </c>
      <c r="S176" s="60" t="s">
        <v>1032</v>
      </c>
      <c r="T176" s="60" t="s">
        <v>1033</v>
      </c>
    </row>
    <row r="177" spans="18:20">
      <c r="R177" s="13">
        <v>10340102</v>
      </c>
      <c r="S177" s="60" t="s">
        <v>1034</v>
      </c>
      <c r="T177" s="60" t="s">
        <v>1035</v>
      </c>
    </row>
    <row r="178" spans="18:20">
      <c r="R178" s="13">
        <v>10340110</v>
      </c>
      <c r="S178" s="60" t="s">
        <v>1036</v>
      </c>
      <c r="T178" s="60" t="s">
        <v>1037</v>
      </c>
    </row>
    <row r="179" spans="18:20">
      <c r="R179" s="13">
        <v>10340111</v>
      </c>
      <c r="S179" s="60" t="s">
        <v>1038</v>
      </c>
      <c r="T179" s="60" t="s">
        <v>1039</v>
      </c>
    </row>
    <row r="180" spans="18:20">
      <c r="R180" s="13">
        <v>10340120</v>
      </c>
      <c r="S180" s="60" t="s">
        <v>1042</v>
      </c>
      <c r="T180" s="60" t="s">
        <v>1043</v>
      </c>
    </row>
    <row r="181" spans="18:20">
      <c r="R181" s="13">
        <v>10340121</v>
      </c>
      <c r="S181" s="60" t="s">
        <v>1044</v>
      </c>
      <c r="T181" s="60" t="s">
        <v>1045</v>
      </c>
    </row>
    <row r="182" spans="18:20">
      <c r="R182" s="13">
        <v>10340122</v>
      </c>
      <c r="S182" s="60" t="s">
        <v>1046</v>
      </c>
      <c r="T182" s="60" t="s">
        <v>1047</v>
      </c>
    </row>
    <row r="183" spans="18:20">
      <c r="R183" s="13">
        <v>10340130</v>
      </c>
      <c r="S183" s="60" t="s">
        <v>1048</v>
      </c>
      <c r="T183" s="60" t="s">
        <v>1049</v>
      </c>
    </row>
    <row r="184" spans="18:20">
      <c r="R184" s="13">
        <v>10340131</v>
      </c>
      <c r="S184" s="60" t="s">
        <v>1050</v>
      </c>
      <c r="T184" s="60" t="s">
        <v>1051</v>
      </c>
    </row>
    <row r="185" spans="18:20">
      <c r="R185" s="13">
        <v>10340132</v>
      </c>
      <c r="S185" s="60" t="s">
        <v>1052</v>
      </c>
      <c r="T185" s="60" t="s">
        <v>1053</v>
      </c>
    </row>
    <row r="186" spans="18:20">
      <c r="R186" s="13">
        <v>10340140</v>
      </c>
      <c r="S186" s="60" t="s">
        <v>1054</v>
      </c>
      <c r="T186" s="60" t="s">
        <v>1055</v>
      </c>
    </row>
    <row r="187" spans="18:20">
      <c r="R187" s="13">
        <v>10340150</v>
      </c>
      <c r="S187" s="60" t="s">
        <v>1723</v>
      </c>
      <c r="T187" s="60" t="s">
        <v>1724</v>
      </c>
    </row>
    <row r="188" spans="18:20">
      <c r="R188" s="13">
        <v>10340151</v>
      </c>
      <c r="S188" s="60" t="s">
        <v>1725</v>
      </c>
      <c r="T188" s="60" t="s">
        <v>1726</v>
      </c>
    </row>
    <row r="189" spans="18:20">
      <c r="R189" s="13">
        <v>10340152</v>
      </c>
      <c r="S189" s="60" t="s">
        <v>1727</v>
      </c>
      <c r="T189" s="60" t="s">
        <v>1728</v>
      </c>
    </row>
    <row r="190" spans="18:20">
      <c r="R190" s="13">
        <v>10340210</v>
      </c>
      <c r="S190" s="60" t="s">
        <v>1729</v>
      </c>
      <c r="T190" s="60" t="s">
        <v>1730</v>
      </c>
    </row>
    <row r="191" spans="18:20">
      <c r="R191" s="13">
        <v>10340220</v>
      </c>
      <c r="S191" s="60" t="s">
        <v>1731</v>
      </c>
      <c r="T191" s="60" t="s">
        <v>1732</v>
      </c>
    </row>
    <row r="192" spans="18:20">
      <c r="R192" s="13">
        <v>10340221</v>
      </c>
      <c r="S192" s="60" t="s">
        <v>1733</v>
      </c>
      <c r="T192" s="60" t="s">
        <v>1734</v>
      </c>
    </row>
    <row r="193" spans="18:20">
      <c r="R193" s="13">
        <v>10340230</v>
      </c>
      <c r="S193" s="60" t="s">
        <v>1735</v>
      </c>
      <c r="T193" s="60" t="s">
        <v>1736</v>
      </c>
    </row>
    <row r="194" spans="18:20">
      <c r="R194" s="13">
        <v>10340240</v>
      </c>
      <c r="S194" s="60" t="s">
        <v>2335</v>
      </c>
      <c r="T194" s="60" t="s">
        <v>2336</v>
      </c>
    </row>
    <row r="195" spans="18:20">
      <c r="R195" s="13">
        <v>10340250</v>
      </c>
      <c r="S195" s="60" t="s">
        <v>2337</v>
      </c>
      <c r="T195" s="60" t="s">
        <v>2338</v>
      </c>
    </row>
    <row r="196" spans="18:20">
      <c r="R196" s="13">
        <v>10349998</v>
      </c>
      <c r="S196" s="60" t="s">
        <v>356</v>
      </c>
      <c r="T196" s="60" t="s">
        <v>292</v>
      </c>
    </row>
    <row r="197" spans="18:20">
      <c r="R197" s="13">
        <v>10350001</v>
      </c>
      <c r="S197" s="60" t="s">
        <v>358</v>
      </c>
      <c r="T197" s="60" t="s">
        <v>44</v>
      </c>
    </row>
    <row r="198" spans="18:20">
      <c r="R198" s="13">
        <v>10350002</v>
      </c>
      <c r="S198" s="60" t="s">
        <v>359</v>
      </c>
      <c r="T198" s="60" t="s">
        <v>45</v>
      </c>
    </row>
    <row r="199" spans="18:20">
      <c r="R199" s="13">
        <v>10350003</v>
      </c>
      <c r="S199" s="60" t="s">
        <v>360</v>
      </c>
      <c r="T199" s="60" t="s">
        <v>46</v>
      </c>
    </row>
    <row r="200" spans="18:20">
      <c r="R200" s="13">
        <v>10350004</v>
      </c>
      <c r="S200" s="60" t="s">
        <v>361</v>
      </c>
      <c r="T200" s="60" t="s">
        <v>293</v>
      </c>
    </row>
    <row r="201" spans="18:20">
      <c r="R201" s="13">
        <v>10350005</v>
      </c>
      <c r="S201" s="60" t="s">
        <v>362</v>
      </c>
      <c r="T201" s="60" t="s">
        <v>307</v>
      </c>
    </row>
    <row r="202" spans="18:20">
      <c r="R202" s="13">
        <v>10350006</v>
      </c>
      <c r="S202" s="60" t="s">
        <v>363</v>
      </c>
      <c r="T202" s="60" t="s">
        <v>294</v>
      </c>
    </row>
    <row r="203" spans="18:20">
      <c r="R203" s="13">
        <v>10350007</v>
      </c>
      <c r="S203" s="60" t="s">
        <v>364</v>
      </c>
      <c r="T203" s="60" t="s">
        <v>77</v>
      </c>
    </row>
    <row r="204" spans="18:20">
      <c r="R204" s="13">
        <v>10350008</v>
      </c>
      <c r="S204" s="60" t="s">
        <v>365</v>
      </c>
      <c r="T204" s="60" t="s">
        <v>187</v>
      </c>
    </row>
    <row r="205" spans="18:20">
      <c r="R205" s="13">
        <v>10350011</v>
      </c>
      <c r="S205" s="60" t="s">
        <v>366</v>
      </c>
      <c r="T205" s="60" t="s">
        <v>188</v>
      </c>
    </row>
    <row r="206" spans="18:20">
      <c r="R206" s="13">
        <v>10350012</v>
      </c>
      <c r="S206" s="60" t="s">
        <v>367</v>
      </c>
      <c r="T206" s="60" t="s">
        <v>189</v>
      </c>
    </row>
    <row r="207" spans="18:20">
      <c r="R207" s="13">
        <v>10350013</v>
      </c>
      <c r="S207" s="60" t="s">
        <v>1292</v>
      </c>
      <c r="T207" s="60" t="s">
        <v>1293</v>
      </c>
    </row>
    <row r="208" spans="18:20">
      <c r="R208" s="13">
        <v>10350014</v>
      </c>
      <c r="S208" s="60" t="s">
        <v>1294</v>
      </c>
      <c r="T208" s="60" t="s">
        <v>1295</v>
      </c>
    </row>
    <row r="209" spans="18:20">
      <c r="R209" s="13">
        <v>10350900</v>
      </c>
      <c r="S209" s="60" t="s">
        <v>369</v>
      </c>
      <c r="T209" s="60" t="s">
        <v>370</v>
      </c>
    </row>
    <row r="210" spans="18:20">
      <c r="R210" s="13">
        <v>10350901</v>
      </c>
      <c r="S210" s="60" t="s">
        <v>371</v>
      </c>
      <c r="T210" s="60" t="s">
        <v>372</v>
      </c>
    </row>
    <row r="211" spans="18:20">
      <c r="R211" s="13">
        <v>10350902</v>
      </c>
      <c r="S211" s="60" t="s">
        <v>373</v>
      </c>
      <c r="T211" s="60" t="s">
        <v>32</v>
      </c>
    </row>
    <row r="212" spans="18:20">
      <c r="R212" s="13">
        <v>10350903</v>
      </c>
      <c r="S212" s="60" t="s">
        <v>375</v>
      </c>
      <c r="T212" s="60" t="s">
        <v>376</v>
      </c>
    </row>
    <row r="213" spans="18:20">
      <c r="R213" s="13">
        <v>10350904</v>
      </c>
      <c r="S213" s="60" t="s">
        <v>377</v>
      </c>
      <c r="T213" s="60" t="s">
        <v>294</v>
      </c>
    </row>
    <row r="214" spans="18:20">
      <c r="R214" s="13">
        <v>10350905</v>
      </c>
      <c r="S214" s="60" t="s">
        <v>378</v>
      </c>
      <c r="T214" s="60" t="s">
        <v>379</v>
      </c>
    </row>
    <row r="215" spans="18:20">
      <c r="R215" s="13">
        <v>10350906</v>
      </c>
      <c r="S215" s="60" t="s">
        <v>374</v>
      </c>
      <c r="T215" s="60" t="s">
        <v>1</v>
      </c>
    </row>
    <row r="216" spans="18:20">
      <c r="R216" s="13">
        <v>10360001</v>
      </c>
      <c r="S216" s="60" t="s">
        <v>381</v>
      </c>
      <c r="T216" s="60" t="s">
        <v>78</v>
      </c>
    </row>
    <row r="217" spans="18:20">
      <c r="R217" s="13">
        <v>10360002</v>
      </c>
      <c r="S217" s="60" t="s">
        <v>368</v>
      </c>
      <c r="T217" s="60" t="s">
        <v>48</v>
      </c>
    </row>
    <row r="218" spans="18:20">
      <c r="R218" s="13">
        <v>10360003</v>
      </c>
      <c r="S218" s="60" t="s">
        <v>382</v>
      </c>
      <c r="T218" s="60" t="s">
        <v>79</v>
      </c>
    </row>
    <row r="219" spans="18:20">
      <c r="R219" s="13">
        <v>10360004</v>
      </c>
      <c r="S219" s="60" t="s">
        <v>383</v>
      </c>
      <c r="T219" s="60" t="s">
        <v>80</v>
      </c>
    </row>
    <row r="220" spans="18:20">
      <c r="R220" s="13">
        <v>10360010</v>
      </c>
      <c r="S220" s="60" t="s">
        <v>1737</v>
      </c>
      <c r="T220" s="60" t="s">
        <v>1738</v>
      </c>
    </row>
    <row r="221" spans="18:20">
      <c r="R221" s="13">
        <v>10361001</v>
      </c>
      <c r="S221" s="60" t="s">
        <v>384</v>
      </c>
      <c r="T221" s="60" t="s">
        <v>81</v>
      </c>
    </row>
    <row r="222" spans="18:20">
      <c r="R222" s="13">
        <v>10361003</v>
      </c>
      <c r="S222" s="60" t="s">
        <v>385</v>
      </c>
      <c r="T222" s="60" t="s">
        <v>82</v>
      </c>
    </row>
    <row r="223" spans="18:20">
      <c r="R223" s="13">
        <v>10362003</v>
      </c>
      <c r="S223" s="60" t="s">
        <v>386</v>
      </c>
      <c r="T223" s="60" t="s">
        <v>49</v>
      </c>
    </row>
    <row r="224" spans="18:20">
      <c r="R224" s="13">
        <v>10363001</v>
      </c>
      <c r="S224" s="60" t="s">
        <v>387</v>
      </c>
      <c r="T224" s="60" t="s">
        <v>50</v>
      </c>
    </row>
    <row r="225" spans="18:20">
      <c r="R225" s="13">
        <v>10364001</v>
      </c>
      <c r="S225" s="60" t="s">
        <v>388</v>
      </c>
      <c r="T225" s="60" t="s">
        <v>83</v>
      </c>
    </row>
    <row r="226" spans="18:20">
      <c r="R226" s="13">
        <v>10364003</v>
      </c>
      <c r="S226" s="60" t="s">
        <v>389</v>
      </c>
      <c r="T226" s="60" t="s">
        <v>33</v>
      </c>
    </row>
    <row r="227" spans="18:20">
      <c r="R227" s="13">
        <v>10364004</v>
      </c>
      <c r="S227" s="60" t="s">
        <v>390</v>
      </c>
      <c r="T227" s="60" t="s">
        <v>295</v>
      </c>
    </row>
    <row r="228" spans="18:20">
      <c r="R228" s="13">
        <v>10367001</v>
      </c>
      <c r="S228" s="60" t="s">
        <v>391</v>
      </c>
      <c r="T228" s="60" t="s">
        <v>35</v>
      </c>
    </row>
    <row r="229" spans="18:20">
      <c r="R229" s="13">
        <v>20100001</v>
      </c>
      <c r="S229" s="60" t="s">
        <v>393</v>
      </c>
      <c r="T229" s="60" t="s">
        <v>84</v>
      </c>
    </row>
    <row r="230" spans="18:20">
      <c r="R230" s="13">
        <v>20100002</v>
      </c>
      <c r="S230" s="60" t="s">
        <v>394</v>
      </c>
      <c r="T230" s="60" t="s">
        <v>85</v>
      </c>
    </row>
    <row r="231" spans="18:20">
      <c r="R231" s="13">
        <v>20100003</v>
      </c>
      <c r="S231" s="60" t="s">
        <v>395</v>
      </c>
      <c r="T231" s="60" t="s">
        <v>86</v>
      </c>
    </row>
    <row r="232" spans="18:20">
      <c r="R232" s="13">
        <v>20100004</v>
      </c>
      <c r="S232" s="60" t="s">
        <v>396</v>
      </c>
      <c r="T232" s="60" t="s">
        <v>87</v>
      </c>
    </row>
    <row r="233" spans="18:20">
      <c r="R233" s="13">
        <v>20100005</v>
      </c>
      <c r="S233" s="60" t="s">
        <v>397</v>
      </c>
      <c r="T233" s="60" t="s">
        <v>88</v>
      </c>
    </row>
    <row r="234" spans="18:20">
      <c r="R234" s="13">
        <v>20100006</v>
      </c>
      <c r="S234" s="60" t="s">
        <v>398</v>
      </c>
      <c r="T234" s="60" t="s">
        <v>89</v>
      </c>
    </row>
    <row r="235" spans="18:20">
      <c r="R235" s="13">
        <v>20100007</v>
      </c>
      <c r="S235" s="60" t="s">
        <v>399</v>
      </c>
      <c r="T235" s="60" t="s">
        <v>90</v>
      </c>
    </row>
    <row r="236" spans="18:20">
      <c r="R236" s="13">
        <v>20100008</v>
      </c>
      <c r="S236" s="60" t="s">
        <v>400</v>
      </c>
      <c r="T236" s="60" t="s">
        <v>91</v>
      </c>
    </row>
    <row r="237" spans="18:20">
      <c r="R237" s="13">
        <v>20100009</v>
      </c>
      <c r="S237" s="60" t="s">
        <v>401</v>
      </c>
      <c r="T237" s="60" t="s">
        <v>92</v>
      </c>
    </row>
    <row r="238" spans="18:20">
      <c r="R238" s="13">
        <v>20100010</v>
      </c>
      <c r="S238" s="60" t="s">
        <v>402</v>
      </c>
      <c r="T238" s="60" t="s">
        <v>93</v>
      </c>
    </row>
    <row r="239" spans="18:20">
      <c r="R239" s="13">
        <v>20100012</v>
      </c>
      <c r="S239" s="60" t="s">
        <v>1060</v>
      </c>
      <c r="T239" s="60" t="s">
        <v>1061</v>
      </c>
    </row>
    <row r="240" spans="18:20">
      <c r="R240" s="13">
        <v>20100013</v>
      </c>
      <c r="S240" s="60" t="s">
        <v>403</v>
      </c>
      <c r="T240" s="60" t="s">
        <v>94</v>
      </c>
    </row>
    <row r="241" spans="18:20">
      <c r="R241" s="13">
        <v>20100015</v>
      </c>
      <c r="S241" s="60" t="s">
        <v>1062</v>
      </c>
      <c r="T241" s="60" t="s">
        <v>1063</v>
      </c>
    </row>
    <row r="242" spans="18:20">
      <c r="R242" s="13">
        <v>20100016</v>
      </c>
      <c r="S242" s="60" t="s">
        <v>1064</v>
      </c>
      <c r="T242" s="60" t="s">
        <v>1065</v>
      </c>
    </row>
    <row r="243" spans="18:20">
      <c r="R243" s="13">
        <v>20100020</v>
      </c>
      <c r="S243" s="60" t="s">
        <v>1739</v>
      </c>
      <c r="T243" s="60" t="s">
        <v>1740</v>
      </c>
    </row>
    <row r="244" spans="18:20">
      <c r="R244" s="13">
        <v>20120001</v>
      </c>
      <c r="S244" s="60" t="s">
        <v>1066</v>
      </c>
      <c r="T244" s="60" t="s">
        <v>1067</v>
      </c>
    </row>
    <row r="245" spans="18:20">
      <c r="R245" s="13">
        <v>20121001</v>
      </c>
      <c r="S245" s="60" t="s">
        <v>404</v>
      </c>
      <c r="T245" s="60" t="s">
        <v>296</v>
      </c>
    </row>
    <row r="246" spans="18:20">
      <c r="R246" s="13">
        <v>20122009</v>
      </c>
      <c r="S246" s="60" t="s">
        <v>1068</v>
      </c>
      <c r="T246" s="60" t="s">
        <v>1069</v>
      </c>
    </row>
    <row r="247" spans="18:20">
      <c r="R247" s="13">
        <v>20122010</v>
      </c>
      <c r="S247" s="60" t="s">
        <v>1070</v>
      </c>
      <c r="T247" s="60" t="s">
        <v>1071</v>
      </c>
    </row>
    <row r="248" spans="18:20">
      <c r="R248" s="13">
        <v>20124004</v>
      </c>
      <c r="S248" s="60" t="s">
        <v>1296</v>
      </c>
      <c r="T248" s="60" t="s">
        <v>1297</v>
      </c>
    </row>
    <row r="249" spans="18:20">
      <c r="R249" s="13">
        <v>20124006</v>
      </c>
      <c r="S249" s="60" t="s">
        <v>1072</v>
      </c>
      <c r="T249" s="60" t="s">
        <v>741</v>
      </c>
    </row>
    <row r="250" spans="18:20">
      <c r="R250" s="13">
        <v>20130001</v>
      </c>
      <c r="S250" s="60" t="s">
        <v>405</v>
      </c>
      <c r="T250" s="60" t="s">
        <v>95</v>
      </c>
    </row>
    <row r="251" spans="18:20">
      <c r="R251" s="13">
        <v>20130004</v>
      </c>
      <c r="S251" s="60" t="s">
        <v>406</v>
      </c>
      <c r="T251" s="60" t="s">
        <v>96</v>
      </c>
    </row>
    <row r="252" spans="18:20">
      <c r="R252" s="13">
        <v>20130007</v>
      </c>
      <c r="S252" s="60" t="s">
        <v>407</v>
      </c>
      <c r="T252" s="60" t="s">
        <v>97</v>
      </c>
    </row>
    <row r="253" spans="18:20">
      <c r="R253" s="13">
        <v>20130009</v>
      </c>
      <c r="S253" s="60" t="s">
        <v>408</v>
      </c>
      <c r="T253" s="60" t="s">
        <v>98</v>
      </c>
    </row>
    <row r="254" spans="18:20">
      <c r="R254" s="13">
        <v>20130010</v>
      </c>
      <c r="S254" s="60" t="s">
        <v>409</v>
      </c>
      <c r="T254" s="60" t="s">
        <v>99</v>
      </c>
    </row>
    <row r="255" spans="18:20">
      <c r="R255" s="13">
        <v>20130011</v>
      </c>
      <c r="S255" s="60" t="s">
        <v>410</v>
      </c>
      <c r="T255" s="60" t="s">
        <v>100</v>
      </c>
    </row>
    <row r="256" spans="18:20">
      <c r="R256" s="13">
        <v>20130021</v>
      </c>
      <c r="S256" s="60" t="s">
        <v>700</v>
      </c>
      <c r="T256" s="60" t="s">
        <v>649</v>
      </c>
    </row>
    <row r="257" spans="18:20">
      <c r="R257" s="13">
        <v>20135001</v>
      </c>
      <c r="S257" s="60" t="s">
        <v>411</v>
      </c>
      <c r="T257" s="60" t="s">
        <v>34</v>
      </c>
    </row>
    <row r="258" spans="18:20">
      <c r="R258" s="13">
        <v>20135002</v>
      </c>
      <c r="S258" s="60" t="s">
        <v>1073</v>
      </c>
      <c r="T258" s="60" t="s">
        <v>1074</v>
      </c>
    </row>
    <row r="259" spans="18:20">
      <c r="R259" s="13">
        <v>20140001</v>
      </c>
      <c r="S259" s="60" t="s">
        <v>412</v>
      </c>
      <c r="T259" s="60" t="s">
        <v>201</v>
      </c>
    </row>
    <row r="260" spans="18:20">
      <c r="R260" s="13">
        <v>20140002</v>
      </c>
      <c r="S260" s="60" t="s">
        <v>413</v>
      </c>
      <c r="T260" s="60" t="s">
        <v>52</v>
      </c>
    </row>
    <row r="261" spans="18:20">
      <c r="R261" s="13">
        <v>20140004</v>
      </c>
      <c r="S261" s="60" t="s">
        <v>617</v>
      </c>
      <c r="T261" s="60" t="s">
        <v>605</v>
      </c>
    </row>
    <row r="262" spans="18:20">
      <c r="R262" s="13">
        <v>20141001</v>
      </c>
      <c r="S262" s="60" t="s">
        <v>414</v>
      </c>
      <c r="T262" s="60" t="s">
        <v>101</v>
      </c>
    </row>
    <row r="263" spans="18:20">
      <c r="R263" s="13">
        <v>20141002</v>
      </c>
      <c r="S263" s="60" t="s">
        <v>416</v>
      </c>
      <c r="T263" s="60" t="s">
        <v>102</v>
      </c>
    </row>
    <row r="264" spans="18:20">
      <c r="R264" s="13">
        <v>20141003</v>
      </c>
      <c r="S264" s="60" t="s">
        <v>417</v>
      </c>
      <c r="T264" s="60" t="s">
        <v>103</v>
      </c>
    </row>
    <row r="265" spans="18:20">
      <c r="R265" s="13">
        <v>20141004</v>
      </c>
      <c r="S265" s="60" t="s">
        <v>418</v>
      </c>
      <c r="T265" s="60" t="s">
        <v>104</v>
      </c>
    </row>
    <row r="266" spans="18:20">
      <c r="R266" s="13">
        <v>20141005</v>
      </c>
      <c r="S266" s="60" t="s">
        <v>419</v>
      </c>
      <c r="T266" s="60" t="s">
        <v>105</v>
      </c>
    </row>
    <row r="267" spans="18:20">
      <c r="R267" s="13">
        <v>20141006</v>
      </c>
      <c r="S267" s="60" t="s">
        <v>420</v>
      </c>
      <c r="T267" s="60" t="s">
        <v>190</v>
      </c>
    </row>
    <row r="268" spans="18:20">
      <c r="R268" s="13">
        <v>20141007</v>
      </c>
      <c r="S268" s="60" t="s">
        <v>1075</v>
      </c>
      <c r="T268" s="60" t="s">
        <v>733</v>
      </c>
    </row>
    <row r="269" spans="18:20">
      <c r="R269" s="13">
        <v>20141008</v>
      </c>
      <c r="S269" s="60" t="s">
        <v>421</v>
      </c>
      <c r="T269" s="60" t="s">
        <v>297</v>
      </c>
    </row>
    <row r="270" spans="18:20">
      <c r="R270" s="13">
        <v>20141010</v>
      </c>
      <c r="S270" s="60" t="s">
        <v>422</v>
      </c>
      <c r="T270" s="60" t="s">
        <v>106</v>
      </c>
    </row>
    <row r="271" spans="18:20">
      <c r="R271" s="13">
        <v>20141011</v>
      </c>
      <c r="S271" s="60" t="s">
        <v>423</v>
      </c>
      <c r="T271" s="60" t="s">
        <v>51</v>
      </c>
    </row>
    <row r="272" spans="18:20">
      <c r="R272" s="13">
        <v>20141012</v>
      </c>
      <c r="S272" s="60" t="s">
        <v>424</v>
      </c>
      <c r="T272" s="60" t="s">
        <v>107</v>
      </c>
    </row>
    <row r="273" spans="18:20">
      <c r="R273" s="13">
        <v>20141014</v>
      </c>
      <c r="S273" s="60" t="s">
        <v>425</v>
      </c>
      <c r="T273" s="60" t="s">
        <v>108</v>
      </c>
    </row>
    <row r="274" spans="18:20">
      <c r="R274" s="13">
        <v>20141015</v>
      </c>
      <c r="S274" s="60" t="s">
        <v>427</v>
      </c>
      <c r="T274" s="60" t="s">
        <v>109</v>
      </c>
    </row>
    <row r="275" spans="18:20">
      <c r="R275" s="13">
        <v>20141016</v>
      </c>
      <c r="S275" s="60" t="s">
        <v>428</v>
      </c>
      <c r="T275" s="60" t="s">
        <v>37</v>
      </c>
    </row>
    <row r="276" spans="18:20">
      <c r="R276" s="13">
        <v>20150501</v>
      </c>
      <c r="S276" s="60" t="s">
        <v>429</v>
      </c>
      <c r="T276" s="60" t="s">
        <v>36</v>
      </c>
    </row>
    <row r="277" spans="18:20">
      <c r="R277" s="13">
        <v>20201001</v>
      </c>
      <c r="S277" s="60" t="s">
        <v>430</v>
      </c>
      <c r="T277" s="60" t="s">
        <v>110</v>
      </c>
    </row>
    <row r="278" spans="18:20">
      <c r="R278" s="13">
        <v>20201003</v>
      </c>
      <c r="S278" s="60" t="s">
        <v>701</v>
      </c>
      <c r="T278" s="60" t="s">
        <v>650</v>
      </c>
    </row>
    <row r="279" spans="18:20">
      <c r="R279" s="13">
        <v>20203001</v>
      </c>
      <c r="S279" s="60" t="s">
        <v>431</v>
      </c>
      <c r="T279" s="60" t="s">
        <v>432</v>
      </c>
    </row>
    <row r="280" spans="18:20">
      <c r="R280" s="13">
        <v>20203003</v>
      </c>
      <c r="S280" s="60" t="s">
        <v>1076</v>
      </c>
      <c r="T280" s="60" t="s">
        <v>1077</v>
      </c>
    </row>
    <row r="281" spans="18:20">
      <c r="R281" s="13">
        <v>30101001</v>
      </c>
      <c r="S281" s="60" t="s">
        <v>433</v>
      </c>
      <c r="T281" s="60" t="s">
        <v>18</v>
      </c>
    </row>
    <row r="282" spans="18:20">
      <c r="R282" s="13">
        <v>30101002</v>
      </c>
      <c r="S282" s="60" t="s">
        <v>434</v>
      </c>
      <c r="T282" s="60" t="s">
        <v>17</v>
      </c>
    </row>
    <row r="283" spans="18:20">
      <c r="R283" s="13">
        <v>30101003</v>
      </c>
      <c r="S283" s="60" t="s">
        <v>1078</v>
      </c>
      <c r="T283" s="60" t="s">
        <v>1079</v>
      </c>
    </row>
    <row r="284" spans="18:20">
      <c r="R284" s="13">
        <v>30102001</v>
      </c>
      <c r="S284" s="60" t="s">
        <v>1080</v>
      </c>
      <c r="T284" s="60" t="s">
        <v>1081</v>
      </c>
    </row>
    <row r="285" spans="18:20">
      <c r="R285" s="13">
        <v>30103001</v>
      </c>
      <c r="S285" s="60" t="s">
        <v>435</v>
      </c>
      <c r="T285" s="60" t="s">
        <v>27</v>
      </c>
    </row>
    <row r="286" spans="18:20">
      <c r="R286" s="13">
        <v>30104001</v>
      </c>
      <c r="S286" s="60" t="s">
        <v>436</v>
      </c>
      <c r="T286" s="60" t="s">
        <v>111</v>
      </c>
    </row>
    <row r="287" spans="18:20">
      <c r="R287" s="13">
        <v>30900100</v>
      </c>
      <c r="S287" s="60" t="s">
        <v>437</v>
      </c>
      <c r="T287" s="60" t="s">
        <v>43</v>
      </c>
    </row>
    <row r="288" spans="18:20">
      <c r="R288" s="13">
        <v>30900101</v>
      </c>
      <c r="S288" s="60" t="s">
        <v>438</v>
      </c>
      <c r="T288" s="60" t="s">
        <v>112</v>
      </c>
    </row>
    <row r="289" spans="18:20">
      <c r="R289" s="13">
        <v>30900102</v>
      </c>
      <c r="S289" s="60" t="s">
        <v>439</v>
      </c>
      <c r="T289" s="60" t="s">
        <v>113</v>
      </c>
    </row>
    <row r="290" spans="18:20">
      <c r="R290" s="13">
        <v>30900110</v>
      </c>
      <c r="S290" s="60" t="s">
        <v>440</v>
      </c>
      <c r="T290" s="60" t="s">
        <v>191</v>
      </c>
    </row>
    <row r="291" spans="18:20">
      <c r="R291" s="13">
        <v>30900115</v>
      </c>
      <c r="S291" s="60" t="s">
        <v>441</v>
      </c>
      <c r="T291" s="60" t="s">
        <v>114</v>
      </c>
    </row>
    <row r="292" spans="18:20">
      <c r="R292" s="13">
        <v>30900125</v>
      </c>
      <c r="S292" s="60" t="s">
        <v>443</v>
      </c>
      <c r="T292" s="60" t="s">
        <v>444</v>
      </c>
    </row>
    <row r="293" spans="18:20">
      <c r="R293" s="13">
        <v>30900135</v>
      </c>
      <c r="S293" s="60" t="s">
        <v>445</v>
      </c>
      <c r="T293" s="60" t="s">
        <v>302</v>
      </c>
    </row>
    <row r="294" spans="18:20">
      <c r="R294" s="13">
        <v>30900900</v>
      </c>
      <c r="S294" s="60" t="s">
        <v>446</v>
      </c>
      <c r="T294" s="60" t="s">
        <v>115</v>
      </c>
    </row>
    <row r="295" spans="18:20">
      <c r="R295" s="13">
        <v>30900920</v>
      </c>
      <c r="S295" s="60" t="s">
        <v>618</v>
      </c>
      <c r="T295" s="60" t="s">
        <v>447</v>
      </c>
    </row>
    <row r="296" spans="18:20">
      <c r="R296" s="13">
        <v>30900925</v>
      </c>
      <c r="S296" s="60" t="s">
        <v>1741</v>
      </c>
      <c r="T296" s="60" t="s">
        <v>1742</v>
      </c>
    </row>
    <row r="297" spans="18:20">
      <c r="R297" s="13">
        <v>30900930</v>
      </c>
      <c r="S297" s="60" t="s">
        <v>448</v>
      </c>
      <c r="T297" s="60" t="s">
        <v>199</v>
      </c>
    </row>
    <row r="298" spans="18:20">
      <c r="R298" s="13">
        <v>30900931</v>
      </c>
      <c r="S298" s="60" t="s">
        <v>619</v>
      </c>
      <c r="T298" s="60" t="s">
        <v>449</v>
      </c>
    </row>
    <row r="299" spans="18:20">
      <c r="R299" s="13">
        <v>30900932</v>
      </c>
      <c r="S299" s="60" t="s">
        <v>450</v>
      </c>
      <c r="T299" s="60" t="s">
        <v>451</v>
      </c>
    </row>
    <row r="300" spans="18:20">
      <c r="R300" s="13">
        <v>30900933</v>
      </c>
      <c r="S300" s="60" t="s">
        <v>620</v>
      </c>
      <c r="T300" s="60" t="s">
        <v>452</v>
      </c>
    </row>
    <row r="301" spans="18:20">
      <c r="R301" s="13">
        <v>30900934</v>
      </c>
      <c r="S301" s="60" t="s">
        <v>621</v>
      </c>
      <c r="T301" s="60" t="s">
        <v>453</v>
      </c>
    </row>
    <row r="302" spans="18:20">
      <c r="R302" s="13">
        <v>30900935</v>
      </c>
      <c r="S302" s="60" t="s">
        <v>622</v>
      </c>
      <c r="T302" s="60" t="s">
        <v>454</v>
      </c>
    </row>
    <row r="303" spans="18:20">
      <c r="R303" s="13">
        <v>30900936</v>
      </c>
      <c r="S303" s="60" t="s">
        <v>1082</v>
      </c>
      <c r="T303" s="60" t="s">
        <v>1083</v>
      </c>
    </row>
    <row r="304" spans="18:20">
      <c r="R304" s="13">
        <v>30900940</v>
      </c>
      <c r="S304" s="60" t="s">
        <v>455</v>
      </c>
      <c r="T304" s="60" t="s">
        <v>298</v>
      </c>
    </row>
    <row r="305" spans="18:20">
      <c r="R305" s="13">
        <v>30900950</v>
      </c>
      <c r="S305" s="60" t="s">
        <v>456</v>
      </c>
      <c r="T305" s="60" t="s">
        <v>116</v>
      </c>
    </row>
    <row r="306" spans="18:20">
      <c r="R306" s="13">
        <v>30900970</v>
      </c>
      <c r="S306" s="60" t="s">
        <v>457</v>
      </c>
      <c r="T306" s="60" t="s">
        <v>303</v>
      </c>
    </row>
    <row r="307" spans="18:20">
      <c r="R307" s="13">
        <v>40101001</v>
      </c>
      <c r="S307" s="60" t="s">
        <v>458</v>
      </c>
      <c r="T307" s="60" t="s">
        <v>117</v>
      </c>
    </row>
    <row r="308" spans="18:20">
      <c r="R308" s="13">
        <v>40101002</v>
      </c>
      <c r="S308" s="60" t="s">
        <v>459</v>
      </c>
      <c r="T308" s="60" t="s">
        <v>195</v>
      </c>
    </row>
    <row r="309" spans="18:20">
      <c r="R309" s="13">
        <v>40101011</v>
      </c>
      <c r="S309" s="60" t="s">
        <v>623</v>
      </c>
      <c r="T309" s="60" t="s">
        <v>606</v>
      </c>
    </row>
    <row r="310" spans="18:20">
      <c r="R310" s="13">
        <v>40101012</v>
      </c>
      <c r="S310" s="60" t="s">
        <v>702</v>
      </c>
      <c r="T310" s="60" t="s">
        <v>651</v>
      </c>
    </row>
    <row r="311" spans="18:20">
      <c r="R311" s="13">
        <v>40101013</v>
      </c>
      <c r="S311" s="60" t="s">
        <v>1298</v>
      </c>
      <c r="T311" s="60" t="s">
        <v>1299</v>
      </c>
    </row>
    <row r="312" spans="18:20">
      <c r="R312" s="13">
        <v>40201005</v>
      </c>
      <c r="S312" s="60" t="s">
        <v>1086</v>
      </c>
      <c r="T312" s="60" t="s">
        <v>1087</v>
      </c>
    </row>
    <row r="313" spans="18:20">
      <c r="R313" s="13">
        <v>40201007</v>
      </c>
      <c r="S313" s="60" t="s">
        <v>1088</v>
      </c>
      <c r="T313" s="60" t="s">
        <v>1089</v>
      </c>
    </row>
    <row r="314" spans="18:20">
      <c r="R314" s="13">
        <v>40201015</v>
      </c>
      <c r="S314" s="60" t="s">
        <v>624</v>
      </c>
      <c r="T314" s="60" t="s">
        <v>460</v>
      </c>
    </row>
    <row r="315" spans="18:20">
      <c r="R315" s="13">
        <v>40201016</v>
      </c>
      <c r="S315" s="60" t="s">
        <v>461</v>
      </c>
      <c r="T315" s="60" t="s">
        <v>118</v>
      </c>
    </row>
    <row r="316" spans="18:20">
      <c r="R316" s="13">
        <v>40201017</v>
      </c>
      <c r="S316" s="60" t="s">
        <v>462</v>
      </c>
      <c r="T316" s="60" t="s">
        <v>67</v>
      </c>
    </row>
    <row r="317" spans="18:20">
      <c r="R317" s="13">
        <v>40201022</v>
      </c>
      <c r="S317" s="60" t="s">
        <v>1090</v>
      </c>
      <c r="T317" s="60" t="s">
        <v>731</v>
      </c>
    </row>
    <row r="318" spans="18:20">
      <c r="R318" s="13">
        <v>50101003</v>
      </c>
      <c r="S318" s="60" t="s">
        <v>463</v>
      </c>
      <c r="T318" s="60" t="s">
        <v>119</v>
      </c>
    </row>
    <row r="319" spans="18:20">
      <c r="R319" s="13">
        <v>50101004</v>
      </c>
      <c r="S319" s="60" t="s">
        <v>464</v>
      </c>
      <c r="T319" s="60" t="s">
        <v>120</v>
      </c>
    </row>
    <row r="320" spans="18:20">
      <c r="R320" s="13">
        <v>50101005</v>
      </c>
      <c r="S320" s="60" t="s">
        <v>465</v>
      </c>
      <c r="T320" s="60" t="s">
        <v>121</v>
      </c>
    </row>
    <row r="321" spans="18:20">
      <c r="R321" s="13">
        <v>50101006</v>
      </c>
      <c r="S321" s="60" t="s">
        <v>466</v>
      </c>
      <c r="T321" s="60" t="s">
        <v>122</v>
      </c>
    </row>
    <row r="322" spans="18:20">
      <c r="R322" s="13">
        <v>50101010</v>
      </c>
      <c r="S322" s="60" t="s">
        <v>467</v>
      </c>
      <c r="T322" s="60" t="s">
        <v>200</v>
      </c>
    </row>
    <row r="323" spans="18:20">
      <c r="R323" s="13">
        <v>50101013</v>
      </c>
      <c r="S323" s="60" t="s">
        <v>625</v>
      </c>
      <c r="T323" s="60" t="s">
        <v>607</v>
      </c>
    </row>
    <row r="324" spans="18:20">
      <c r="R324" s="13">
        <v>50101014</v>
      </c>
      <c r="S324" s="60" t="s">
        <v>626</v>
      </c>
      <c r="T324" s="60" t="s">
        <v>192</v>
      </c>
    </row>
    <row r="325" spans="18:20">
      <c r="R325" s="13">
        <v>50101017</v>
      </c>
      <c r="S325" s="60" t="s">
        <v>627</v>
      </c>
      <c r="T325" s="60" t="s">
        <v>123</v>
      </c>
    </row>
    <row r="326" spans="18:20">
      <c r="R326" s="13">
        <v>50101022</v>
      </c>
      <c r="S326" s="60" t="s">
        <v>1091</v>
      </c>
      <c r="T326" s="60" t="s">
        <v>1092</v>
      </c>
    </row>
    <row r="327" spans="18:20">
      <c r="R327" s="13">
        <v>50101035</v>
      </c>
      <c r="S327" s="60" t="s">
        <v>1300</v>
      </c>
      <c r="T327" s="60" t="s">
        <v>1301</v>
      </c>
    </row>
    <row r="328" spans="18:20">
      <c r="R328" s="13">
        <v>50101044</v>
      </c>
      <c r="S328" s="60" t="s">
        <v>1302</v>
      </c>
      <c r="T328" s="60" t="s">
        <v>1303</v>
      </c>
    </row>
    <row r="329" spans="18:20">
      <c r="R329" s="125">
        <v>50201001</v>
      </c>
      <c r="S329" s="60" t="s">
        <v>468</v>
      </c>
      <c r="T329" s="60" t="s">
        <v>28</v>
      </c>
    </row>
    <row r="330" spans="18:20">
      <c r="R330" s="125">
        <v>50201002</v>
      </c>
      <c r="S330" s="60" t="s">
        <v>469</v>
      </c>
      <c r="T330" s="60" t="s">
        <v>4</v>
      </c>
    </row>
    <row r="331" spans="18:20">
      <c r="R331" s="125">
        <v>50201003</v>
      </c>
      <c r="S331" s="60" t="s">
        <v>470</v>
      </c>
      <c r="T331" s="60" t="s">
        <v>53</v>
      </c>
    </row>
    <row r="332" spans="18:20">
      <c r="R332" s="125">
        <v>50201004</v>
      </c>
      <c r="S332" s="60" t="s">
        <v>471</v>
      </c>
      <c r="T332" s="60" t="s">
        <v>124</v>
      </c>
    </row>
    <row r="333" spans="18:20">
      <c r="R333" s="13">
        <v>50201005</v>
      </c>
      <c r="S333" s="60" t="s">
        <v>472</v>
      </c>
      <c r="T333" s="60" t="s">
        <v>54</v>
      </c>
    </row>
    <row r="334" spans="18:20">
      <c r="R334" s="125">
        <v>50201007</v>
      </c>
      <c r="S334" s="60" t="s">
        <v>473</v>
      </c>
      <c r="T334" s="60" t="s">
        <v>55</v>
      </c>
    </row>
    <row r="335" spans="18:20">
      <c r="R335" s="13">
        <v>50201008</v>
      </c>
      <c r="S335" s="60" t="s">
        <v>474</v>
      </c>
      <c r="T335" s="60" t="s">
        <v>126</v>
      </c>
    </row>
    <row r="336" spans="18:20">
      <c r="R336" s="13">
        <v>50201009</v>
      </c>
      <c r="S336" s="60" t="s">
        <v>475</v>
      </c>
      <c r="T336" s="60" t="s">
        <v>19</v>
      </c>
    </row>
    <row r="337" spans="18:20">
      <c r="R337" s="13">
        <v>50201010</v>
      </c>
      <c r="S337" s="60" t="s">
        <v>476</v>
      </c>
      <c r="T337" s="60" t="s">
        <v>56</v>
      </c>
    </row>
    <row r="338" spans="18:20">
      <c r="R338" s="13">
        <v>50201011</v>
      </c>
      <c r="S338" s="60" t="s">
        <v>628</v>
      </c>
      <c r="T338" s="60" t="s">
        <v>477</v>
      </c>
    </row>
    <row r="339" spans="18:20">
      <c r="R339" s="13">
        <v>50201012</v>
      </c>
      <c r="S339" s="60" t="s">
        <v>478</v>
      </c>
      <c r="T339" s="60" t="s">
        <v>57</v>
      </c>
    </row>
    <row r="340" spans="18:20">
      <c r="R340" s="13">
        <v>50201013</v>
      </c>
      <c r="S340" s="60" t="s">
        <v>479</v>
      </c>
      <c r="T340" s="60" t="s">
        <v>58</v>
      </c>
    </row>
    <row r="341" spans="18:20">
      <c r="R341" s="13">
        <v>50201015</v>
      </c>
      <c r="S341" s="60" t="s">
        <v>480</v>
      </c>
      <c r="T341" s="60" t="s">
        <v>127</v>
      </c>
    </row>
    <row r="342" spans="18:20">
      <c r="R342" s="13">
        <v>50201025</v>
      </c>
      <c r="S342" s="60" t="s">
        <v>1095</v>
      </c>
      <c r="T342" s="60" t="s">
        <v>1096</v>
      </c>
    </row>
    <row r="343" spans="18:20">
      <c r="R343" s="13">
        <v>50202001</v>
      </c>
      <c r="S343" s="60" t="s">
        <v>481</v>
      </c>
      <c r="T343" s="60" t="s">
        <v>128</v>
      </c>
    </row>
    <row r="344" spans="18:20">
      <c r="R344" s="13">
        <v>50202003</v>
      </c>
      <c r="S344" s="60" t="s">
        <v>483</v>
      </c>
      <c r="T344" s="60" t="s">
        <v>130</v>
      </c>
    </row>
    <row r="345" spans="18:20">
      <c r="R345" s="13">
        <v>50202005</v>
      </c>
      <c r="S345" s="60" t="s">
        <v>485</v>
      </c>
      <c r="T345" s="60" t="s">
        <v>131</v>
      </c>
    </row>
    <row r="346" spans="18:20">
      <c r="R346" s="13">
        <v>50301001</v>
      </c>
      <c r="S346" s="60" t="s">
        <v>486</v>
      </c>
      <c r="T346" s="60" t="s">
        <v>132</v>
      </c>
    </row>
    <row r="347" spans="18:20">
      <c r="R347" s="13">
        <v>50301002</v>
      </c>
      <c r="S347" s="60" t="s">
        <v>487</v>
      </c>
      <c r="T347" s="60" t="s">
        <v>133</v>
      </c>
    </row>
    <row r="348" spans="18:20">
      <c r="R348" s="13">
        <v>50306001</v>
      </c>
      <c r="S348" s="60" t="s">
        <v>488</v>
      </c>
      <c r="T348" s="60" t="s">
        <v>134</v>
      </c>
    </row>
    <row r="349" spans="18:20">
      <c r="R349" s="13">
        <v>50307002</v>
      </c>
      <c r="S349" s="60" t="s">
        <v>490</v>
      </c>
      <c r="T349" s="60" t="s">
        <v>135</v>
      </c>
    </row>
    <row r="350" spans="18:20">
      <c r="R350" s="13">
        <v>50307003</v>
      </c>
      <c r="S350" s="60" t="s">
        <v>491</v>
      </c>
      <c r="T350" s="60" t="s">
        <v>60</v>
      </c>
    </row>
    <row r="351" spans="18:20">
      <c r="R351" s="13">
        <v>50307004</v>
      </c>
      <c r="S351" s="60" t="s">
        <v>492</v>
      </c>
      <c r="T351" s="60" t="s">
        <v>61</v>
      </c>
    </row>
    <row r="352" spans="18:20">
      <c r="R352" s="13">
        <v>50307005</v>
      </c>
      <c r="S352" s="60" t="s">
        <v>493</v>
      </c>
      <c r="T352" s="60" t="s">
        <v>62</v>
      </c>
    </row>
    <row r="353" spans="18:20">
      <c r="R353" s="13">
        <v>50307006</v>
      </c>
      <c r="S353" s="60" t="s">
        <v>494</v>
      </c>
      <c r="T353" s="60" t="s">
        <v>136</v>
      </c>
    </row>
    <row r="354" spans="18:20">
      <c r="R354" s="13">
        <v>50307008</v>
      </c>
      <c r="S354" s="60" t="s">
        <v>1743</v>
      </c>
      <c r="T354" s="60" t="s">
        <v>1407</v>
      </c>
    </row>
    <row r="355" spans="18:20">
      <c r="R355" s="13">
        <v>50308001</v>
      </c>
      <c r="S355" s="60" t="s">
        <v>496</v>
      </c>
      <c r="T355" s="60" t="s">
        <v>138</v>
      </c>
    </row>
    <row r="356" spans="18:20">
      <c r="R356" s="13">
        <v>50308003</v>
      </c>
      <c r="S356" s="60" t="s">
        <v>497</v>
      </c>
      <c r="T356" s="60" t="s">
        <v>139</v>
      </c>
    </row>
    <row r="357" spans="18:20">
      <c r="R357" s="13">
        <v>50308004</v>
      </c>
      <c r="S357" s="60" t="s">
        <v>498</v>
      </c>
      <c r="T357" s="60" t="s">
        <v>140</v>
      </c>
    </row>
    <row r="358" spans="18:20">
      <c r="R358" s="13">
        <v>50308005</v>
      </c>
      <c r="S358" s="60" t="s">
        <v>499</v>
      </c>
      <c r="T358" s="60" t="s">
        <v>141</v>
      </c>
    </row>
    <row r="359" spans="18:20">
      <c r="R359" s="13">
        <v>50308006</v>
      </c>
      <c r="S359" s="60" t="s">
        <v>500</v>
      </c>
      <c r="T359" s="60" t="s">
        <v>142</v>
      </c>
    </row>
    <row r="360" spans="18:20">
      <c r="R360" s="13">
        <v>50308007</v>
      </c>
      <c r="S360" s="60" t="s">
        <v>501</v>
      </c>
      <c r="T360" s="60" t="s">
        <v>143</v>
      </c>
    </row>
    <row r="361" spans="18:20">
      <c r="R361" s="13">
        <v>50308008</v>
      </c>
      <c r="S361" s="60" t="s">
        <v>502</v>
      </c>
      <c r="T361" s="60" t="s">
        <v>144</v>
      </c>
    </row>
    <row r="362" spans="18:20">
      <c r="R362" s="13">
        <v>50308010</v>
      </c>
      <c r="S362" s="60" t="s">
        <v>503</v>
      </c>
      <c r="T362" s="60" t="s">
        <v>196</v>
      </c>
    </row>
    <row r="363" spans="18:20">
      <c r="R363" s="13">
        <v>50308012</v>
      </c>
      <c r="S363" s="60" t="s">
        <v>1420</v>
      </c>
      <c r="T363" s="60" t="s">
        <v>1421</v>
      </c>
    </row>
    <row r="364" spans="18:20">
      <c r="R364" s="13">
        <v>50308015</v>
      </c>
      <c r="S364" s="60" t="s">
        <v>703</v>
      </c>
      <c r="T364" s="60" t="s">
        <v>655</v>
      </c>
    </row>
    <row r="365" spans="18:20">
      <c r="R365" s="13">
        <v>50308016</v>
      </c>
      <c r="S365" s="60" t="s">
        <v>1097</v>
      </c>
      <c r="T365" s="60" t="s">
        <v>738</v>
      </c>
    </row>
    <row r="366" spans="18:20">
      <c r="R366" s="13">
        <v>50309003</v>
      </c>
      <c r="S366" s="60" t="s">
        <v>1744</v>
      </c>
      <c r="T366" s="60" t="s">
        <v>1745</v>
      </c>
    </row>
    <row r="367" spans="18:20">
      <c r="R367" s="125">
        <v>50310001</v>
      </c>
      <c r="S367" s="60" t="s">
        <v>504</v>
      </c>
      <c r="T367" s="60" t="s">
        <v>145</v>
      </c>
    </row>
    <row r="368" spans="18:20">
      <c r="R368" s="125">
        <v>50401001</v>
      </c>
      <c r="S368" s="60" t="s">
        <v>506</v>
      </c>
      <c r="T368" s="60" t="s">
        <v>29</v>
      </c>
    </row>
    <row r="369" spans="18:20">
      <c r="R369" s="13">
        <v>50401501</v>
      </c>
      <c r="S369" s="60" t="s">
        <v>508</v>
      </c>
      <c r="T369" s="60" t="s">
        <v>63</v>
      </c>
    </row>
    <row r="370" spans="18:20">
      <c r="R370" s="13">
        <v>50401504</v>
      </c>
      <c r="S370" s="60" t="s">
        <v>511</v>
      </c>
      <c r="T370" s="60" t="s">
        <v>197</v>
      </c>
    </row>
    <row r="371" spans="18:20">
      <c r="R371" s="13">
        <v>50401506</v>
      </c>
      <c r="S371" s="60" t="s">
        <v>512</v>
      </c>
      <c r="T371" s="60" t="s">
        <v>19</v>
      </c>
    </row>
    <row r="372" spans="18:20">
      <c r="R372" s="125">
        <v>50401507</v>
      </c>
      <c r="S372" s="60" t="s">
        <v>513</v>
      </c>
      <c r="T372" s="60" t="s">
        <v>147</v>
      </c>
    </row>
    <row r="373" spans="18:20">
      <c r="R373" s="13">
        <v>50401510</v>
      </c>
      <c r="S373" s="60" t="s">
        <v>514</v>
      </c>
      <c r="T373" s="60" t="s">
        <v>299</v>
      </c>
    </row>
    <row r="374" spans="18:20">
      <c r="R374" s="13">
        <v>50401513</v>
      </c>
      <c r="S374" s="60" t="s">
        <v>515</v>
      </c>
      <c r="T374" s="60" t="s">
        <v>300</v>
      </c>
    </row>
    <row r="375" spans="18:20">
      <c r="R375" s="13">
        <v>50401514</v>
      </c>
      <c r="S375" s="60" t="s">
        <v>516</v>
      </c>
      <c r="T375" s="60" t="s">
        <v>148</v>
      </c>
    </row>
    <row r="376" spans="18:20">
      <c r="R376" s="13">
        <v>50402001</v>
      </c>
      <c r="S376" s="60" t="s">
        <v>632</v>
      </c>
      <c r="T376" s="60" t="s">
        <v>149</v>
      </c>
    </row>
    <row r="377" spans="18:20">
      <c r="R377" s="13">
        <v>50402002</v>
      </c>
      <c r="S377" s="60" t="s">
        <v>517</v>
      </c>
      <c r="T377" s="60" t="s">
        <v>64</v>
      </c>
    </row>
    <row r="378" spans="18:20">
      <c r="R378" s="13">
        <v>50402003</v>
      </c>
      <c r="S378" s="60" t="s">
        <v>518</v>
      </c>
      <c r="T378" s="60" t="s">
        <v>150</v>
      </c>
    </row>
    <row r="379" spans="18:20">
      <c r="R379" s="13">
        <v>50402004</v>
      </c>
      <c r="S379" s="60" t="s">
        <v>519</v>
      </c>
      <c r="T379" s="60" t="s">
        <v>151</v>
      </c>
    </row>
    <row r="380" spans="18:20">
      <c r="R380" s="13">
        <v>50402005</v>
      </c>
      <c r="S380" s="60" t="s">
        <v>520</v>
      </c>
      <c r="T380" s="60" t="s">
        <v>152</v>
      </c>
    </row>
    <row r="381" spans="18:20">
      <c r="R381" s="13">
        <v>50402006</v>
      </c>
      <c r="S381" s="60" t="s">
        <v>521</v>
      </c>
      <c r="T381" s="60" t="s">
        <v>153</v>
      </c>
    </row>
    <row r="382" spans="18:20">
      <c r="R382" s="13">
        <v>50402007</v>
      </c>
      <c r="S382" s="60" t="s">
        <v>522</v>
      </c>
      <c r="T382" s="60" t="s">
        <v>154</v>
      </c>
    </row>
    <row r="383" spans="18:20">
      <c r="R383" s="13">
        <v>50402009</v>
      </c>
      <c r="S383" s="60" t="s">
        <v>524</v>
      </c>
      <c r="T383" s="60" t="s">
        <v>156</v>
      </c>
    </row>
    <row r="384" spans="18:20">
      <c r="R384" s="13">
        <v>50402010</v>
      </c>
      <c r="S384" s="60" t="s">
        <v>525</v>
      </c>
      <c r="T384" s="60" t="s">
        <v>157</v>
      </c>
    </row>
    <row r="385" spans="18:20">
      <c r="R385" s="13">
        <v>50402011</v>
      </c>
      <c r="S385" s="60" t="s">
        <v>526</v>
      </c>
      <c r="T385" s="60" t="s">
        <v>158</v>
      </c>
    </row>
    <row r="386" spans="18:20">
      <c r="R386" s="13">
        <v>50402012</v>
      </c>
      <c r="S386" s="60" t="s">
        <v>527</v>
      </c>
      <c r="T386" s="60" t="s">
        <v>159</v>
      </c>
    </row>
    <row r="387" spans="18:20">
      <c r="R387" s="13">
        <v>50402013</v>
      </c>
      <c r="S387" s="60" t="s">
        <v>528</v>
      </c>
      <c r="T387" s="60" t="s">
        <v>160</v>
      </c>
    </row>
    <row r="388" spans="18:20">
      <c r="R388" s="13">
        <v>50402014</v>
      </c>
      <c r="S388" s="60" t="s">
        <v>530</v>
      </c>
      <c r="T388" s="60" t="s">
        <v>161</v>
      </c>
    </row>
    <row r="389" spans="18:20">
      <c r="R389" s="13">
        <v>50402015</v>
      </c>
      <c r="S389" s="60" t="s">
        <v>531</v>
      </c>
      <c r="T389" s="60" t="s">
        <v>162</v>
      </c>
    </row>
    <row r="390" spans="18:20">
      <c r="R390" s="13">
        <v>50402016</v>
      </c>
      <c r="S390" s="60" t="s">
        <v>532</v>
      </c>
      <c r="T390" s="60" t="s">
        <v>163</v>
      </c>
    </row>
    <row r="391" spans="18:20">
      <c r="R391" s="13">
        <v>50402019</v>
      </c>
      <c r="S391" s="60" t="s">
        <v>534</v>
      </c>
      <c r="T391" s="60" t="s">
        <v>165</v>
      </c>
    </row>
    <row r="392" spans="18:20">
      <c r="R392" s="13">
        <v>50402020</v>
      </c>
      <c r="S392" s="60" t="s">
        <v>535</v>
      </c>
      <c r="T392" s="60" t="s">
        <v>166</v>
      </c>
    </row>
    <row r="393" spans="18:20">
      <c r="R393" s="13">
        <v>50402030</v>
      </c>
      <c r="S393" s="60" t="s">
        <v>537</v>
      </c>
      <c r="T393" s="60" t="s">
        <v>168</v>
      </c>
    </row>
    <row r="394" spans="18:20">
      <c r="R394" s="13">
        <v>50402034</v>
      </c>
      <c r="S394" s="60" t="s">
        <v>538</v>
      </c>
      <c r="T394" s="60" t="s">
        <v>169</v>
      </c>
    </row>
    <row r="395" spans="18:20">
      <c r="R395" s="13">
        <v>50402038</v>
      </c>
      <c r="S395" s="60" t="s">
        <v>1099</v>
      </c>
      <c r="T395" s="60" t="s">
        <v>708</v>
      </c>
    </row>
    <row r="396" spans="18:20">
      <c r="R396" s="125">
        <v>50502001</v>
      </c>
      <c r="S396" s="60" t="s">
        <v>540</v>
      </c>
      <c r="T396" s="60" t="s">
        <v>170</v>
      </c>
    </row>
    <row r="397" spans="18:20">
      <c r="R397" s="13">
        <v>50502002</v>
      </c>
      <c r="S397" s="60" t="s">
        <v>541</v>
      </c>
      <c r="T397" s="60" t="s">
        <v>171</v>
      </c>
    </row>
    <row r="398" spans="18:20">
      <c r="R398" s="13">
        <v>50502003</v>
      </c>
      <c r="S398" s="60" t="s">
        <v>542</v>
      </c>
      <c r="T398" s="60" t="s">
        <v>65</v>
      </c>
    </row>
    <row r="399" spans="18:20">
      <c r="R399" s="13">
        <v>50502004</v>
      </c>
      <c r="S399" s="60" t="s">
        <v>544</v>
      </c>
      <c r="T399" s="60" t="s">
        <v>172</v>
      </c>
    </row>
    <row r="400" spans="18:20">
      <c r="R400" s="13">
        <v>50502005</v>
      </c>
      <c r="S400" s="60" t="s">
        <v>1100</v>
      </c>
      <c r="T400" s="60" t="s">
        <v>611</v>
      </c>
    </row>
    <row r="401" spans="18:20">
      <c r="R401" s="125">
        <v>50502008</v>
      </c>
      <c r="S401" s="60" t="s">
        <v>547</v>
      </c>
      <c r="T401" s="60" t="s">
        <v>175</v>
      </c>
    </row>
    <row r="402" spans="18:20">
      <c r="R402" s="13">
        <v>50503001</v>
      </c>
      <c r="S402" s="60" t="s">
        <v>548</v>
      </c>
      <c r="T402" s="60" t="s">
        <v>176</v>
      </c>
    </row>
    <row r="403" spans="18:20">
      <c r="R403" s="13">
        <v>50503003</v>
      </c>
      <c r="S403" s="60" t="s">
        <v>550</v>
      </c>
      <c r="T403" s="60" t="s">
        <v>178</v>
      </c>
    </row>
    <row r="404" spans="18:20">
      <c r="R404" s="13">
        <v>50503004</v>
      </c>
      <c r="S404" s="60" t="s">
        <v>634</v>
      </c>
      <c r="T404" s="60" t="s">
        <v>198</v>
      </c>
    </row>
    <row r="405" spans="18:20">
      <c r="R405" s="13">
        <v>50503005</v>
      </c>
      <c r="S405" s="60" t="s">
        <v>635</v>
      </c>
      <c r="T405" s="60" t="s">
        <v>551</v>
      </c>
    </row>
    <row r="406" spans="18:20">
      <c r="R406" s="13">
        <v>50503006</v>
      </c>
      <c r="S406" s="60" t="s">
        <v>552</v>
      </c>
      <c r="T406" s="60" t="s">
        <v>202</v>
      </c>
    </row>
    <row r="407" spans="18:20">
      <c r="R407" s="13">
        <v>50503008</v>
      </c>
      <c r="S407" s="60" t="s">
        <v>554</v>
      </c>
      <c r="T407" s="60" t="s">
        <v>301</v>
      </c>
    </row>
    <row r="408" spans="18:20">
      <c r="R408" s="13">
        <v>50504002</v>
      </c>
      <c r="S408" s="60" t="s">
        <v>555</v>
      </c>
      <c r="T408" s="60" t="s">
        <v>180</v>
      </c>
    </row>
    <row r="409" spans="18:20">
      <c r="R409" s="13">
        <v>50602001</v>
      </c>
      <c r="S409" s="60" t="s">
        <v>556</v>
      </c>
      <c r="T409" s="60" t="s">
        <v>181</v>
      </c>
    </row>
    <row r="410" spans="18:20">
      <c r="R410" s="13">
        <v>50602002</v>
      </c>
      <c r="S410" s="60" t="s">
        <v>557</v>
      </c>
      <c r="T410" s="60" t="s">
        <v>182</v>
      </c>
    </row>
    <row r="411" spans="18:20">
      <c r="R411" s="13">
        <v>50602003</v>
      </c>
      <c r="S411" s="60" t="s">
        <v>558</v>
      </c>
      <c r="T411" s="60" t="s">
        <v>66</v>
      </c>
    </row>
    <row r="412" spans="18:20">
      <c r="R412" s="13">
        <v>50602004</v>
      </c>
      <c r="S412" s="60" t="s">
        <v>559</v>
      </c>
      <c r="T412" s="60" t="s">
        <v>183</v>
      </c>
    </row>
    <row r="413" spans="18:20">
      <c r="R413" s="13">
        <v>50603001</v>
      </c>
      <c r="S413" s="60" t="s">
        <v>1102</v>
      </c>
      <c r="T413" s="60" t="s">
        <v>652</v>
      </c>
    </row>
    <row r="414" spans="18:20">
      <c r="R414" s="13">
        <v>50603002</v>
      </c>
      <c r="S414" s="60" t="s">
        <v>1103</v>
      </c>
      <c r="T414" s="60" t="s">
        <v>1104</v>
      </c>
    </row>
    <row r="415" spans="18:20">
      <c r="R415" s="13">
        <v>50603008</v>
      </c>
      <c r="S415" s="60" t="s">
        <v>2339</v>
      </c>
      <c r="T415" s="60" t="s">
        <v>2340</v>
      </c>
    </row>
    <row r="416" spans="18:20">
      <c r="R416" s="13">
        <v>50603013</v>
      </c>
      <c r="S416" s="60" t="s">
        <v>636</v>
      </c>
      <c r="T416" s="60" t="s">
        <v>609</v>
      </c>
    </row>
    <row r="417" spans="18:20">
      <c r="R417" s="13">
        <v>50603015</v>
      </c>
      <c r="S417" s="60" t="s">
        <v>1304</v>
      </c>
      <c r="T417" s="60" t="s">
        <v>1305</v>
      </c>
    </row>
    <row r="418" spans="18:20">
      <c r="R418" s="13">
        <v>50603016</v>
      </c>
      <c r="S418" s="60" t="s">
        <v>1105</v>
      </c>
      <c r="T418" s="60" t="s">
        <v>739</v>
      </c>
    </row>
    <row r="419" spans="18:20">
      <c r="R419" s="13">
        <v>50605001</v>
      </c>
      <c r="S419" s="60" t="s">
        <v>560</v>
      </c>
      <c r="T419" s="60" t="s">
        <v>184</v>
      </c>
    </row>
    <row r="420" spans="18:20">
      <c r="R420" s="13">
        <v>50605002</v>
      </c>
      <c r="S420" s="60" t="s">
        <v>561</v>
      </c>
      <c r="T420" s="60" t="s">
        <v>185</v>
      </c>
    </row>
    <row r="421" spans="18:20">
      <c r="R421" s="13">
        <v>50701001</v>
      </c>
      <c r="S421" s="60" t="s">
        <v>562</v>
      </c>
      <c r="T421" s="60" t="s">
        <v>186</v>
      </c>
    </row>
    <row r="422" spans="18:20">
      <c r="R422" s="13">
        <v>50801001</v>
      </c>
      <c r="S422" s="60" t="s">
        <v>637</v>
      </c>
      <c r="T422" s="60" t="s">
        <v>610</v>
      </c>
    </row>
    <row r="423" spans="18:20">
      <c r="R423" s="13">
        <v>50801002</v>
      </c>
      <c r="S423" s="60" t="s">
        <v>1106</v>
      </c>
      <c r="T423" s="60" t="s">
        <v>1107</v>
      </c>
    </row>
  </sheetData>
  <conditionalFormatting sqref="R115:R423">
    <cfRule type="colorScale" priority="2">
      <colorScale>
        <cfvo type="min"/>
        <cfvo type="percentile" val="50"/>
        <cfvo type="max"/>
        <color rgb="FFF8696B"/>
        <color rgb="FFFCFCFF"/>
        <color rgb="FF63BE7B"/>
      </colorScale>
    </cfRule>
  </conditionalFormatting>
  <conditionalFormatting sqref="S114:S423">
    <cfRule type="duplicateValues" dxfId="25" priority="1"/>
  </conditionalFormatting>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DE8A-E5AA-466B-88F7-138084D9A4BD}">
  <sheetPr codeName="Sheet15" filterMode="1"/>
  <dimension ref="A1:R320"/>
  <sheetViews>
    <sheetView workbookViewId="0">
      <pane xSplit="8" ySplit="1" topLeftCell="L272" activePane="bottomRight" state="frozen"/>
      <selection activeCell="C286" sqref="C286"/>
      <selection pane="topRight" activeCell="C286" sqref="C286"/>
      <selection pane="bottomLeft" activeCell="C286" sqref="C286"/>
      <selection pane="bottomRight" activeCell="C286" sqref="C286"/>
    </sheetView>
  </sheetViews>
  <sheetFormatPr defaultColWidth="9.453125" defaultRowHeight="12.5"/>
  <cols>
    <col min="1" max="1" width="7.54296875" style="9" bestFit="1" customWidth="1"/>
    <col min="2" max="2" width="12.81640625" style="9" bestFit="1" customWidth="1"/>
    <col min="3" max="3" width="16.81640625" style="9" bestFit="1" customWidth="1"/>
    <col min="4" max="4" width="20.54296875" style="9" bestFit="1" customWidth="1"/>
    <col min="5" max="5" width="19.54296875" style="9" customWidth="1"/>
    <col min="6" max="7" width="16.453125" style="9" customWidth="1"/>
    <col min="8" max="8" width="20.453125" style="9" customWidth="1"/>
    <col min="9" max="9" width="21" style="9" bestFit="1" customWidth="1"/>
    <col min="10" max="11" width="13.54296875" style="9" bestFit="1" customWidth="1"/>
    <col min="12" max="12" width="20.453125" style="9" bestFit="1" customWidth="1"/>
    <col min="13" max="13" width="48" style="9" bestFit="1" customWidth="1"/>
    <col min="14" max="14" width="45.1796875" style="9" bestFit="1" customWidth="1"/>
    <col min="15" max="16384" width="9.453125" style="9"/>
  </cols>
  <sheetData>
    <row r="1" spans="1:14" ht="13">
      <c r="A1" s="10" t="s">
        <v>1110</v>
      </c>
      <c r="B1" s="11" t="s">
        <v>1108</v>
      </c>
      <c r="C1" s="8" t="s">
        <v>325</v>
      </c>
      <c r="D1" s="8" t="s">
        <v>325</v>
      </c>
      <c r="E1" s="8" t="s">
        <v>692</v>
      </c>
      <c r="F1" s="8" t="s">
        <v>693</v>
      </c>
      <c r="G1" s="8" t="s">
        <v>694</v>
      </c>
      <c r="H1" s="8" t="s">
        <v>695</v>
      </c>
      <c r="I1" s="8" t="s">
        <v>326</v>
      </c>
      <c r="J1" s="8" t="s">
        <v>327</v>
      </c>
      <c r="K1" s="8" t="s">
        <v>328</v>
      </c>
      <c r="L1" s="8" t="s">
        <v>329</v>
      </c>
      <c r="M1" s="8" t="s">
        <v>1109</v>
      </c>
      <c r="N1" s="8" t="s">
        <v>3</v>
      </c>
    </row>
    <row r="2" spans="1:14" ht="14.5" hidden="1">
      <c r="A2" s="12" t="s">
        <v>1306</v>
      </c>
      <c r="B2" s="127" t="s">
        <v>1247</v>
      </c>
      <c r="C2" s="128" t="s">
        <v>983</v>
      </c>
      <c r="D2" s="128" t="s">
        <v>984</v>
      </c>
      <c r="E2" s="61">
        <v>584779500</v>
      </c>
      <c r="F2" s="61">
        <v>0</v>
      </c>
      <c r="G2" s="61">
        <v>0</v>
      </c>
      <c r="H2" s="61">
        <v>584779500</v>
      </c>
      <c r="I2" s="61">
        <v>7488532.46</v>
      </c>
      <c r="J2" s="61">
        <v>0</v>
      </c>
      <c r="K2" s="61">
        <v>0</v>
      </c>
      <c r="L2" s="61">
        <v>7488532.46</v>
      </c>
      <c r="M2" s="9" t="s">
        <v>1111</v>
      </c>
      <c r="N2" s="9" t="s">
        <v>714</v>
      </c>
    </row>
    <row r="3" spans="1:14" ht="14.5" hidden="1">
      <c r="A3" s="12" t="s">
        <v>1306</v>
      </c>
      <c r="B3" s="127" t="s">
        <v>1248</v>
      </c>
      <c r="C3" s="128" t="s">
        <v>330</v>
      </c>
      <c r="D3" s="128" t="s">
        <v>42</v>
      </c>
      <c r="E3" s="61">
        <v>908410987.37</v>
      </c>
      <c r="F3" s="61">
        <v>35192515.329999998</v>
      </c>
      <c r="G3" s="61">
        <v>0</v>
      </c>
      <c r="H3" s="61">
        <v>943603502.70000005</v>
      </c>
      <c r="I3" s="61">
        <v>11698115.27</v>
      </c>
      <c r="J3" s="61">
        <v>414437.64</v>
      </c>
      <c r="K3" s="61">
        <v>0</v>
      </c>
      <c r="L3" s="61">
        <v>12112552.91</v>
      </c>
      <c r="M3" s="9" t="s">
        <v>283</v>
      </c>
      <c r="N3" s="9" t="s">
        <v>714</v>
      </c>
    </row>
    <row r="4" spans="1:14" ht="14.5" hidden="1">
      <c r="A4" s="12" t="s">
        <v>1306</v>
      </c>
      <c r="B4" s="127" t="s">
        <v>1468</v>
      </c>
      <c r="C4" s="128" t="s">
        <v>696</v>
      </c>
      <c r="D4" s="128" t="s">
        <v>681</v>
      </c>
      <c r="E4" s="61">
        <v>0</v>
      </c>
      <c r="F4" s="61">
        <v>123441</v>
      </c>
      <c r="G4" s="61">
        <v>20974.98</v>
      </c>
      <c r="H4" s="61">
        <v>102466.02</v>
      </c>
      <c r="I4" s="61">
        <v>0</v>
      </c>
      <c r="J4" s="61">
        <v>1453.1</v>
      </c>
      <c r="K4" s="61">
        <v>246.91</v>
      </c>
      <c r="L4" s="61">
        <v>1206.19</v>
      </c>
      <c r="M4" s="9" t="s">
        <v>283</v>
      </c>
      <c r="N4" s="9" t="s">
        <v>714</v>
      </c>
    </row>
    <row r="5" spans="1:14" ht="14.5" hidden="1">
      <c r="A5" s="12" t="s">
        <v>1306</v>
      </c>
      <c r="B5" s="127" t="s">
        <v>1469</v>
      </c>
      <c r="C5" s="128" t="s">
        <v>331</v>
      </c>
      <c r="D5" s="128" t="s">
        <v>68</v>
      </c>
      <c r="E5" s="61">
        <v>-148815948.37</v>
      </c>
      <c r="F5" s="61">
        <v>0</v>
      </c>
      <c r="G5" s="61">
        <v>13430132.960000001</v>
      </c>
      <c r="H5" s="61">
        <v>-162246081.33000001</v>
      </c>
      <c r="I5" s="61">
        <v>-1941024.19</v>
      </c>
      <c r="J5" s="61">
        <v>0</v>
      </c>
      <c r="K5" s="61">
        <v>173846.96</v>
      </c>
      <c r="L5" s="61">
        <v>-2114871.15</v>
      </c>
      <c r="M5" s="9" t="s">
        <v>68</v>
      </c>
      <c r="N5" s="9" t="s">
        <v>714</v>
      </c>
    </row>
    <row r="6" spans="1:14" ht="14.5" hidden="1">
      <c r="A6" s="12" t="s">
        <v>1306</v>
      </c>
      <c r="B6" s="127" t="s">
        <v>1470</v>
      </c>
      <c r="C6" s="128" t="s">
        <v>697</v>
      </c>
      <c r="D6" s="128" t="s">
        <v>647</v>
      </c>
      <c r="E6" s="61">
        <v>-63568326.700000003</v>
      </c>
      <c r="F6" s="61">
        <v>34.96</v>
      </c>
      <c r="G6" s="61">
        <v>4583232.67</v>
      </c>
      <c r="H6" s="61">
        <v>-68151524.409999996</v>
      </c>
      <c r="I6" s="61">
        <v>-801440.42</v>
      </c>
      <c r="J6" s="61">
        <v>0.41</v>
      </c>
      <c r="K6" s="61">
        <v>57772.93</v>
      </c>
      <c r="L6" s="61">
        <v>-859212.94</v>
      </c>
      <c r="M6" s="9" t="s">
        <v>647</v>
      </c>
      <c r="N6" s="9" t="s">
        <v>714</v>
      </c>
    </row>
    <row r="7" spans="1:14" ht="14.5" hidden="1">
      <c r="A7" s="12" t="s">
        <v>1306</v>
      </c>
      <c r="B7" s="127" t="s">
        <v>1249</v>
      </c>
      <c r="C7" s="128" t="s">
        <v>332</v>
      </c>
      <c r="D7" s="128" t="s">
        <v>22</v>
      </c>
      <c r="E7" s="61">
        <v>641519294.23000002</v>
      </c>
      <c r="F7" s="61">
        <v>16530156.310000001</v>
      </c>
      <c r="G7" s="61">
        <v>6160626.4100000001</v>
      </c>
      <c r="H7" s="61">
        <v>651888824.13</v>
      </c>
      <c r="I7" s="61">
        <v>8906357.5600000005</v>
      </c>
      <c r="J7" s="61">
        <v>196300.07</v>
      </c>
      <c r="K7" s="61">
        <v>82360.460000000006</v>
      </c>
      <c r="L7" s="61">
        <v>9020297.1699999999</v>
      </c>
      <c r="M7" s="9" t="s">
        <v>315</v>
      </c>
      <c r="N7" s="9" t="s">
        <v>714</v>
      </c>
    </row>
    <row r="8" spans="1:14" ht="14.5" hidden="1">
      <c r="A8" s="12" t="s">
        <v>1306</v>
      </c>
      <c r="B8" s="127" t="s">
        <v>1250</v>
      </c>
      <c r="C8" s="128" t="s">
        <v>333</v>
      </c>
      <c r="D8" s="128" t="s">
        <v>69</v>
      </c>
      <c r="E8" s="61">
        <v>-436416436.81</v>
      </c>
      <c r="F8" s="61">
        <v>3137616.63</v>
      </c>
      <c r="G8" s="61">
        <v>40739927.460000001</v>
      </c>
      <c r="H8" s="61">
        <v>-474018747.63999999</v>
      </c>
      <c r="I8" s="61">
        <v>-6234763.96</v>
      </c>
      <c r="J8" s="61">
        <v>45593.78</v>
      </c>
      <c r="K8" s="61">
        <v>563659.80000000005</v>
      </c>
      <c r="L8" s="61">
        <v>-6752829.9800000004</v>
      </c>
      <c r="M8" s="9" t="s">
        <v>1112</v>
      </c>
      <c r="N8" s="9" t="s">
        <v>714</v>
      </c>
    </row>
    <row r="9" spans="1:14" ht="14.5" hidden="1">
      <c r="A9" s="12" t="s">
        <v>1306</v>
      </c>
      <c r="B9" s="127" t="s">
        <v>1251</v>
      </c>
      <c r="C9" s="128" t="s">
        <v>334</v>
      </c>
      <c r="D9" s="128" t="s">
        <v>23</v>
      </c>
      <c r="E9" s="61">
        <v>141922038.88999999</v>
      </c>
      <c r="F9" s="61">
        <v>25304667.91</v>
      </c>
      <c r="G9" s="61">
        <v>3314296</v>
      </c>
      <c r="H9" s="61">
        <v>163912410.80000001</v>
      </c>
      <c r="I9" s="61">
        <v>1838844.03</v>
      </c>
      <c r="J9" s="61">
        <v>299159.33</v>
      </c>
      <c r="K9" s="61">
        <v>44691.83</v>
      </c>
      <c r="L9" s="61">
        <v>2093311.53</v>
      </c>
      <c r="M9" s="9" t="s">
        <v>309</v>
      </c>
      <c r="N9" s="9" t="s">
        <v>714</v>
      </c>
    </row>
    <row r="10" spans="1:14" ht="14.5" hidden="1">
      <c r="A10" s="12" t="s">
        <v>1306</v>
      </c>
      <c r="B10" s="127" t="s">
        <v>1252</v>
      </c>
      <c r="C10" s="128" t="s">
        <v>335</v>
      </c>
      <c r="D10" s="128" t="s">
        <v>70</v>
      </c>
      <c r="E10" s="61">
        <v>-100659117.77</v>
      </c>
      <c r="F10" s="61">
        <v>3314296</v>
      </c>
      <c r="G10" s="61">
        <v>8290737.5899999999</v>
      </c>
      <c r="H10" s="61">
        <v>-105635559.36</v>
      </c>
      <c r="I10" s="61">
        <v>-1335306.67</v>
      </c>
      <c r="J10" s="61">
        <v>44691.83</v>
      </c>
      <c r="K10" s="61">
        <v>101611.75</v>
      </c>
      <c r="L10" s="61">
        <v>-1392226.59</v>
      </c>
      <c r="M10" s="9" t="s">
        <v>70</v>
      </c>
      <c r="N10" s="9" t="s">
        <v>714</v>
      </c>
    </row>
    <row r="11" spans="1:14" ht="14.5" hidden="1">
      <c r="A11" s="12" t="s">
        <v>1306</v>
      </c>
      <c r="B11" s="127" t="s">
        <v>1253</v>
      </c>
      <c r="C11" s="128" t="s">
        <v>336</v>
      </c>
      <c r="D11" s="128" t="s">
        <v>24</v>
      </c>
      <c r="E11" s="61">
        <v>58221495.539999999</v>
      </c>
      <c r="F11" s="61">
        <v>6019950.6600000001</v>
      </c>
      <c r="G11" s="61">
        <v>0</v>
      </c>
      <c r="H11" s="61">
        <v>64241446.200000003</v>
      </c>
      <c r="I11" s="61">
        <v>740671.41</v>
      </c>
      <c r="J11" s="61">
        <v>71013.279999999999</v>
      </c>
      <c r="K11" s="61">
        <v>0</v>
      </c>
      <c r="L11" s="61">
        <v>811684.69</v>
      </c>
      <c r="M11" s="9" t="s">
        <v>305</v>
      </c>
      <c r="N11" s="9" t="s">
        <v>714</v>
      </c>
    </row>
    <row r="12" spans="1:14" ht="14.5" hidden="1">
      <c r="A12" s="12" t="s">
        <v>1306</v>
      </c>
      <c r="B12" s="127" t="s">
        <v>1254</v>
      </c>
      <c r="C12" s="128" t="s">
        <v>337</v>
      </c>
      <c r="D12" s="128" t="s">
        <v>71</v>
      </c>
      <c r="E12" s="61">
        <v>-33499276.23</v>
      </c>
      <c r="F12" s="61">
        <v>0</v>
      </c>
      <c r="G12" s="61">
        <v>5162046.3099999996</v>
      </c>
      <c r="H12" s="61">
        <v>-38661322.539999999</v>
      </c>
      <c r="I12" s="61">
        <v>-434896.84</v>
      </c>
      <c r="J12" s="61">
        <v>0</v>
      </c>
      <c r="K12" s="61">
        <v>64630.1</v>
      </c>
      <c r="L12" s="61">
        <v>-499526.94</v>
      </c>
      <c r="M12" s="9" t="s">
        <v>71</v>
      </c>
      <c r="N12" s="9" t="s">
        <v>714</v>
      </c>
    </row>
    <row r="13" spans="1:14" ht="14.5" hidden="1">
      <c r="A13" s="12" t="s">
        <v>1306</v>
      </c>
      <c r="B13" s="127" t="s">
        <v>1255</v>
      </c>
      <c r="C13" s="128" t="s">
        <v>338</v>
      </c>
      <c r="D13" s="128" t="s">
        <v>25</v>
      </c>
      <c r="E13" s="61">
        <v>41342036.109999999</v>
      </c>
      <c r="F13" s="61">
        <v>2508273.65</v>
      </c>
      <c r="G13" s="61">
        <v>0</v>
      </c>
      <c r="H13" s="61">
        <v>43850309.759999998</v>
      </c>
      <c r="I13" s="61">
        <v>524453.65</v>
      </c>
      <c r="J13" s="61">
        <v>29577.86</v>
      </c>
      <c r="K13" s="61">
        <v>0</v>
      </c>
      <c r="L13" s="61">
        <v>554031.51</v>
      </c>
      <c r="M13" s="9" t="s">
        <v>306</v>
      </c>
      <c r="N13" s="9" t="s">
        <v>714</v>
      </c>
    </row>
    <row r="14" spans="1:14" ht="14.5" hidden="1">
      <c r="A14" s="12" t="s">
        <v>1306</v>
      </c>
      <c r="B14" s="127" t="s">
        <v>1256</v>
      </c>
      <c r="C14" s="128" t="s">
        <v>339</v>
      </c>
      <c r="D14" s="128" t="s">
        <v>72</v>
      </c>
      <c r="E14" s="61">
        <v>-38620730.619999997</v>
      </c>
      <c r="F14" s="61">
        <v>0</v>
      </c>
      <c r="G14" s="61">
        <v>2472462.17</v>
      </c>
      <c r="H14" s="61">
        <v>-41093192.789999999</v>
      </c>
      <c r="I14" s="61">
        <v>-491959.46</v>
      </c>
      <c r="J14" s="61">
        <v>0</v>
      </c>
      <c r="K14" s="61">
        <v>29516.17</v>
      </c>
      <c r="L14" s="61">
        <v>-521475.63</v>
      </c>
      <c r="M14" s="9" t="s">
        <v>72</v>
      </c>
      <c r="N14" s="9" t="s">
        <v>714</v>
      </c>
    </row>
    <row r="15" spans="1:14" ht="14.5" hidden="1">
      <c r="A15" s="12" t="s">
        <v>1306</v>
      </c>
      <c r="B15" s="127" t="s">
        <v>1257</v>
      </c>
      <c r="C15" s="128" t="s">
        <v>340</v>
      </c>
      <c r="D15" s="128" t="s">
        <v>26</v>
      </c>
      <c r="E15" s="61">
        <v>15273166</v>
      </c>
      <c r="F15" s="61">
        <v>1856649</v>
      </c>
      <c r="G15" s="61">
        <v>0</v>
      </c>
      <c r="H15" s="61">
        <v>17129815</v>
      </c>
      <c r="I15" s="61">
        <v>206498.01</v>
      </c>
      <c r="J15" s="61">
        <v>21855.79</v>
      </c>
      <c r="K15" s="61">
        <v>0</v>
      </c>
      <c r="L15" s="61">
        <v>228353.8</v>
      </c>
      <c r="M15" s="9" t="s">
        <v>1113</v>
      </c>
      <c r="N15" s="9" t="s">
        <v>714</v>
      </c>
    </row>
    <row r="16" spans="1:14" ht="14.5" hidden="1">
      <c r="A16" s="12" t="s">
        <v>1306</v>
      </c>
      <c r="B16" s="127" t="s">
        <v>1258</v>
      </c>
      <c r="C16" s="128" t="s">
        <v>341</v>
      </c>
      <c r="D16" s="128" t="s">
        <v>73</v>
      </c>
      <c r="E16" s="61">
        <v>-15273166</v>
      </c>
      <c r="F16" s="61">
        <v>0</v>
      </c>
      <c r="G16" s="61">
        <v>92832.45</v>
      </c>
      <c r="H16" s="61">
        <v>-15365998.449999999</v>
      </c>
      <c r="I16" s="61">
        <v>-206498.01</v>
      </c>
      <c r="J16" s="61">
        <v>0</v>
      </c>
      <c r="K16" s="61">
        <v>1092.79</v>
      </c>
      <c r="L16" s="61">
        <v>-207590.8</v>
      </c>
      <c r="M16" s="9" t="s">
        <v>73</v>
      </c>
      <c r="N16" s="9" t="s">
        <v>714</v>
      </c>
    </row>
    <row r="17" spans="1:14" ht="14.5" hidden="1">
      <c r="A17" s="12" t="s">
        <v>1306</v>
      </c>
      <c r="B17" s="127" t="s">
        <v>1259</v>
      </c>
      <c r="C17" s="128" t="s">
        <v>698</v>
      </c>
      <c r="D17" s="128" t="s">
        <v>648</v>
      </c>
      <c r="E17" s="61">
        <v>833963340.64999998</v>
      </c>
      <c r="F17" s="61">
        <v>10997268.279999999</v>
      </c>
      <c r="G17" s="61">
        <v>0</v>
      </c>
      <c r="H17" s="61">
        <v>844960608.92999995</v>
      </c>
      <c r="I17" s="61">
        <v>11124246.75</v>
      </c>
      <c r="J17" s="61">
        <v>129545.92</v>
      </c>
      <c r="K17" s="61">
        <v>0</v>
      </c>
      <c r="L17" s="61">
        <v>11253792.67</v>
      </c>
      <c r="M17" s="9" t="s">
        <v>648</v>
      </c>
      <c r="N17" s="9" t="s">
        <v>714</v>
      </c>
    </row>
    <row r="18" spans="1:14" ht="14.5" hidden="1">
      <c r="A18" s="12" t="s">
        <v>1306</v>
      </c>
      <c r="B18" s="127" t="s">
        <v>1260</v>
      </c>
      <c r="C18" s="128" t="s">
        <v>699</v>
      </c>
      <c r="D18" s="128" t="s">
        <v>654</v>
      </c>
      <c r="E18" s="61">
        <v>-506739220.75</v>
      </c>
      <c r="F18" s="61">
        <v>0</v>
      </c>
      <c r="G18" s="61">
        <v>51637607.579999998</v>
      </c>
      <c r="H18" s="61">
        <v>-558376828.33000004</v>
      </c>
      <c r="I18" s="61">
        <v>-6975226.0800000001</v>
      </c>
      <c r="J18" s="61">
        <v>0</v>
      </c>
      <c r="K18" s="61">
        <v>686464.95</v>
      </c>
      <c r="L18" s="61">
        <v>-7661691.0300000003</v>
      </c>
      <c r="M18" s="9" t="s">
        <v>654</v>
      </c>
      <c r="N18" s="9" t="s">
        <v>714</v>
      </c>
    </row>
    <row r="19" spans="1:14" ht="14.5" hidden="1">
      <c r="A19" s="12" t="s">
        <v>1306</v>
      </c>
      <c r="B19" s="13" t="s">
        <v>1471</v>
      </c>
      <c r="C19" s="60" t="s">
        <v>985</v>
      </c>
      <c r="D19" s="60" t="s">
        <v>740</v>
      </c>
      <c r="E19" s="61">
        <v>24374941.27</v>
      </c>
      <c r="F19" s="61">
        <v>0</v>
      </c>
      <c r="G19" s="61">
        <v>0</v>
      </c>
      <c r="H19" s="61">
        <v>24374941.27</v>
      </c>
      <c r="I19" s="61">
        <v>290350.7</v>
      </c>
      <c r="J19" s="61">
        <v>0</v>
      </c>
      <c r="K19" s="61">
        <v>0</v>
      </c>
      <c r="L19" s="61">
        <v>290350.7</v>
      </c>
      <c r="M19" s="9" t="s">
        <v>740</v>
      </c>
      <c r="N19" s="9" t="s">
        <v>810</v>
      </c>
    </row>
    <row r="20" spans="1:14" ht="14.5" hidden="1">
      <c r="A20" s="12" t="s">
        <v>1306</v>
      </c>
      <c r="B20" s="13" t="s">
        <v>1472</v>
      </c>
      <c r="C20" s="60" t="s">
        <v>986</v>
      </c>
      <c r="D20" s="60" t="s">
        <v>737</v>
      </c>
      <c r="E20" s="61">
        <v>-3078940.13</v>
      </c>
      <c r="F20" s="61">
        <v>0</v>
      </c>
      <c r="G20" s="61">
        <v>3078937.57</v>
      </c>
      <c r="H20" s="61">
        <v>-6157877.7000000002</v>
      </c>
      <c r="I20" s="61">
        <v>-36675.879999999997</v>
      </c>
      <c r="J20" s="61">
        <v>0</v>
      </c>
      <c r="K20" s="61">
        <v>36675.85</v>
      </c>
      <c r="L20" s="61">
        <v>-73351.73</v>
      </c>
      <c r="M20" s="9" t="s">
        <v>737</v>
      </c>
      <c r="N20" s="9" t="s">
        <v>810</v>
      </c>
    </row>
    <row r="21" spans="1:14" ht="14.5" hidden="1">
      <c r="A21" s="12" t="s">
        <v>1306</v>
      </c>
      <c r="B21" s="13" t="s">
        <v>1473</v>
      </c>
      <c r="C21" s="60" t="s">
        <v>342</v>
      </c>
      <c r="D21" s="60" t="s">
        <v>31</v>
      </c>
      <c r="E21" s="61">
        <v>17141706.789999999</v>
      </c>
      <c r="F21" s="61">
        <v>0</v>
      </c>
      <c r="G21" s="61">
        <v>0</v>
      </c>
      <c r="H21" s="61">
        <v>17141706.789999999</v>
      </c>
      <c r="I21" s="61">
        <v>225347.58</v>
      </c>
      <c r="J21" s="61">
        <v>0</v>
      </c>
      <c r="K21" s="61">
        <v>0</v>
      </c>
      <c r="L21" s="61">
        <v>225347.58</v>
      </c>
      <c r="M21" s="9" t="s">
        <v>31</v>
      </c>
      <c r="N21" s="9" t="s">
        <v>959</v>
      </c>
    </row>
    <row r="22" spans="1:14" ht="14.5" hidden="1">
      <c r="A22" s="12" t="s">
        <v>1306</v>
      </c>
      <c r="B22" s="13" t="s">
        <v>1474</v>
      </c>
      <c r="C22" s="60" t="s">
        <v>343</v>
      </c>
      <c r="D22" s="60" t="s">
        <v>74</v>
      </c>
      <c r="E22" s="61">
        <v>-16413256.789999999</v>
      </c>
      <c r="F22" s="61">
        <v>0</v>
      </c>
      <c r="G22" s="61">
        <v>259200</v>
      </c>
      <c r="H22" s="61">
        <v>-16672456.789999999</v>
      </c>
      <c r="I22" s="61">
        <v>-216615.76</v>
      </c>
      <c r="J22" s="61">
        <v>0</v>
      </c>
      <c r="K22" s="61">
        <v>3142.18</v>
      </c>
      <c r="L22" s="61">
        <v>-219757.94</v>
      </c>
      <c r="M22" s="9" t="s">
        <v>74</v>
      </c>
      <c r="N22" s="9" t="s">
        <v>959</v>
      </c>
    </row>
    <row r="23" spans="1:14" ht="14.5" hidden="1">
      <c r="A23" s="12" t="s">
        <v>1306</v>
      </c>
      <c r="B23" s="13" t="s">
        <v>1261</v>
      </c>
      <c r="C23" s="60" t="s">
        <v>344</v>
      </c>
      <c r="D23" s="60" t="s">
        <v>216</v>
      </c>
      <c r="E23" s="61">
        <v>5310850.21</v>
      </c>
      <c r="F23" s="61">
        <v>41176181.310000002</v>
      </c>
      <c r="G23" s="61">
        <v>36835279.880000003</v>
      </c>
      <c r="H23" s="61">
        <v>9651751.6400000006</v>
      </c>
      <c r="I23" s="61">
        <v>63141.16</v>
      </c>
      <c r="J23" s="61">
        <v>484716.04</v>
      </c>
      <c r="K23" s="61">
        <v>434240.36</v>
      </c>
      <c r="L23" s="61">
        <v>113616.84</v>
      </c>
      <c r="M23" s="9" t="s">
        <v>283</v>
      </c>
      <c r="N23" s="9" t="s">
        <v>205</v>
      </c>
    </row>
    <row r="24" spans="1:14" ht="14.5" hidden="1">
      <c r="A24" s="12" t="s">
        <v>1306</v>
      </c>
      <c r="B24" s="13" t="s">
        <v>1262</v>
      </c>
      <c r="C24" s="60" t="s">
        <v>345</v>
      </c>
      <c r="D24" s="60" t="s">
        <v>217</v>
      </c>
      <c r="E24" s="61">
        <v>11694445.720000001</v>
      </c>
      <c r="F24" s="61">
        <v>19122582.809999999</v>
      </c>
      <c r="G24" s="61">
        <v>16352550.08</v>
      </c>
      <c r="H24" s="61">
        <v>14464478.449999999</v>
      </c>
      <c r="I24" s="61">
        <v>138522</v>
      </c>
      <c r="J24" s="61">
        <v>226688.72</v>
      </c>
      <c r="K24" s="61">
        <v>193390.8</v>
      </c>
      <c r="L24" s="61">
        <v>171819.92</v>
      </c>
      <c r="M24" s="9" t="s">
        <v>315</v>
      </c>
      <c r="N24" s="9" t="s">
        <v>205</v>
      </c>
    </row>
    <row r="25" spans="1:14" ht="14.5" hidden="1">
      <c r="A25" s="12" t="s">
        <v>1306</v>
      </c>
      <c r="B25" s="13" t="s">
        <v>1263</v>
      </c>
      <c r="C25" s="60" t="s">
        <v>346</v>
      </c>
      <c r="D25" s="60" t="s">
        <v>291</v>
      </c>
      <c r="E25" s="61">
        <v>0</v>
      </c>
      <c r="F25" s="61">
        <v>3092180.2</v>
      </c>
      <c r="G25" s="61">
        <v>2432520.2000000002</v>
      </c>
      <c r="H25" s="61">
        <v>659660</v>
      </c>
      <c r="I25" s="61">
        <v>0</v>
      </c>
      <c r="J25" s="61">
        <v>36513.43</v>
      </c>
      <c r="K25" s="61">
        <v>28748.16</v>
      </c>
      <c r="L25" s="61">
        <v>7765.27</v>
      </c>
      <c r="M25" s="9" t="s">
        <v>309</v>
      </c>
      <c r="N25" s="9" t="s">
        <v>205</v>
      </c>
    </row>
    <row r="26" spans="1:14" ht="14.5" hidden="1">
      <c r="A26" s="12" t="s">
        <v>1306</v>
      </c>
      <c r="B26" s="13" t="s">
        <v>1264</v>
      </c>
      <c r="C26" s="60" t="s">
        <v>347</v>
      </c>
      <c r="D26" s="60" t="s">
        <v>218</v>
      </c>
      <c r="E26" s="61">
        <v>2196690</v>
      </c>
      <c r="F26" s="61">
        <v>454667.25</v>
      </c>
      <c r="G26" s="61">
        <v>2505617.25</v>
      </c>
      <c r="H26" s="61">
        <v>145740</v>
      </c>
      <c r="I26" s="61">
        <v>25858.62</v>
      </c>
      <c r="J26" s="61">
        <v>5352.19</v>
      </c>
      <c r="K26" s="61">
        <v>29495.21</v>
      </c>
      <c r="L26" s="61">
        <v>1715.6</v>
      </c>
      <c r="M26" s="9" t="s">
        <v>1114</v>
      </c>
      <c r="N26" s="9" t="s">
        <v>205</v>
      </c>
    </row>
    <row r="27" spans="1:14" ht="14.5" hidden="1">
      <c r="A27" s="12" t="s">
        <v>1306</v>
      </c>
      <c r="B27" s="13" t="s">
        <v>1265</v>
      </c>
      <c r="C27" s="60" t="s">
        <v>348</v>
      </c>
      <c r="D27" s="60" t="s">
        <v>219</v>
      </c>
      <c r="E27" s="61">
        <v>0</v>
      </c>
      <c r="F27" s="61">
        <v>919900</v>
      </c>
      <c r="G27" s="61">
        <v>919900</v>
      </c>
      <c r="H27" s="61">
        <v>0</v>
      </c>
      <c r="I27" s="61">
        <v>0</v>
      </c>
      <c r="J27" s="61">
        <v>10828.72</v>
      </c>
      <c r="K27" s="61">
        <v>10828.72</v>
      </c>
      <c r="L27" s="61">
        <v>0</v>
      </c>
      <c r="M27" s="9" t="s">
        <v>306</v>
      </c>
      <c r="N27" s="9" t="s">
        <v>205</v>
      </c>
    </row>
    <row r="28" spans="1:14" ht="14.5" hidden="1">
      <c r="A28" s="12" t="s">
        <v>1306</v>
      </c>
      <c r="B28" s="13" t="s">
        <v>1307</v>
      </c>
      <c r="C28" s="60" t="s">
        <v>1289</v>
      </c>
      <c r="D28" s="60" t="s">
        <v>1290</v>
      </c>
      <c r="E28" s="61">
        <v>0</v>
      </c>
      <c r="F28" s="61">
        <v>1856649</v>
      </c>
      <c r="G28" s="61">
        <v>1856649</v>
      </c>
      <c r="H28" s="61">
        <v>0</v>
      </c>
      <c r="I28" s="61">
        <v>0</v>
      </c>
      <c r="J28" s="61">
        <v>21855.79</v>
      </c>
      <c r="K28" s="61">
        <v>21855.79</v>
      </c>
      <c r="L28" s="61">
        <v>0</v>
      </c>
      <c r="M28" s="9" t="s">
        <v>1290</v>
      </c>
      <c r="N28" s="9" t="s">
        <v>205</v>
      </c>
    </row>
    <row r="29" spans="1:14" ht="14.5" hidden="1">
      <c r="A29" s="12" t="s">
        <v>1306</v>
      </c>
      <c r="B29" s="13" t="s">
        <v>1475</v>
      </c>
      <c r="C29" s="60" t="s">
        <v>615</v>
      </c>
      <c r="D29" s="60" t="s">
        <v>349</v>
      </c>
      <c r="E29" s="61">
        <v>0</v>
      </c>
      <c r="F29" s="61">
        <v>0</v>
      </c>
      <c r="G29" s="61">
        <v>0</v>
      </c>
      <c r="H29" s="61">
        <v>0</v>
      </c>
      <c r="I29" s="61">
        <v>0</v>
      </c>
      <c r="J29" s="61">
        <v>0</v>
      </c>
      <c r="K29" s="61">
        <v>0</v>
      </c>
      <c r="L29" s="61">
        <v>0</v>
      </c>
      <c r="M29" s="9" t="s">
        <v>349</v>
      </c>
      <c r="N29" s="9" t="s">
        <v>205</v>
      </c>
    </row>
    <row r="30" spans="1:14" ht="14.5" hidden="1">
      <c r="A30" s="12" t="s">
        <v>1306</v>
      </c>
      <c r="B30" s="13" t="s">
        <v>1266</v>
      </c>
      <c r="C30" s="60" t="s">
        <v>987</v>
      </c>
      <c r="D30" s="60" t="s">
        <v>730</v>
      </c>
      <c r="E30" s="61">
        <v>492256.33</v>
      </c>
      <c r="F30" s="61">
        <v>14600521.529999999</v>
      </c>
      <c r="G30" s="61">
        <v>9577872.4100000001</v>
      </c>
      <c r="H30" s="61">
        <v>5514905.4500000002</v>
      </c>
      <c r="I30" s="61">
        <v>5825.52</v>
      </c>
      <c r="J30" s="61">
        <v>172101.12</v>
      </c>
      <c r="K30" s="61">
        <v>112836.9</v>
      </c>
      <c r="L30" s="61">
        <v>65089.74</v>
      </c>
      <c r="M30" s="9" t="s">
        <v>648</v>
      </c>
      <c r="N30" s="9" t="s">
        <v>205</v>
      </c>
    </row>
    <row r="31" spans="1:14" ht="14.5" hidden="1">
      <c r="A31" s="12" t="s">
        <v>1306</v>
      </c>
      <c r="B31" s="13" t="s">
        <v>1476</v>
      </c>
      <c r="C31" s="60" t="s">
        <v>988</v>
      </c>
      <c r="D31" s="60" t="s">
        <v>989</v>
      </c>
      <c r="E31" s="61">
        <v>0</v>
      </c>
      <c r="F31" s="61">
        <v>0</v>
      </c>
      <c r="G31" s="61">
        <v>0</v>
      </c>
      <c r="H31" s="61">
        <v>0</v>
      </c>
      <c r="I31" s="61">
        <v>0</v>
      </c>
      <c r="J31" s="61">
        <v>0</v>
      </c>
      <c r="K31" s="61">
        <v>0</v>
      </c>
      <c r="L31" s="61">
        <v>0</v>
      </c>
      <c r="M31" s="9">
        <v>0</v>
      </c>
      <c r="N31" s="9">
        <v>0</v>
      </c>
    </row>
    <row r="32" spans="1:14" ht="14.5" hidden="1">
      <c r="A32" s="12" t="s">
        <v>1306</v>
      </c>
      <c r="B32" s="13" t="s">
        <v>1477</v>
      </c>
      <c r="C32" s="60" t="s">
        <v>990</v>
      </c>
      <c r="D32" s="60" t="s">
        <v>991</v>
      </c>
      <c r="E32" s="61">
        <v>0</v>
      </c>
      <c r="F32" s="61">
        <v>0</v>
      </c>
      <c r="G32" s="61">
        <v>0</v>
      </c>
      <c r="H32" s="61">
        <v>0</v>
      </c>
      <c r="I32" s="61">
        <v>0</v>
      </c>
      <c r="J32" s="61">
        <v>0</v>
      </c>
      <c r="K32" s="61">
        <v>0</v>
      </c>
      <c r="L32" s="61">
        <v>0</v>
      </c>
      <c r="M32" s="9" t="s">
        <v>935</v>
      </c>
      <c r="N32" s="9" t="s">
        <v>206</v>
      </c>
    </row>
    <row r="33" spans="1:14" ht="14.5" hidden="1">
      <c r="A33" s="12" t="s">
        <v>1306</v>
      </c>
      <c r="B33" s="13" t="s">
        <v>1478</v>
      </c>
      <c r="C33" s="60" t="s">
        <v>992</v>
      </c>
      <c r="D33" s="60" t="s">
        <v>993</v>
      </c>
      <c r="E33" s="61">
        <v>0</v>
      </c>
      <c r="F33" s="61">
        <v>33600000</v>
      </c>
      <c r="G33" s="61">
        <v>33600000</v>
      </c>
      <c r="H33" s="61">
        <v>0</v>
      </c>
      <c r="I33" s="61">
        <v>0</v>
      </c>
      <c r="J33" s="61">
        <v>395526.78</v>
      </c>
      <c r="K33" s="61">
        <v>395526.78</v>
      </c>
      <c r="L33" s="61">
        <v>0</v>
      </c>
      <c r="M33" s="9" t="s">
        <v>1115</v>
      </c>
      <c r="N33" s="9" t="s">
        <v>1437</v>
      </c>
    </row>
    <row r="34" spans="1:14" ht="14.5" hidden="1">
      <c r="A34" s="12" t="s">
        <v>1306</v>
      </c>
      <c r="B34" s="13" t="s">
        <v>1129</v>
      </c>
      <c r="C34" s="60" t="s">
        <v>350</v>
      </c>
      <c r="D34" s="60" t="s">
        <v>75</v>
      </c>
      <c r="E34" s="61">
        <v>93294070.629999995</v>
      </c>
      <c r="F34" s="61">
        <v>5657268180.3199997</v>
      </c>
      <c r="G34" s="61">
        <v>5545192427.1400003</v>
      </c>
      <c r="H34" s="61">
        <v>205369823.81</v>
      </c>
      <c r="I34" s="61">
        <v>1111355.0900000001</v>
      </c>
      <c r="J34" s="61">
        <v>67388758.650000006</v>
      </c>
      <c r="K34" s="61">
        <v>66053730.240000002</v>
      </c>
      <c r="L34" s="61">
        <v>2446383.5</v>
      </c>
      <c r="M34" s="9" t="s">
        <v>75</v>
      </c>
      <c r="N34" s="9" t="s">
        <v>960</v>
      </c>
    </row>
    <row r="35" spans="1:14" ht="14.5" hidden="1">
      <c r="A35" s="12" t="s">
        <v>1306</v>
      </c>
      <c r="B35" s="13" t="s">
        <v>1479</v>
      </c>
      <c r="C35" s="60" t="s">
        <v>351</v>
      </c>
      <c r="D35" s="60" t="s">
        <v>76</v>
      </c>
      <c r="E35" s="61">
        <v>419752.52</v>
      </c>
      <c r="F35" s="61">
        <v>17460282.010000002</v>
      </c>
      <c r="G35" s="61">
        <v>17880034.530000001</v>
      </c>
      <c r="H35" s="61">
        <v>0</v>
      </c>
      <c r="I35" s="61">
        <v>5000.03</v>
      </c>
      <c r="J35" s="61">
        <v>207984.3</v>
      </c>
      <c r="K35" s="61">
        <v>212984.33</v>
      </c>
      <c r="L35" s="61">
        <v>0</v>
      </c>
      <c r="M35" s="9" t="s">
        <v>76</v>
      </c>
      <c r="N35" s="9" t="s">
        <v>960</v>
      </c>
    </row>
    <row r="36" spans="1:14" ht="14.5" hidden="1">
      <c r="A36" s="12" t="s">
        <v>1306</v>
      </c>
      <c r="B36" s="13" t="s">
        <v>1147</v>
      </c>
      <c r="C36" s="60" t="s">
        <v>352</v>
      </c>
      <c r="D36" s="60" t="s">
        <v>194</v>
      </c>
      <c r="E36" s="61">
        <v>2164918.77</v>
      </c>
      <c r="F36" s="61">
        <v>13163891.42</v>
      </c>
      <c r="G36" s="61">
        <v>12431031.41</v>
      </c>
      <c r="H36" s="61">
        <v>2897778.78</v>
      </c>
      <c r="I36" s="61">
        <v>25789.96</v>
      </c>
      <c r="J36" s="61">
        <v>156806.32999999999</v>
      </c>
      <c r="K36" s="61">
        <v>148076.60999999999</v>
      </c>
      <c r="L36" s="61">
        <v>34519.68</v>
      </c>
      <c r="M36" s="9" t="s">
        <v>194</v>
      </c>
      <c r="N36" s="9" t="s">
        <v>874</v>
      </c>
    </row>
    <row r="37" spans="1:14" ht="14.5" hidden="1">
      <c r="A37" s="12" t="s">
        <v>1306</v>
      </c>
      <c r="B37" s="13" t="s">
        <v>1149</v>
      </c>
      <c r="C37" s="60" t="s">
        <v>616</v>
      </c>
      <c r="D37" s="60" t="s">
        <v>604</v>
      </c>
      <c r="E37" s="61">
        <v>10085654.199999999</v>
      </c>
      <c r="F37" s="61">
        <v>11880004.619999999</v>
      </c>
      <c r="G37" s="61">
        <v>21485361.559999999</v>
      </c>
      <c r="H37" s="61">
        <v>480297.26</v>
      </c>
      <c r="I37" s="61">
        <v>120195.82</v>
      </c>
      <c r="J37" s="61">
        <v>141512.85999999999</v>
      </c>
      <c r="K37" s="61">
        <v>255987.45</v>
      </c>
      <c r="L37" s="61">
        <v>5721.23</v>
      </c>
      <c r="M37" s="9" t="s">
        <v>604</v>
      </c>
      <c r="N37" s="9" t="s">
        <v>874</v>
      </c>
    </row>
    <row r="38" spans="1:14" ht="14.5" hidden="1">
      <c r="A38" s="12" t="s">
        <v>1306</v>
      </c>
      <c r="B38" s="13" t="s">
        <v>1267</v>
      </c>
      <c r="C38" s="60" t="s">
        <v>994</v>
      </c>
      <c r="D38" s="60" t="s">
        <v>995</v>
      </c>
      <c r="E38" s="61">
        <v>32731253.73</v>
      </c>
      <c r="F38" s="61">
        <v>188880781.47999999</v>
      </c>
      <c r="G38" s="61">
        <v>177796935.16</v>
      </c>
      <c r="H38" s="61">
        <v>43815100.049999997</v>
      </c>
      <c r="I38" s="61">
        <v>389889.86</v>
      </c>
      <c r="J38" s="61">
        <v>2249919.9700000002</v>
      </c>
      <c r="K38" s="61">
        <v>2117890.83</v>
      </c>
      <c r="L38" s="61">
        <v>521919</v>
      </c>
      <c r="M38" s="9" t="s">
        <v>941</v>
      </c>
      <c r="N38" s="9" t="s">
        <v>875</v>
      </c>
    </row>
    <row r="39" spans="1:14" ht="14.5" hidden="1">
      <c r="A39" s="12" t="s">
        <v>1306</v>
      </c>
      <c r="B39" s="13" t="s">
        <v>1480</v>
      </c>
      <c r="C39" s="60" t="s">
        <v>353</v>
      </c>
      <c r="D39" s="60" t="s">
        <v>0</v>
      </c>
      <c r="E39" s="61">
        <v>5689328</v>
      </c>
      <c r="F39" s="61">
        <v>0</v>
      </c>
      <c r="G39" s="61">
        <v>5689328</v>
      </c>
      <c r="H39" s="61">
        <v>0</v>
      </c>
      <c r="I39" s="61">
        <v>66972.67</v>
      </c>
      <c r="J39" s="61">
        <v>0</v>
      </c>
      <c r="K39" s="61">
        <v>66972.67</v>
      </c>
      <c r="L39" s="61">
        <v>0</v>
      </c>
      <c r="M39" s="9" t="s">
        <v>980</v>
      </c>
      <c r="N39" s="9">
        <v>0</v>
      </c>
    </row>
    <row r="40" spans="1:14" ht="14.5" hidden="1">
      <c r="A40" s="12" t="s">
        <v>1306</v>
      </c>
      <c r="B40" s="13" t="s">
        <v>1481</v>
      </c>
      <c r="C40" s="60" t="s">
        <v>354</v>
      </c>
      <c r="D40" s="60" t="s">
        <v>47</v>
      </c>
      <c r="E40" s="61">
        <v>-0.01</v>
      </c>
      <c r="F40" s="61">
        <v>0</v>
      </c>
      <c r="G40" s="61">
        <v>0</v>
      </c>
      <c r="H40" s="61">
        <v>-0.01</v>
      </c>
      <c r="I40" s="61">
        <v>0</v>
      </c>
      <c r="J40" s="61">
        <v>0</v>
      </c>
      <c r="K40" s="61">
        <v>0</v>
      </c>
      <c r="L40" s="61">
        <v>0</v>
      </c>
      <c r="M40" s="9" t="s">
        <v>10</v>
      </c>
      <c r="N40" s="9" t="s">
        <v>206</v>
      </c>
    </row>
    <row r="41" spans="1:14" ht="14.5" hidden="1">
      <c r="A41" s="12" t="s">
        <v>1306</v>
      </c>
      <c r="B41" s="13" t="s">
        <v>1482</v>
      </c>
      <c r="C41" s="60" t="s">
        <v>355</v>
      </c>
      <c r="D41" s="60" t="s">
        <v>5</v>
      </c>
      <c r="E41" s="61">
        <v>66939</v>
      </c>
      <c r="F41" s="61">
        <v>1412662</v>
      </c>
      <c r="G41" s="61">
        <v>1327534</v>
      </c>
      <c r="H41" s="61">
        <v>152067</v>
      </c>
      <c r="I41" s="61">
        <v>787.51</v>
      </c>
      <c r="J41" s="61">
        <v>16630.34</v>
      </c>
      <c r="K41" s="61">
        <v>15627.29</v>
      </c>
      <c r="L41" s="61">
        <v>1790.56</v>
      </c>
      <c r="M41" s="9" t="s">
        <v>10</v>
      </c>
      <c r="N41" s="9" t="s">
        <v>206</v>
      </c>
    </row>
    <row r="42" spans="1:14" ht="14.5" hidden="1">
      <c r="A42" s="12" t="s">
        <v>1306</v>
      </c>
      <c r="B42" s="13" t="s">
        <v>1483</v>
      </c>
      <c r="C42" s="60" t="s">
        <v>996</v>
      </c>
      <c r="D42" s="60" t="s">
        <v>997</v>
      </c>
      <c r="E42" s="61">
        <v>333.63</v>
      </c>
      <c r="F42" s="61">
        <v>0</v>
      </c>
      <c r="G42" s="61">
        <v>150</v>
      </c>
      <c r="H42" s="61">
        <v>183.63</v>
      </c>
      <c r="I42" s="61">
        <v>3.55</v>
      </c>
      <c r="J42" s="61">
        <v>0</v>
      </c>
      <c r="K42" s="61">
        <v>1.77</v>
      </c>
      <c r="L42" s="61">
        <v>1.78</v>
      </c>
      <c r="M42" s="9" t="s">
        <v>932</v>
      </c>
      <c r="N42" s="9" t="s">
        <v>206</v>
      </c>
    </row>
    <row r="43" spans="1:14" ht="14.5" hidden="1">
      <c r="A43" s="12" t="s">
        <v>1306</v>
      </c>
      <c r="B43" s="13" t="s">
        <v>1484</v>
      </c>
      <c r="C43" s="60" t="s">
        <v>998</v>
      </c>
      <c r="D43" s="60" t="s">
        <v>999</v>
      </c>
      <c r="E43" s="61">
        <v>73484.88</v>
      </c>
      <c r="F43" s="61">
        <v>1000</v>
      </c>
      <c r="G43" s="61">
        <v>3035</v>
      </c>
      <c r="H43" s="61">
        <v>71449.88</v>
      </c>
      <c r="I43" s="61">
        <v>864.69</v>
      </c>
      <c r="J43" s="61">
        <v>11.77</v>
      </c>
      <c r="K43" s="61">
        <v>35.72</v>
      </c>
      <c r="L43" s="61">
        <v>840.74</v>
      </c>
      <c r="M43" s="9" t="s">
        <v>932</v>
      </c>
      <c r="N43" s="9" t="s">
        <v>206</v>
      </c>
    </row>
    <row r="44" spans="1:14" ht="14.5" hidden="1">
      <c r="A44" s="12" t="s">
        <v>1306</v>
      </c>
      <c r="B44" s="13" t="s">
        <v>1485</v>
      </c>
      <c r="C44" s="60" t="s">
        <v>1000</v>
      </c>
      <c r="D44" s="60" t="s">
        <v>1001</v>
      </c>
      <c r="E44" s="61">
        <v>0</v>
      </c>
      <c r="F44" s="61">
        <v>0</v>
      </c>
      <c r="G44" s="61">
        <v>0</v>
      </c>
      <c r="H44" s="61">
        <v>0</v>
      </c>
      <c r="I44" s="61">
        <v>0</v>
      </c>
      <c r="J44" s="61">
        <v>0</v>
      </c>
      <c r="K44" s="61">
        <v>0</v>
      </c>
      <c r="L44" s="61">
        <v>0</v>
      </c>
      <c r="M44" s="9" t="s">
        <v>932</v>
      </c>
      <c r="N44" s="9" t="s">
        <v>206</v>
      </c>
    </row>
    <row r="45" spans="1:14" ht="14.5" hidden="1">
      <c r="A45" s="12" t="s">
        <v>1306</v>
      </c>
      <c r="B45" s="13" t="s">
        <v>1486</v>
      </c>
      <c r="C45" s="60" t="s">
        <v>1002</v>
      </c>
      <c r="D45" s="60" t="s">
        <v>1003</v>
      </c>
      <c r="E45" s="61">
        <v>76164349.879999995</v>
      </c>
      <c r="F45" s="61">
        <v>1712163860.9200001</v>
      </c>
      <c r="G45" s="61">
        <v>1748574625.52</v>
      </c>
      <c r="H45" s="61">
        <v>39753585.280000001</v>
      </c>
      <c r="I45" s="61">
        <v>896578.94</v>
      </c>
      <c r="J45" s="61">
        <v>20223069.280000001</v>
      </c>
      <c r="K45" s="61">
        <v>20651683.640000001</v>
      </c>
      <c r="L45" s="61">
        <v>467964.58</v>
      </c>
      <c r="M45" s="9" t="s">
        <v>932</v>
      </c>
      <c r="N45" s="9" t="s">
        <v>206</v>
      </c>
    </row>
    <row r="46" spans="1:14" ht="14.5" hidden="1">
      <c r="A46" s="12" t="s">
        <v>1306</v>
      </c>
      <c r="B46" s="13" t="s">
        <v>1487</v>
      </c>
      <c r="C46" s="60" t="s">
        <v>1004</v>
      </c>
      <c r="D46" s="60" t="s">
        <v>1005</v>
      </c>
      <c r="E46" s="61">
        <v>0</v>
      </c>
      <c r="F46" s="61">
        <v>729236787.39999998</v>
      </c>
      <c r="G46" s="61">
        <v>729236787.39999998</v>
      </c>
      <c r="H46" s="61">
        <v>0</v>
      </c>
      <c r="I46" s="61">
        <v>0</v>
      </c>
      <c r="J46" s="61">
        <v>8600402.7100000009</v>
      </c>
      <c r="K46" s="61">
        <v>8600402.7100000009</v>
      </c>
      <c r="L46" s="61">
        <v>0</v>
      </c>
      <c r="M46" s="9" t="s">
        <v>932</v>
      </c>
      <c r="N46" s="9" t="s">
        <v>206</v>
      </c>
    </row>
    <row r="47" spans="1:14" ht="14.5" hidden="1">
      <c r="A47" s="12" t="s">
        <v>1306</v>
      </c>
      <c r="B47" s="13" t="s">
        <v>1488</v>
      </c>
      <c r="C47" s="60" t="s">
        <v>1006</v>
      </c>
      <c r="D47" s="60" t="s">
        <v>1007</v>
      </c>
      <c r="E47" s="61">
        <v>-7278966.8200000003</v>
      </c>
      <c r="F47" s="61">
        <v>1706264269.6300001</v>
      </c>
      <c r="G47" s="61">
        <v>1698985302.8299999</v>
      </c>
      <c r="H47" s="61">
        <v>-0.02</v>
      </c>
      <c r="I47" s="61">
        <v>-85685.46</v>
      </c>
      <c r="J47" s="61">
        <v>20087417.300000001</v>
      </c>
      <c r="K47" s="61">
        <v>20001731.52</v>
      </c>
      <c r="L47" s="61">
        <v>0.32</v>
      </c>
      <c r="M47" s="9" t="s">
        <v>932</v>
      </c>
      <c r="N47" s="9" t="s">
        <v>206</v>
      </c>
    </row>
    <row r="48" spans="1:14" ht="14.5" hidden="1">
      <c r="A48" s="12" t="s">
        <v>1306</v>
      </c>
      <c r="B48" s="13" t="s">
        <v>1489</v>
      </c>
      <c r="C48" s="60" t="s">
        <v>1008</v>
      </c>
      <c r="D48" s="60" t="s">
        <v>1009</v>
      </c>
      <c r="E48" s="61">
        <v>320.89999999999998</v>
      </c>
      <c r="F48" s="61">
        <v>0</v>
      </c>
      <c r="G48" s="61">
        <v>0</v>
      </c>
      <c r="H48" s="61">
        <v>320.89999999999998</v>
      </c>
      <c r="I48" s="61">
        <v>3.29</v>
      </c>
      <c r="J48" s="61">
        <v>0</v>
      </c>
      <c r="K48" s="61">
        <v>0</v>
      </c>
      <c r="L48" s="61">
        <v>3.29</v>
      </c>
      <c r="M48" s="9" t="s">
        <v>932</v>
      </c>
      <c r="N48" s="9" t="s">
        <v>206</v>
      </c>
    </row>
    <row r="49" spans="1:14" ht="14.5" hidden="1">
      <c r="A49" s="12" t="s">
        <v>1306</v>
      </c>
      <c r="B49" s="13" t="s">
        <v>1490</v>
      </c>
      <c r="C49" s="60" t="s">
        <v>1010</v>
      </c>
      <c r="D49" s="60" t="s">
        <v>1011</v>
      </c>
      <c r="E49" s="61">
        <v>0</v>
      </c>
      <c r="F49" s="61">
        <v>0</v>
      </c>
      <c r="G49" s="61">
        <v>0</v>
      </c>
      <c r="H49" s="61">
        <v>0</v>
      </c>
      <c r="I49" s="61">
        <v>0</v>
      </c>
      <c r="J49" s="61">
        <v>0</v>
      </c>
      <c r="K49" s="61">
        <v>0</v>
      </c>
      <c r="L49" s="61">
        <v>0</v>
      </c>
      <c r="M49" s="9" t="s">
        <v>932</v>
      </c>
      <c r="N49" s="9" t="s">
        <v>206</v>
      </c>
    </row>
    <row r="50" spans="1:14" ht="14.5" hidden="1">
      <c r="A50" s="12" t="s">
        <v>1306</v>
      </c>
      <c r="B50" s="13" t="s">
        <v>1491</v>
      </c>
      <c r="C50" s="60" t="s">
        <v>1012</v>
      </c>
      <c r="D50" s="60" t="s">
        <v>1013</v>
      </c>
      <c r="E50" s="61">
        <v>0.05</v>
      </c>
      <c r="F50" s="61">
        <v>0</v>
      </c>
      <c r="G50" s="61">
        <v>0</v>
      </c>
      <c r="H50" s="61">
        <v>0.05</v>
      </c>
      <c r="I50" s="61">
        <v>0</v>
      </c>
      <c r="J50" s="61">
        <v>0</v>
      </c>
      <c r="K50" s="61">
        <v>0</v>
      </c>
      <c r="L50" s="61">
        <v>0</v>
      </c>
      <c r="M50" s="9" t="s">
        <v>932</v>
      </c>
      <c r="N50" s="9" t="s">
        <v>206</v>
      </c>
    </row>
    <row r="51" spans="1:14" ht="14.5" hidden="1">
      <c r="A51" s="12" t="s">
        <v>1306</v>
      </c>
      <c r="B51" s="13" t="s">
        <v>1492</v>
      </c>
      <c r="C51" s="60" t="s">
        <v>1014</v>
      </c>
      <c r="D51" s="60" t="s">
        <v>1015</v>
      </c>
      <c r="E51" s="61">
        <v>992911.91</v>
      </c>
      <c r="F51" s="61">
        <v>867004946</v>
      </c>
      <c r="G51" s="61">
        <v>866376568.03999996</v>
      </c>
      <c r="H51" s="61">
        <v>1621289.87</v>
      </c>
      <c r="I51" s="61">
        <v>11688.15</v>
      </c>
      <c r="J51" s="61">
        <v>10206061.779999999</v>
      </c>
      <c r="K51" s="61">
        <v>10198664.99</v>
      </c>
      <c r="L51" s="61">
        <v>19084.939999999999</v>
      </c>
      <c r="M51" s="9" t="s">
        <v>1400</v>
      </c>
      <c r="N51" s="9" t="s">
        <v>206</v>
      </c>
    </row>
    <row r="52" spans="1:14" ht="14.5" hidden="1">
      <c r="A52" s="12" t="s">
        <v>1306</v>
      </c>
      <c r="B52" s="13" t="s">
        <v>1493</v>
      </c>
      <c r="C52" s="60" t="s">
        <v>1016</v>
      </c>
      <c r="D52" s="60" t="s">
        <v>1017</v>
      </c>
      <c r="E52" s="61">
        <v>254762</v>
      </c>
      <c r="F52" s="61">
        <v>681103000</v>
      </c>
      <c r="G52" s="61">
        <v>681357762</v>
      </c>
      <c r="H52" s="61">
        <v>0</v>
      </c>
      <c r="I52" s="61">
        <v>2998.96</v>
      </c>
      <c r="J52" s="61">
        <v>8017692.7699999996</v>
      </c>
      <c r="K52" s="61">
        <v>8020691.7300000004</v>
      </c>
      <c r="L52" s="61">
        <v>0</v>
      </c>
      <c r="M52" s="9" t="s">
        <v>1400</v>
      </c>
      <c r="N52" s="9" t="s">
        <v>206</v>
      </c>
    </row>
    <row r="53" spans="1:14" ht="14.5" hidden="1">
      <c r="A53" s="12" t="s">
        <v>1306</v>
      </c>
      <c r="B53" s="13" t="s">
        <v>1494</v>
      </c>
      <c r="C53" s="60" t="s">
        <v>1018</v>
      </c>
      <c r="D53" s="60" t="s">
        <v>1019</v>
      </c>
      <c r="E53" s="61">
        <v>-39976</v>
      </c>
      <c r="F53" s="61">
        <v>500547230.06</v>
      </c>
      <c r="G53" s="61">
        <v>500507254.06</v>
      </c>
      <c r="H53" s="61">
        <v>0</v>
      </c>
      <c r="I53" s="61">
        <v>-471.04</v>
      </c>
      <c r="J53" s="61">
        <v>5892257.1799999997</v>
      </c>
      <c r="K53" s="61">
        <v>5891786.5999999996</v>
      </c>
      <c r="L53" s="61">
        <v>-0.46</v>
      </c>
      <c r="M53" s="9" t="s">
        <v>1400</v>
      </c>
      <c r="N53" s="9" t="s">
        <v>206</v>
      </c>
    </row>
    <row r="54" spans="1:14" ht="14.5" hidden="1">
      <c r="A54" s="12" t="s">
        <v>1306</v>
      </c>
      <c r="B54" s="13" t="s">
        <v>1495</v>
      </c>
      <c r="C54" s="60" t="s">
        <v>1020</v>
      </c>
      <c r="D54" s="60" t="s">
        <v>1021</v>
      </c>
      <c r="E54" s="61">
        <v>286037.95</v>
      </c>
      <c r="F54" s="61">
        <v>47476739.390000001</v>
      </c>
      <c r="G54" s="61">
        <v>47762761.079999998</v>
      </c>
      <c r="H54" s="61">
        <v>16.260000000000002</v>
      </c>
      <c r="I54" s="61">
        <v>3366.87</v>
      </c>
      <c r="J54" s="61">
        <v>573245.72</v>
      </c>
      <c r="K54" s="61">
        <v>576612.42000000004</v>
      </c>
      <c r="L54" s="61">
        <v>0.17</v>
      </c>
      <c r="M54" s="9" t="s">
        <v>932</v>
      </c>
      <c r="N54" s="9" t="s">
        <v>206</v>
      </c>
    </row>
    <row r="55" spans="1:14" ht="14.5" hidden="1">
      <c r="A55" s="12" t="s">
        <v>1306</v>
      </c>
      <c r="B55" s="13" t="s">
        <v>1268</v>
      </c>
      <c r="C55" s="60" t="s">
        <v>1243</v>
      </c>
      <c r="D55" s="60" t="s">
        <v>1244</v>
      </c>
      <c r="E55" s="61">
        <v>0</v>
      </c>
      <c r="F55" s="61">
        <v>1030.8699999999999</v>
      </c>
      <c r="G55" s="61">
        <v>1030.8699999999999</v>
      </c>
      <c r="H55" s="61">
        <v>0</v>
      </c>
      <c r="I55" s="61">
        <v>0</v>
      </c>
      <c r="J55" s="61">
        <v>12.31</v>
      </c>
      <c r="K55" s="61">
        <v>12.31</v>
      </c>
      <c r="L55" s="61">
        <v>0</v>
      </c>
      <c r="M55" s="9" t="s">
        <v>932</v>
      </c>
      <c r="N55" s="9" t="s">
        <v>206</v>
      </c>
    </row>
    <row r="56" spans="1:14" ht="14.5" hidden="1">
      <c r="A56" s="12" t="s">
        <v>1306</v>
      </c>
      <c r="B56" s="13" t="s">
        <v>1496</v>
      </c>
      <c r="C56" s="60" t="s">
        <v>1024</v>
      </c>
      <c r="D56" s="60" t="s">
        <v>1025</v>
      </c>
      <c r="E56" s="61">
        <v>0</v>
      </c>
      <c r="F56" s="61">
        <v>84789302.930000007</v>
      </c>
      <c r="G56" s="61">
        <v>84789303.030000001</v>
      </c>
      <c r="H56" s="61">
        <v>-0.1</v>
      </c>
      <c r="I56" s="61">
        <v>0</v>
      </c>
      <c r="J56" s="61">
        <v>999991.78</v>
      </c>
      <c r="K56" s="61">
        <v>999991.78</v>
      </c>
      <c r="L56" s="61">
        <v>0</v>
      </c>
      <c r="M56" s="9" t="s">
        <v>933</v>
      </c>
      <c r="N56" s="9" t="s">
        <v>206</v>
      </c>
    </row>
    <row r="57" spans="1:14" ht="14.5" hidden="1">
      <c r="A57" s="12" t="s">
        <v>1306</v>
      </c>
      <c r="B57" s="13" t="s">
        <v>1308</v>
      </c>
      <c r="C57" s="60" t="s">
        <v>1291</v>
      </c>
      <c r="D57" s="60" t="s">
        <v>1025</v>
      </c>
      <c r="E57" s="61">
        <v>0</v>
      </c>
      <c r="F57" s="61">
        <v>84789303.030000001</v>
      </c>
      <c r="G57" s="61">
        <v>84789303.030000001</v>
      </c>
      <c r="H57" s="61">
        <v>0</v>
      </c>
      <c r="I57" s="61">
        <v>0</v>
      </c>
      <c r="J57" s="61">
        <v>999991.78</v>
      </c>
      <c r="K57" s="61">
        <v>999991.78</v>
      </c>
      <c r="L57" s="61">
        <v>0</v>
      </c>
      <c r="M57" s="9" t="e">
        <v>#N/A</v>
      </c>
      <c r="N57" s="9" t="e">
        <v>#N/A</v>
      </c>
    </row>
    <row r="58" spans="1:14" ht="14.5" hidden="1">
      <c r="A58" s="12" t="s">
        <v>1306</v>
      </c>
      <c r="B58" s="13" t="s">
        <v>1497</v>
      </c>
      <c r="C58" s="60" t="s">
        <v>1026</v>
      </c>
      <c r="D58" s="60" t="s">
        <v>1027</v>
      </c>
      <c r="E58" s="61">
        <v>38972992.450000003</v>
      </c>
      <c r="F58" s="61">
        <v>664317230.42999995</v>
      </c>
      <c r="G58" s="61">
        <v>682216860.80999994</v>
      </c>
      <c r="H58" s="61">
        <v>21073362.07</v>
      </c>
      <c r="I58" s="61">
        <v>465243.31</v>
      </c>
      <c r="J58" s="61">
        <v>7861192.2599999998</v>
      </c>
      <c r="K58" s="61">
        <v>8075412.79</v>
      </c>
      <c r="L58" s="61">
        <v>251022.78</v>
      </c>
      <c r="M58" s="9" t="s">
        <v>871</v>
      </c>
      <c r="N58" s="9" t="s">
        <v>206</v>
      </c>
    </row>
    <row r="59" spans="1:14" ht="14.5" hidden="1">
      <c r="A59" s="12" t="s">
        <v>1306</v>
      </c>
      <c r="B59" s="13" t="s">
        <v>1498</v>
      </c>
      <c r="C59" s="60" t="s">
        <v>1028</v>
      </c>
      <c r="D59" s="60" t="s">
        <v>1027</v>
      </c>
      <c r="E59" s="61">
        <v>0</v>
      </c>
      <c r="F59" s="61">
        <v>0</v>
      </c>
      <c r="G59" s="61">
        <v>0</v>
      </c>
      <c r="H59" s="61">
        <v>0</v>
      </c>
      <c r="I59" s="61">
        <v>0</v>
      </c>
      <c r="J59" s="61">
        <v>0</v>
      </c>
      <c r="K59" s="61">
        <v>0</v>
      </c>
      <c r="L59" s="61">
        <v>0</v>
      </c>
      <c r="M59" s="9" t="s">
        <v>871</v>
      </c>
      <c r="N59" s="9" t="s">
        <v>206</v>
      </c>
    </row>
    <row r="60" spans="1:14" ht="14.5" hidden="1">
      <c r="A60" s="12" t="s">
        <v>1306</v>
      </c>
      <c r="B60" s="13" t="s">
        <v>1499</v>
      </c>
      <c r="C60" s="60" t="s">
        <v>1029</v>
      </c>
      <c r="D60" s="60" t="s">
        <v>1027</v>
      </c>
      <c r="E60" s="61">
        <v>0</v>
      </c>
      <c r="F60" s="61">
        <v>383846968.47000003</v>
      </c>
      <c r="G60" s="61">
        <v>383846968.47000003</v>
      </c>
      <c r="H60" s="61">
        <v>0</v>
      </c>
      <c r="I60" s="61">
        <v>0</v>
      </c>
      <c r="J60" s="61">
        <v>4533570.4000000004</v>
      </c>
      <c r="K60" s="61">
        <v>4533570.4000000004</v>
      </c>
      <c r="L60" s="61">
        <v>0</v>
      </c>
      <c r="M60" s="9" t="s">
        <v>871</v>
      </c>
      <c r="N60" s="9" t="s">
        <v>206</v>
      </c>
    </row>
    <row r="61" spans="1:14" ht="14.5" hidden="1">
      <c r="A61" s="12" t="s">
        <v>1306</v>
      </c>
      <c r="B61" s="13" t="s">
        <v>1500</v>
      </c>
      <c r="C61" s="60" t="s">
        <v>1030</v>
      </c>
      <c r="D61" s="60" t="s">
        <v>1031</v>
      </c>
      <c r="E61" s="61">
        <v>72592.94</v>
      </c>
      <c r="F61" s="61">
        <v>1750</v>
      </c>
      <c r="G61" s="61">
        <v>1750</v>
      </c>
      <c r="H61" s="61">
        <v>72592.94</v>
      </c>
      <c r="I61" s="61">
        <v>854.29</v>
      </c>
      <c r="J61" s="61">
        <v>894</v>
      </c>
      <c r="K61" s="61">
        <v>894</v>
      </c>
      <c r="L61" s="61">
        <v>854.29</v>
      </c>
      <c r="M61" s="9" t="s">
        <v>932</v>
      </c>
      <c r="N61" s="9" t="s">
        <v>206</v>
      </c>
    </row>
    <row r="62" spans="1:14" ht="14.5" hidden="1">
      <c r="A62" s="12" t="s">
        <v>1306</v>
      </c>
      <c r="B62" s="13" t="s">
        <v>1501</v>
      </c>
      <c r="C62" s="60" t="s">
        <v>1032</v>
      </c>
      <c r="D62" s="60" t="s">
        <v>1033</v>
      </c>
      <c r="E62" s="61">
        <v>118159.21</v>
      </c>
      <c r="F62" s="61">
        <v>0</v>
      </c>
      <c r="G62" s="61">
        <v>1185</v>
      </c>
      <c r="H62" s="61">
        <v>116974.21</v>
      </c>
      <c r="I62" s="61">
        <v>1390.75</v>
      </c>
      <c r="J62" s="61">
        <v>0</v>
      </c>
      <c r="K62" s="61">
        <v>13.95</v>
      </c>
      <c r="L62" s="61">
        <v>1376.8</v>
      </c>
      <c r="M62" s="9" t="s">
        <v>932</v>
      </c>
      <c r="N62" s="9" t="s">
        <v>206</v>
      </c>
    </row>
    <row r="63" spans="1:14" ht="14.5" hidden="1">
      <c r="A63" s="12" t="s">
        <v>1306</v>
      </c>
      <c r="B63" s="13" t="s">
        <v>1502</v>
      </c>
      <c r="C63" s="60" t="s">
        <v>1034</v>
      </c>
      <c r="D63" s="60" t="s">
        <v>1035</v>
      </c>
      <c r="E63" s="61">
        <v>0</v>
      </c>
      <c r="F63" s="61">
        <v>0</v>
      </c>
      <c r="G63" s="61">
        <v>0</v>
      </c>
      <c r="H63" s="61">
        <v>0</v>
      </c>
      <c r="I63" s="61">
        <v>0</v>
      </c>
      <c r="J63" s="61">
        <v>0</v>
      </c>
      <c r="K63" s="61">
        <v>0</v>
      </c>
      <c r="L63" s="61">
        <v>0</v>
      </c>
      <c r="M63" s="9" t="s">
        <v>932</v>
      </c>
      <c r="N63" s="9" t="s">
        <v>206</v>
      </c>
    </row>
    <row r="64" spans="1:14" ht="14.5" hidden="1">
      <c r="A64" s="12" t="s">
        <v>1306</v>
      </c>
      <c r="B64" s="13" t="s">
        <v>1503</v>
      </c>
      <c r="C64" s="60" t="s">
        <v>1036</v>
      </c>
      <c r="D64" s="60" t="s">
        <v>1037</v>
      </c>
      <c r="E64" s="61">
        <v>224732996.19999999</v>
      </c>
      <c r="F64" s="61">
        <v>4317249781.9700003</v>
      </c>
      <c r="G64" s="61">
        <v>4440383980.21</v>
      </c>
      <c r="H64" s="61">
        <v>101598797.95999999</v>
      </c>
      <c r="I64" s="61">
        <v>2676986.25</v>
      </c>
      <c r="J64" s="61">
        <v>51452429.530000001</v>
      </c>
      <c r="K64" s="61">
        <v>52919185.899999999</v>
      </c>
      <c r="L64" s="61">
        <v>1210229.8799999999</v>
      </c>
      <c r="M64" s="9" t="s">
        <v>933</v>
      </c>
      <c r="N64" s="9" t="s">
        <v>206</v>
      </c>
    </row>
    <row r="65" spans="1:14" ht="14.5" hidden="1">
      <c r="A65" s="12" t="s">
        <v>1306</v>
      </c>
      <c r="B65" s="13" t="s">
        <v>1504</v>
      </c>
      <c r="C65" s="60" t="s">
        <v>1038</v>
      </c>
      <c r="D65" s="60" t="s">
        <v>1039</v>
      </c>
      <c r="E65" s="61">
        <v>0</v>
      </c>
      <c r="F65" s="61">
        <v>73827747.230000004</v>
      </c>
      <c r="G65" s="61">
        <v>73827747.230000004</v>
      </c>
      <c r="H65" s="61">
        <v>0</v>
      </c>
      <c r="I65" s="61">
        <v>0</v>
      </c>
      <c r="J65" s="61">
        <v>879425.22</v>
      </c>
      <c r="K65" s="61">
        <v>879425.22</v>
      </c>
      <c r="L65" s="61">
        <v>0</v>
      </c>
      <c r="M65" s="9" t="s">
        <v>933</v>
      </c>
      <c r="N65" s="9" t="s">
        <v>206</v>
      </c>
    </row>
    <row r="66" spans="1:14" ht="14.5" hidden="1">
      <c r="A66" s="12" t="s">
        <v>1306</v>
      </c>
      <c r="B66" s="13" t="s">
        <v>1505</v>
      </c>
      <c r="C66" s="60" t="s">
        <v>1040</v>
      </c>
      <c r="D66" s="60" t="s">
        <v>1041</v>
      </c>
      <c r="E66" s="61">
        <v>0</v>
      </c>
      <c r="F66" s="61">
        <v>86541.54</v>
      </c>
      <c r="G66" s="61">
        <v>86541.54</v>
      </c>
      <c r="H66" s="61">
        <v>0</v>
      </c>
      <c r="I66" s="61">
        <v>0</v>
      </c>
      <c r="J66" s="61">
        <v>1030.8699999999999</v>
      </c>
      <c r="K66" s="61">
        <v>1030.8699999999999</v>
      </c>
      <c r="L66" s="61">
        <v>0</v>
      </c>
      <c r="M66" s="9" t="s">
        <v>933</v>
      </c>
      <c r="N66" s="9" t="s">
        <v>206</v>
      </c>
    </row>
    <row r="67" spans="1:14" ht="14.5" hidden="1">
      <c r="A67" s="12" t="s">
        <v>1306</v>
      </c>
      <c r="B67" s="13" t="s">
        <v>1506</v>
      </c>
      <c r="C67" s="60" t="s">
        <v>1042</v>
      </c>
      <c r="D67" s="60" t="s">
        <v>1043</v>
      </c>
      <c r="E67" s="61">
        <v>35266714.439999998</v>
      </c>
      <c r="F67" s="61">
        <v>496931479.13</v>
      </c>
      <c r="G67" s="61">
        <v>510623570.04000002</v>
      </c>
      <c r="H67" s="61">
        <v>21574623.530000001</v>
      </c>
      <c r="I67" s="61">
        <v>425571.35</v>
      </c>
      <c r="J67" s="61">
        <v>5874809.4000000004</v>
      </c>
      <c r="K67" s="61">
        <v>6043387.0199999996</v>
      </c>
      <c r="L67" s="61">
        <v>256993.73</v>
      </c>
      <c r="M67" s="9" t="s">
        <v>933</v>
      </c>
      <c r="N67" s="9" t="s">
        <v>206</v>
      </c>
    </row>
    <row r="68" spans="1:14" ht="14.5" hidden="1">
      <c r="A68" s="12" t="s">
        <v>1306</v>
      </c>
      <c r="B68" s="13" t="s">
        <v>1507</v>
      </c>
      <c r="C68" s="60" t="s">
        <v>1044</v>
      </c>
      <c r="D68" s="60" t="s">
        <v>1045</v>
      </c>
      <c r="E68" s="61">
        <v>0</v>
      </c>
      <c r="F68" s="61">
        <v>0</v>
      </c>
      <c r="G68" s="61">
        <v>0</v>
      </c>
      <c r="H68" s="61">
        <v>0</v>
      </c>
      <c r="I68" s="61">
        <v>0</v>
      </c>
      <c r="J68" s="61">
        <v>0</v>
      </c>
      <c r="K68" s="61">
        <v>0</v>
      </c>
      <c r="L68" s="61">
        <v>0</v>
      </c>
      <c r="M68" s="9" t="s">
        <v>933</v>
      </c>
      <c r="N68" s="9" t="s">
        <v>206</v>
      </c>
    </row>
    <row r="69" spans="1:14" ht="14.5" hidden="1">
      <c r="A69" s="12" t="s">
        <v>1306</v>
      </c>
      <c r="B69" s="13" t="s">
        <v>1508</v>
      </c>
      <c r="C69" s="60" t="s">
        <v>1046</v>
      </c>
      <c r="D69" s="60" t="s">
        <v>1047</v>
      </c>
      <c r="E69" s="61">
        <v>0</v>
      </c>
      <c r="F69" s="61">
        <v>284190517.31</v>
      </c>
      <c r="G69" s="61">
        <v>284190517.31</v>
      </c>
      <c r="H69" s="61">
        <v>0</v>
      </c>
      <c r="I69" s="61">
        <v>0</v>
      </c>
      <c r="J69" s="61">
        <v>3351521.61</v>
      </c>
      <c r="K69" s="61">
        <v>3351521.61</v>
      </c>
      <c r="L69" s="61">
        <v>0</v>
      </c>
      <c r="M69" s="9" t="s">
        <v>933</v>
      </c>
      <c r="N69" s="9" t="s">
        <v>206</v>
      </c>
    </row>
    <row r="70" spans="1:14" ht="14.5" hidden="1">
      <c r="A70" s="12" t="s">
        <v>1306</v>
      </c>
      <c r="B70" s="13" t="s">
        <v>1509</v>
      </c>
      <c r="C70" s="60" t="s">
        <v>1048</v>
      </c>
      <c r="D70" s="60" t="s">
        <v>1049</v>
      </c>
      <c r="E70" s="61">
        <v>13437936.640000001</v>
      </c>
      <c r="F70" s="61">
        <v>197702714</v>
      </c>
      <c r="G70" s="61">
        <v>209931728.96000001</v>
      </c>
      <c r="H70" s="61">
        <v>1208921.68</v>
      </c>
      <c r="I70" s="61">
        <v>158186.5</v>
      </c>
      <c r="J70" s="61">
        <v>2327462.2999999998</v>
      </c>
      <c r="K70" s="61">
        <v>2471417.89</v>
      </c>
      <c r="L70" s="61">
        <v>14230.91</v>
      </c>
      <c r="M70" s="9" t="s">
        <v>1398</v>
      </c>
      <c r="N70" s="9" t="s">
        <v>206</v>
      </c>
    </row>
    <row r="71" spans="1:14" ht="14.5" hidden="1">
      <c r="A71" s="12" t="s">
        <v>1306</v>
      </c>
      <c r="B71" s="13" t="s">
        <v>1510</v>
      </c>
      <c r="C71" s="60" t="s">
        <v>1050</v>
      </c>
      <c r="D71" s="60" t="s">
        <v>1051</v>
      </c>
      <c r="E71" s="61">
        <v>0</v>
      </c>
      <c r="F71" s="61">
        <v>207932500</v>
      </c>
      <c r="G71" s="61">
        <v>207932500</v>
      </c>
      <c r="H71" s="61">
        <v>0</v>
      </c>
      <c r="I71" s="61">
        <v>0.21</v>
      </c>
      <c r="J71" s="61">
        <v>2446762.65</v>
      </c>
      <c r="K71" s="61">
        <v>2446762.65</v>
      </c>
      <c r="L71" s="61">
        <v>0.21</v>
      </c>
      <c r="M71" s="9" t="s">
        <v>1398</v>
      </c>
      <c r="N71" s="9" t="s">
        <v>206</v>
      </c>
    </row>
    <row r="72" spans="1:14" ht="14.5" hidden="1">
      <c r="A72" s="12" t="s">
        <v>1306</v>
      </c>
      <c r="B72" s="13" t="s">
        <v>1511</v>
      </c>
      <c r="C72" s="60" t="s">
        <v>1052</v>
      </c>
      <c r="D72" s="60" t="s">
        <v>1053</v>
      </c>
      <c r="E72" s="61">
        <v>-20650</v>
      </c>
      <c r="F72" s="61">
        <v>131644305.88</v>
      </c>
      <c r="G72" s="61">
        <v>131623655.88</v>
      </c>
      <c r="H72" s="61">
        <v>0</v>
      </c>
      <c r="I72" s="61">
        <v>-242.64</v>
      </c>
      <c r="J72" s="61">
        <v>1549794.69</v>
      </c>
      <c r="K72" s="61">
        <v>1549551.61</v>
      </c>
      <c r="L72" s="61">
        <v>0.44</v>
      </c>
      <c r="M72" s="9" t="s">
        <v>1398</v>
      </c>
      <c r="N72" s="9" t="s">
        <v>206</v>
      </c>
    </row>
    <row r="73" spans="1:14" ht="14.5" hidden="1">
      <c r="A73" s="12" t="s">
        <v>1306</v>
      </c>
      <c r="B73" s="13" t="s">
        <v>1512</v>
      </c>
      <c r="C73" s="60" t="s">
        <v>1054</v>
      </c>
      <c r="D73" s="60" t="s">
        <v>1055</v>
      </c>
      <c r="E73" s="61">
        <v>-15960000</v>
      </c>
      <c r="F73" s="61">
        <v>167160000</v>
      </c>
      <c r="G73" s="61">
        <v>151191565</v>
      </c>
      <c r="H73" s="61">
        <v>8435</v>
      </c>
      <c r="I73" s="61">
        <v>-187875.22</v>
      </c>
      <c r="J73" s="61">
        <v>1967745.73</v>
      </c>
      <c r="K73" s="61">
        <v>1779771.21</v>
      </c>
      <c r="L73" s="61">
        <v>99.3</v>
      </c>
      <c r="M73" s="9" t="s">
        <v>1399</v>
      </c>
      <c r="N73" s="9" t="s">
        <v>206</v>
      </c>
    </row>
    <row r="74" spans="1:14" ht="14.5" hidden="1">
      <c r="A74" s="12" t="s">
        <v>1306</v>
      </c>
      <c r="B74" s="13" t="s">
        <v>1513</v>
      </c>
      <c r="C74" s="60" t="s">
        <v>1056</v>
      </c>
      <c r="D74" s="60" t="s">
        <v>1057</v>
      </c>
      <c r="E74" s="61">
        <v>15960000</v>
      </c>
      <c r="F74" s="61">
        <v>181312500</v>
      </c>
      <c r="G74" s="61">
        <v>197272500</v>
      </c>
      <c r="H74" s="61">
        <v>0</v>
      </c>
      <c r="I74" s="61">
        <v>187875.22</v>
      </c>
      <c r="J74" s="61">
        <v>2134343.73</v>
      </c>
      <c r="K74" s="61">
        <v>2322218.9500000002</v>
      </c>
      <c r="L74" s="61">
        <v>0</v>
      </c>
      <c r="M74" s="9" t="s">
        <v>1399</v>
      </c>
      <c r="N74" s="9" t="s">
        <v>206</v>
      </c>
    </row>
    <row r="75" spans="1:14" ht="14.5" hidden="1">
      <c r="A75" s="12" t="s">
        <v>1306</v>
      </c>
      <c r="B75" s="13" t="s">
        <v>1514</v>
      </c>
      <c r="C75" s="60" t="s">
        <v>356</v>
      </c>
      <c r="D75" s="60" t="s">
        <v>292</v>
      </c>
      <c r="E75" s="61">
        <v>164725.48000000001</v>
      </c>
      <c r="F75" s="61">
        <v>369212916.14999998</v>
      </c>
      <c r="G75" s="61">
        <v>369377642</v>
      </c>
      <c r="H75" s="61">
        <v>-0.37</v>
      </c>
      <c r="I75" s="61">
        <v>1962.19</v>
      </c>
      <c r="J75" s="61">
        <v>4398226.43</v>
      </c>
      <c r="K75" s="61">
        <v>4400188.62</v>
      </c>
      <c r="L75" s="61">
        <v>0</v>
      </c>
      <c r="M75" s="9" t="s">
        <v>357</v>
      </c>
      <c r="N75" s="9" t="s">
        <v>206</v>
      </c>
    </row>
    <row r="76" spans="1:14" ht="14.5" hidden="1">
      <c r="A76" s="12" t="s">
        <v>1306</v>
      </c>
      <c r="B76" s="13" t="s">
        <v>1515</v>
      </c>
      <c r="C76" s="60" t="s">
        <v>358</v>
      </c>
      <c r="D76" s="60" t="s">
        <v>44</v>
      </c>
      <c r="E76" s="61">
        <v>0</v>
      </c>
      <c r="F76" s="61">
        <v>0</v>
      </c>
      <c r="G76" s="61">
        <v>0</v>
      </c>
      <c r="H76" s="61">
        <v>0</v>
      </c>
      <c r="I76" s="61">
        <v>0</v>
      </c>
      <c r="J76" s="61">
        <v>0</v>
      </c>
      <c r="K76" s="61">
        <v>0</v>
      </c>
      <c r="L76" s="61">
        <v>0</v>
      </c>
      <c r="M76" s="9" t="s">
        <v>228</v>
      </c>
      <c r="N76" s="72" t="s">
        <v>21</v>
      </c>
    </row>
    <row r="77" spans="1:14" ht="14.5" hidden="1">
      <c r="A77" s="12" t="s">
        <v>1306</v>
      </c>
      <c r="B77" s="13" t="s">
        <v>1516</v>
      </c>
      <c r="C77" s="60" t="s">
        <v>359</v>
      </c>
      <c r="D77" s="60" t="s">
        <v>45</v>
      </c>
      <c r="E77" s="61">
        <v>0</v>
      </c>
      <c r="F77" s="61">
        <v>0</v>
      </c>
      <c r="G77" s="61">
        <v>0</v>
      </c>
      <c r="H77" s="61">
        <v>0</v>
      </c>
      <c r="I77" s="61">
        <v>0</v>
      </c>
      <c r="J77" s="61">
        <v>0</v>
      </c>
      <c r="K77" s="61">
        <v>0</v>
      </c>
      <c r="L77" s="61">
        <v>0</v>
      </c>
      <c r="M77" s="9" t="s">
        <v>228</v>
      </c>
      <c r="N77" s="72" t="s">
        <v>21</v>
      </c>
    </row>
    <row r="78" spans="1:14" ht="14.5" hidden="1">
      <c r="A78" s="12" t="s">
        <v>1306</v>
      </c>
      <c r="B78" s="13" t="s">
        <v>1517</v>
      </c>
      <c r="C78" s="60" t="s">
        <v>360</v>
      </c>
      <c r="D78" s="60" t="s">
        <v>46</v>
      </c>
      <c r="E78" s="61">
        <v>12613112.300000001</v>
      </c>
      <c r="F78" s="61">
        <v>25652369.379999999</v>
      </c>
      <c r="G78" s="61">
        <v>32938428.050000001</v>
      </c>
      <c r="H78" s="124">
        <v>5327053.63</v>
      </c>
      <c r="I78" s="61">
        <v>168040.4</v>
      </c>
      <c r="J78" s="61">
        <v>303306.65000000002</v>
      </c>
      <c r="K78" s="61">
        <v>387738.97</v>
      </c>
      <c r="L78" s="61">
        <v>83608.08</v>
      </c>
      <c r="M78" s="9" t="s">
        <v>228</v>
      </c>
      <c r="N78" s="72" t="s">
        <v>21</v>
      </c>
    </row>
    <row r="79" spans="1:14" ht="14.5" hidden="1">
      <c r="A79" s="12" t="s">
        <v>1306</v>
      </c>
      <c r="B79" s="13" t="s">
        <v>1518</v>
      </c>
      <c r="C79" s="60" t="s">
        <v>361</v>
      </c>
      <c r="D79" s="60" t="s">
        <v>293</v>
      </c>
      <c r="E79" s="61">
        <v>474122.23999999999</v>
      </c>
      <c r="F79" s="61">
        <v>18935284.629999999</v>
      </c>
      <c r="G79" s="61">
        <v>19130128.280000001</v>
      </c>
      <c r="H79" s="124">
        <v>279278.59000000003</v>
      </c>
      <c r="I79" s="61">
        <v>6731.96</v>
      </c>
      <c r="J79" s="61">
        <v>223000.17</v>
      </c>
      <c r="K79" s="61">
        <v>225194.19</v>
      </c>
      <c r="L79" s="61">
        <v>4537.9399999999996</v>
      </c>
      <c r="M79" s="9" t="s">
        <v>950</v>
      </c>
      <c r="N79" s="72" t="s">
        <v>21</v>
      </c>
    </row>
    <row r="80" spans="1:14" ht="14.5" hidden="1">
      <c r="A80" s="12" t="s">
        <v>1306</v>
      </c>
      <c r="B80" s="13" t="s">
        <v>1519</v>
      </c>
      <c r="C80" s="60" t="s">
        <v>362</v>
      </c>
      <c r="D80" s="60" t="s">
        <v>307</v>
      </c>
      <c r="E80" s="61">
        <v>3307051.65</v>
      </c>
      <c r="F80" s="61">
        <v>54861462.189999998</v>
      </c>
      <c r="G80" s="61">
        <v>55119747.210000001</v>
      </c>
      <c r="H80" s="124">
        <v>3048766.63</v>
      </c>
      <c r="I80" s="61">
        <v>70374.960000000006</v>
      </c>
      <c r="J80" s="61">
        <v>653452.1</v>
      </c>
      <c r="K80" s="61">
        <v>648958.29</v>
      </c>
      <c r="L80" s="61">
        <v>74868.77</v>
      </c>
      <c r="M80" s="9" t="s">
        <v>877</v>
      </c>
      <c r="N80" s="72" t="s">
        <v>21</v>
      </c>
    </row>
    <row r="81" spans="1:14" ht="14.5" hidden="1">
      <c r="A81" s="12" t="s">
        <v>1306</v>
      </c>
      <c r="B81" s="13" t="s">
        <v>1520</v>
      </c>
      <c r="C81" s="60" t="s">
        <v>363</v>
      </c>
      <c r="D81" s="60" t="s">
        <v>294</v>
      </c>
      <c r="E81" s="61">
        <v>4910315.9800000004</v>
      </c>
      <c r="F81" s="61">
        <v>7777185.5099999998</v>
      </c>
      <c r="G81" s="61">
        <v>7854627.5899999999</v>
      </c>
      <c r="H81" s="124">
        <v>4832873.9000000004</v>
      </c>
      <c r="I81" s="61">
        <v>66657.919999999998</v>
      </c>
      <c r="J81" s="61">
        <v>93006.04</v>
      </c>
      <c r="K81" s="61">
        <v>92462.38</v>
      </c>
      <c r="L81" s="61">
        <v>67201.58</v>
      </c>
      <c r="M81" s="9" t="s">
        <v>950</v>
      </c>
      <c r="N81" s="72" t="s">
        <v>21</v>
      </c>
    </row>
    <row r="82" spans="1:14" ht="14.5" hidden="1">
      <c r="A82" s="12" t="s">
        <v>1306</v>
      </c>
      <c r="B82" s="13" t="s">
        <v>1521</v>
      </c>
      <c r="C82" s="60" t="s">
        <v>364</v>
      </c>
      <c r="D82" s="60" t="s">
        <v>77</v>
      </c>
      <c r="E82" s="61">
        <v>0</v>
      </c>
      <c r="F82" s="61">
        <v>0</v>
      </c>
      <c r="G82" s="61">
        <v>0</v>
      </c>
      <c r="H82" s="124">
        <v>0</v>
      </c>
      <c r="I82" s="61">
        <v>0</v>
      </c>
      <c r="J82" s="61">
        <v>0</v>
      </c>
      <c r="K82" s="61">
        <v>0</v>
      </c>
      <c r="L82" s="61">
        <v>0</v>
      </c>
      <c r="M82" s="9" t="s">
        <v>380</v>
      </c>
      <c r="N82" s="72" t="s">
        <v>21</v>
      </c>
    </row>
    <row r="83" spans="1:14" ht="14.5" hidden="1">
      <c r="A83" s="12" t="s">
        <v>1306</v>
      </c>
      <c r="B83" s="13" t="s">
        <v>1522</v>
      </c>
      <c r="C83" s="60" t="s">
        <v>365</v>
      </c>
      <c r="D83" s="60" t="s">
        <v>187</v>
      </c>
      <c r="E83" s="61">
        <v>0</v>
      </c>
      <c r="F83" s="61">
        <v>0</v>
      </c>
      <c r="G83" s="61">
        <v>0</v>
      </c>
      <c r="H83" s="124">
        <v>0</v>
      </c>
      <c r="I83" s="61">
        <v>0</v>
      </c>
      <c r="J83" s="61">
        <v>0</v>
      </c>
      <c r="K83" s="61">
        <v>0</v>
      </c>
      <c r="L83" s="61">
        <v>0</v>
      </c>
      <c r="M83" s="9" t="s">
        <v>16</v>
      </c>
      <c r="N83" s="72" t="s">
        <v>21</v>
      </c>
    </row>
    <row r="84" spans="1:14" ht="14.5" hidden="1">
      <c r="A84" s="12" t="s">
        <v>1306</v>
      </c>
      <c r="B84" s="13" t="s">
        <v>1523</v>
      </c>
      <c r="C84" s="60" t="s">
        <v>366</v>
      </c>
      <c r="D84" s="60" t="s">
        <v>188</v>
      </c>
      <c r="E84" s="61">
        <v>0</v>
      </c>
      <c r="F84" s="61">
        <v>26367575.100000001</v>
      </c>
      <c r="G84" s="61">
        <v>26367575.100000001</v>
      </c>
      <c r="H84" s="124">
        <v>0</v>
      </c>
      <c r="I84" s="61">
        <v>0</v>
      </c>
      <c r="J84" s="61">
        <v>314086.65999999997</v>
      </c>
      <c r="K84" s="61">
        <v>314086.65999999997</v>
      </c>
      <c r="L84" s="61">
        <v>0</v>
      </c>
      <c r="M84" s="9" t="s">
        <v>311</v>
      </c>
      <c r="N84" s="72" t="s">
        <v>21</v>
      </c>
    </row>
    <row r="85" spans="1:14" ht="14.5" hidden="1">
      <c r="A85" s="12" t="s">
        <v>1306</v>
      </c>
      <c r="B85" s="13" t="s">
        <v>1524</v>
      </c>
      <c r="C85" s="60" t="s">
        <v>367</v>
      </c>
      <c r="D85" s="60" t="s">
        <v>189</v>
      </c>
      <c r="E85" s="61">
        <v>2270481.48</v>
      </c>
      <c r="F85" s="61">
        <v>169855076.31999999</v>
      </c>
      <c r="G85" s="61">
        <v>160256453.27000001</v>
      </c>
      <c r="H85" s="124">
        <v>11869104.529999999</v>
      </c>
      <c r="I85" s="61">
        <v>27045.64</v>
      </c>
      <c r="J85" s="61">
        <v>2023288.58</v>
      </c>
      <c r="K85" s="61">
        <v>1908951.2</v>
      </c>
      <c r="L85" s="61">
        <v>141383.01999999999</v>
      </c>
      <c r="M85" s="9" t="s">
        <v>311</v>
      </c>
      <c r="N85" s="72" t="s">
        <v>21</v>
      </c>
    </row>
    <row r="86" spans="1:14" ht="14.5" hidden="1">
      <c r="A86" s="12" t="s">
        <v>1306</v>
      </c>
      <c r="B86" s="13" t="s">
        <v>1309</v>
      </c>
      <c r="C86" s="60" t="s">
        <v>1292</v>
      </c>
      <c r="D86" s="60" t="s">
        <v>1293</v>
      </c>
      <c r="E86" s="61">
        <v>0</v>
      </c>
      <c r="F86" s="61">
        <v>3937068.15</v>
      </c>
      <c r="G86" s="61">
        <v>3648457.15</v>
      </c>
      <c r="H86" s="124">
        <v>288611</v>
      </c>
      <c r="I86" s="61">
        <v>0</v>
      </c>
      <c r="J86" s="61">
        <v>46345.71</v>
      </c>
      <c r="K86" s="61">
        <v>42948.42</v>
      </c>
      <c r="L86" s="61">
        <v>3397.29</v>
      </c>
      <c r="M86" s="9" t="s">
        <v>950</v>
      </c>
      <c r="N86" s="72" t="s">
        <v>21</v>
      </c>
    </row>
    <row r="87" spans="1:14" ht="14.5" hidden="1">
      <c r="A87" s="12" t="s">
        <v>1306</v>
      </c>
      <c r="B87" s="13" t="s">
        <v>1310</v>
      </c>
      <c r="C87" s="60" t="s">
        <v>1294</v>
      </c>
      <c r="D87" s="60" t="s">
        <v>1295</v>
      </c>
      <c r="E87" s="61">
        <v>0</v>
      </c>
      <c r="F87" s="61">
        <v>706814.8</v>
      </c>
      <c r="G87" s="61">
        <v>706814.8</v>
      </c>
      <c r="H87" s="61">
        <v>0</v>
      </c>
      <c r="I87" s="61">
        <v>0</v>
      </c>
      <c r="J87" s="61">
        <v>8320.33</v>
      </c>
      <c r="K87" s="61">
        <v>8320.06</v>
      </c>
      <c r="L87" s="61">
        <v>0.27</v>
      </c>
      <c r="M87" s="9" t="s">
        <v>950</v>
      </c>
      <c r="N87" s="72" t="s">
        <v>21</v>
      </c>
    </row>
    <row r="88" spans="1:14" ht="14.5" hidden="1">
      <c r="A88" s="12" t="s">
        <v>1306</v>
      </c>
      <c r="B88" s="13" t="s">
        <v>1525</v>
      </c>
      <c r="C88" s="60" t="s">
        <v>369</v>
      </c>
      <c r="D88" s="60" t="s">
        <v>370</v>
      </c>
      <c r="E88" s="61">
        <v>328263498.31999999</v>
      </c>
      <c r="F88" s="61">
        <v>3276432710.5500002</v>
      </c>
      <c r="G88" s="61">
        <v>3271603493.1900001</v>
      </c>
      <c r="H88" s="61">
        <v>333092715.68000001</v>
      </c>
      <c r="I88" s="61">
        <v>3910226.06</v>
      </c>
      <c r="J88" s="61">
        <v>39028547.25</v>
      </c>
      <c r="K88" s="61">
        <v>38971021.93</v>
      </c>
      <c r="L88" s="61">
        <v>3967751.38</v>
      </c>
      <c r="M88" s="9" t="s">
        <v>228</v>
      </c>
      <c r="N88" s="72" t="s">
        <v>21</v>
      </c>
    </row>
    <row r="89" spans="1:14" ht="14.5" hidden="1">
      <c r="A89" s="12" t="s">
        <v>1306</v>
      </c>
      <c r="B89" s="13" t="s">
        <v>1526</v>
      </c>
      <c r="C89" s="60" t="s">
        <v>371</v>
      </c>
      <c r="D89" s="60" t="s">
        <v>372</v>
      </c>
      <c r="E89" s="61">
        <v>104407525.65000001</v>
      </c>
      <c r="F89" s="61">
        <v>1137220317.9200001</v>
      </c>
      <c r="G89" s="61">
        <v>1116652219.77</v>
      </c>
      <c r="H89" s="61">
        <v>124975623.8</v>
      </c>
      <c r="I89" s="61">
        <v>1243686.92</v>
      </c>
      <c r="J89" s="61">
        <v>13546399.789999999</v>
      </c>
      <c r="K89" s="61">
        <v>13301395.140000001</v>
      </c>
      <c r="L89" s="61">
        <v>1488691.57</v>
      </c>
      <c r="M89" s="9" t="s">
        <v>228</v>
      </c>
      <c r="N89" s="72" t="s">
        <v>21</v>
      </c>
    </row>
    <row r="90" spans="1:14" ht="14.5" hidden="1">
      <c r="A90" s="12" t="s">
        <v>1306</v>
      </c>
      <c r="B90" s="13" t="s">
        <v>1527</v>
      </c>
      <c r="C90" s="60" t="s">
        <v>373</v>
      </c>
      <c r="D90" s="60" t="s">
        <v>32</v>
      </c>
      <c r="E90" s="61">
        <v>0</v>
      </c>
      <c r="F90" s="61">
        <v>0</v>
      </c>
      <c r="G90" s="61">
        <v>0</v>
      </c>
      <c r="H90" s="61">
        <v>0</v>
      </c>
      <c r="I90" s="61">
        <v>0</v>
      </c>
      <c r="J90" s="61">
        <v>0</v>
      </c>
      <c r="K90" s="61">
        <v>0</v>
      </c>
      <c r="L90" s="61">
        <v>0</v>
      </c>
      <c r="M90" s="9" t="s">
        <v>228</v>
      </c>
      <c r="N90" s="72" t="s">
        <v>21</v>
      </c>
    </row>
    <row r="91" spans="1:14" ht="14.5" hidden="1">
      <c r="A91" s="12" t="s">
        <v>1306</v>
      </c>
      <c r="B91" s="13" t="s">
        <v>1528</v>
      </c>
      <c r="C91" s="60" t="s">
        <v>375</v>
      </c>
      <c r="D91" s="60" t="s">
        <v>376</v>
      </c>
      <c r="E91" s="61">
        <v>0</v>
      </c>
      <c r="F91" s="61">
        <v>0</v>
      </c>
      <c r="G91" s="61">
        <v>0</v>
      </c>
      <c r="H91" s="61">
        <v>0</v>
      </c>
      <c r="I91" s="61">
        <v>0</v>
      </c>
      <c r="J91" s="61">
        <v>0</v>
      </c>
      <c r="K91" s="61">
        <v>0</v>
      </c>
      <c r="L91" s="61">
        <v>0</v>
      </c>
      <c r="M91" s="9" t="s">
        <v>877</v>
      </c>
      <c r="N91" s="72" t="s">
        <v>21</v>
      </c>
    </row>
    <row r="92" spans="1:14" ht="14.5" hidden="1">
      <c r="A92" s="12" t="s">
        <v>1306</v>
      </c>
      <c r="B92" s="13" t="s">
        <v>1529</v>
      </c>
      <c r="C92" s="60" t="s">
        <v>377</v>
      </c>
      <c r="D92" s="60" t="s">
        <v>294</v>
      </c>
      <c r="E92" s="61">
        <v>0</v>
      </c>
      <c r="F92" s="61">
        <v>0</v>
      </c>
      <c r="G92" s="61">
        <v>0</v>
      </c>
      <c r="H92" s="61">
        <v>0</v>
      </c>
      <c r="I92" s="61">
        <v>0</v>
      </c>
      <c r="J92" s="61">
        <v>0</v>
      </c>
      <c r="K92" s="61">
        <v>0</v>
      </c>
      <c r="L92" s="61">
        <v>0</v>
      </c>
      <c r="M92" s="9" t="s">
        <v>950</v>
      </c>
      <c r="N92" s="72" t="s">
        <v>21</v>
      </c>
    </row>
    <row r="93" spans="1:14" ht="14.5" hidden="1">
      <c r="A93" s="12" t="s">
        <v>1306</v>
      </c>
      <c r="B93" s="13" t="s">
        <v>1530</v>
      </c>
      <c r="C93" s="60" t="s">
        <v>378</v>
      </c>
      <c r="D93" s="60" t="s">
        <v>379</v>
      </c>
      <c r="E93" s="61">
        <v>142177585.19999999</v>
      </c>
      <c r="F93" s="61">
        <v>4416180174</v>
      </c>
      <c r="G93" s="61">
        <v>4325385917</v>
      </c>
      <c r="H93" s="61">
        <v>232971842.19999999</v>
      </c>
      <c r="I93" s="61">
        <v>1693599.05</v>
      </c>
      <c r="J93" s="61">
        <v>52606423</v>
      </c>
      <c r="K93" s="61">
        <v>51524896</v>
      </c>
      <c r="L93" s="61">
        <v>2775126.05</v>
      </c>
      <c r="M93" s="9" t="s">
        <v>380</v>
      </c>
      <c r="N93" s="72" t="s">
        <v>21</v>
      </c>
    </row>
    <row r="94" spans="1:14" ht="14.5" hidden="1">
      <c r="A94" s="12" t="s">
        <v>1306</v>
      </c>
      <c r="B94" s="13" t="s">
        <v>1531</v>
      </c>
      <c r="C94" s="60" t="s">
        <v>374</v>
      </c>
      <c r="D94" s="60" t="s">
        <v>1</v>
      </c>
      <c r="E94" s="61">
        <v>236208944.81999999</v>
      </c>
      <c r="F94" s="61">
        <v>4294766729</v>
      </c>
      <c r="G94" s="61">
        <v>4156687081</v>
      </c>
      <c r="H94" s="61">
        <v>374288592.81999999</v>
      </c>
      <c r="I94" s="61">
        <v>2813685.36</v>
      </c>
      <c r="J94" s="61">
        <v>51160164</v>
      </c>
      <c r="K94" s="61">
        <v>49515379</v>
      </c>
      <c r="L94" s="61">
        <v>4458470.3600000003</v>
      </c>
      <c r="M94" s="9" t="s">
        <v>16</v>
      </c>
      <c r="N94" s="72" t="s">
        <v>21</v>
      </c>
    </row>
    <row r="95" spans="1:14" ht="14.5" hidden="1">
      <c r="A95" s="12" t="s">
        <v>1306</v>
      </c>
      <c r="B95" s="13" t="s">
        <v>1532</v>
      </c>
      <c r="C95" s="60" t="s">
        <v>381</v>
      </c>
      <c r="D95" s="60" t="s">
        <v>78</v>
      </c>
      <c r="E95" s="61">
        <v>4431246.66</v>
      </c>
      <c r="F95" s="61">
        <v>134735497.11000001</v>
      </c>
      <c r="G95" s="61">
        <v>43806799.450000003</v>
      </c>
      <c r="H95" s="61">
        <v>95359944.319999993</v>
      </c>
      <c r="I95" s="61">
        <v>52498.11</v>
      </c>
      <c r="J95" s="61">
        <v>1599894.17</v>
      </c>
      <c r="K95" s="61">
        <v>520235.45</v>
      </c>
      <c r="L95" s="61">
        <v>1132156.83</v>
      </c>
      <c r="M95" s="9" t="s">
        <v>318</v>
      </c>
      <c r="N95" s="9" t="s">
        <v>872</v>
      </c>
    </row>
    <row r="96" spans="1:14" ht="14.5" hidden="1">
      <c r="A96" s="12" t="s">
        <v>1306</v>
      </c>
      <c r="B96" s="13" t="s">
        <v>1533</v>
      </c>
      <c r="C96" s="60" t="s">
        <v>368</v>
      </c>
      <c r="D96" s="60" t="s">
        <v>48</v>
      </c>
      <c r="E96" s="61">
        <v>26157744.59</v>
      </c>
      <c r="F96" s="61">
        <v>3760525462.5799999</v>
      </c>
      <c r="G96" s="61">
        <v>3682532243.9499998</v>
      </c>
      <c r="H96" s="61">
        <v>104150963.22</v>
      </c>
      <c r="I96" s="61">
        <v>311587.19</v>
      </c>
      <c r="J96" s="61">
        <v>44794825.229999997</v>
      </c>
      <c r="K96" s="61">
        <v>43865781.530000001</v>
      </c>
      <c r="L96" s="61">
        <v>1240630.8899999999</v>
      </c>
      <c r="M96" s="9" t="s">
        <v>311</v>
      </c>
      <c r="N96" s="72" t="s">
        <v>21</v>
      </c>
    </row>
    <row r="97" spans="1:14" ht="14.5" hidden="1">
      <c r="A97" s="12" t="s">
        <v>1306</v>
      </c>
      <c r="B97" s="13" t="s">
        <v>1534</v>
      </c>
      <c r="C97" s="60" t="s">
        <v>382</v>
      </c>
      <c r="D97" s="60" t="s">
        <v>79</v>
      </c>
      <c r="E97" s="61">
        <v>8199131.0300000003</v>
      </c>
      <c r="F97" s="61">
        <v>56412592.049999997</v>
      </c>
      <c r="G97" s="61">
        <v>58171348.490000002</v>
      </c>
      <c r="H97" s="61">
        <v>6440374.5899999999</v>
      </c>
      <c r="I97" s="61">
        <v>97424.61</v>
      </c>
      <c r="J97" s="61">
        <v>664731.4</v>
      </c>
      <c r="K97" s="61">
        <v>686267.84</v>
      </c>
      <c r="L97" s="61">
        <v>75888.17</v>
      </c>
      <c r="M97" s="9" t="s">
        <v>940</v>
      </c>
      <c r="N97" s="9" t="s">
        <v>872</v>
      </c>
    </row>
    <row r="98" spans="1:14" ht="14.5" hidden="1">
      <c r="A98" s="12" t="s">
        <v>1306</v>
      </c>
      <c r="B98" s="13" t="s">
        <v>1535</v>
      </c>
      <c r="C98" s="60" t="s">
        <v>383</v>
      </c>
      <c r="D98" s="60" t="s">
        <v>80</v>
      </c>
      <c r="E98" s="61">
        <v>121500</v>
      </c>
      <c r="F98" s="61">
        <v>8586143.6999999993</v>
      </c>
      <c r="G98" s="61">
        <v>8707643.6999999993</v>
      </c>
      <c r="H98" s="61">
        <v>0</v>
      </c>
      <c r="I98" s="61">
        <v>1435.97</v>
      </c>
      <c r="J98" s="61">
        <v>101072.9</v>
      </c>
      <c r="K98" s="61">
        <v>102508.87</v>
      </c>
      <c r="L98" s="61">
        <v>0</v>
      </c>
      <c r="M98" s="9" t="s">
        <v>940</v>
      </c>
      <c r="N98" s="9" t="s">
        <v>872</v>
      </c>
    </row>
    <row r="99" spans="1:14" ht="14.5" hidden="1">
      <c r="A99" s="12" t="s">
        <v>1306</v>
      </c>
      <c r="B99" s="13" t="s">
        <v>1536</v>
      </c>
      <c r="C99" s="60" t="s">
        <v>384</v>
      </c>
      <c r="D99" s="60" t="s">
        <v>81</v>
      </c>
      <c r="E99" s="61">
        <v>11954653</v>
      </c>
      <c r="F99" s="61">
        <v>5512361</v>
      </c>
      <c r="G99" s="61">
        <v>17052997</v>
      </c>
      <c r="H99" s="61">
        <v>414017</v>
      </c>
      <c r="I99" s="61">
        <v>140717.04999999999</v>
      </c>
      <c r="J99" s="61">
        <v>64921.34</v>
      </c>
      <c r="K99" s="61">
        <v>200802.91</v>
      </c>
      <c r="L99" s="61">
        <v>4835.4799999999996</v>
      </c>
      <c r="M99" s="9" t="s">
        <v>565</v>
      </c>
      <c r="N99" s="9" t="s">
        <v>872</v>
      </c>
    </row>
    <row r="100" spans="1:14" ht="14.5" hidden="1">
      <c r="A100" s="12" t="s">
        <v>1306</v>
      </c>
      <c r="B100" s="13" t="s">
        <v>1537</v>
      </c>
      <c r="C100" s="60" t="s">
        <v>385</v>
      </c>
      <c r="D100" s="60" t="s">
        <v>82</v>
      </c>
      <c r="E100" s="61">
        <v>281991</v>
      </c>
      <c r="F100" s="61">
        <v>638821</v>
      </c>
      <c r="G100" s="61">
        <v>873998</v>
      </c>
      <c r="H100" s="61">
        <v>46814</v>
      </c>
      <c r="I100" s="61">
        <v>3336.55</v>
      </c>
      <c r="J100" s="61">
        <v>7520.02</v>
      </c>
      <c r="K100" s="61">
        <v>10305.49</v>
      </c>
      <c r="L100" s="61">
        <v>551.08000000000004</v>
      </c>
      <c r="M100" s="9" t="s">
        <v>565</v>
      </c>
      <c r="N100" s="9" t="s">
        <v>872</v>
      </c>
    </row>
    <row r="101" spans="1:14" ht="14.5" hidden="1">
      <c r="A101" s="12" t="s">
        <v>1306</v>
      </c>
      <c r="B101" s="13" t="s">
        <v>1538</v>
      </c>
      <c r="C101" s="60" t="s">
        <v>386</v>
      </c>
      <c r="D101" s="60" t="s">
        <v>49</v>
      </c>
      <c r="E101" s="61">
        <v>1312410.42</v>
      </c>
      <c r="F101" s="61">
        <v>15461</v>
      </c>
      <c r="G101" s="61">
        <v>30922</v>
      </c>
      <c r="H101" s="61">
        <v>1296949.42</v>
      </c>
      <c r="I101" s="61">
        <v>15449.07</v>
      </c>
      <c r="J101" s="61">
        <v>182</v>
      </c>
      <c r="K101" s="61">
        <v>364</v>
      </c>
      <c r="L101" s="61">
        <v>15267.07</v>
      </c>
      <c r="M101" s="9" t="s">
        <v>230</v>
      </c>
      <c r="N101" s="9" t="s">
        <v>872</v>
      </c>
    </row>
    <row r="102" spans="1:14" ht="14.5" hidden="1">
      <c r="A102" s="12" t="s">
        <v>1306</v>
      </c>
      <c r="B102" s="13" t="s">
        <v>1155</v>
      </c>
      <c r="C102" s="60" t="s">
        <v>387</v>
      </c>
      <c r="D102" s="60" t="s">
        <v>50</v>
      </c>
      <c r="E102" s="61">
        <v>18970260</v>
      </c>
      <c r="F102" s="61">
        <v>6090860</v>
      </c>
      <c r="G102" s="61">
        <v>1642500</v>
      </c>
      <c r="H102" s="61">
        <v>23418620</v>
      </c>
      <c r="I102" s="61">
        <v>227676.03</v>
      </c>
      <c r="J102" s="61">
        <v>71821.119999999995</v>
      </c>
      <c r="K102" s="61">
        <v>19385.5</v>
      </c>
      <c r="L102" s="61">
        <v>280111.65000000002</v>
      </c>
      <c r="M102" s="9" t="s">
        <v>572</v>
      </c>
      <c r="N102" s="9" t="s">
        <v>872</v>
      </c>
    </row>
    <row r="103" spans="1:14" ht="14.5" hidden="1">
      <c r="A103" s="12" t="s">
        <v>1306</v>
      </c>
      <c r="B103" s="13" t="s">
        <v>1539</v>
      </c>
      <c r="C103" s="60" t="s">
        <v>388</v>
      </c>
      <c r="D103" s="60" t="s">
        <v>83</v>
      </c>
      <c r="E103" s="61">
        <v>0.01</v>
      </c>
      <c r="F103" s="61">
        <v>5338703.83</v>
      </c>
      <c r="G103" s="61">
        <v>5338703.84</v>
      </c>
      <c r="H103" s="61">
        <v>0</v>
      </c>
      <c r="I103" s="61">
        <v>0</v>
      </c>
      <c r="J103" s="61">
        <v>62839.02</v>
      </c>
      <c r="K103" s="61">
        <v>62839.02</v>
      </c>
      <c r="L103" s="61">
        <v>0</v>
      </c>
      <c r="M103" s="9" t="s">
        <v>1322</v>
      </c>
      <c r="N103" s="9" t="s">
        <v>872</v>
      </c>
    </row>
    <row r="104" spans="1:14" ht="14.5" hidden="1">
      <c r="A104" s="12" t="s">
        <v>1306</v>
      </c>
      <c r="B104" s="13" t="s">
        <v>1540</v>
      </c>
      <c r="C104" s="60" t="s">
        <v>389</v>
      </c>
      <c r="D104" s="60" t="s">
        <v>33</v>
      </c>
      <c r="E104" s="61">
        <v>0</v>
      </c>
      <c r="F104" s="61">
        <v>0</v>
      </c>
      <c r="G104" s="61">
        <v>0</v>
      </c>
      <c r="H104" s="61">
        <v>0</v>
      </c>
      <c r="I104" s="61">
        <v>0</v>
      </c>
      <c r="J104" s="61">
        <v>0</v>
      </c>
      <c r="K104" s="61">
        <v>0</v>
      </c>
      <c r="L104" s="61">
        <v>0</v>
      </c>
      <c r="M104" s="9" t="s">
        <v>33</v>
      </c>
      <c r="N104" s="9" t="s">
        <v>872</v>
      </c>
    </row>
    <row r="105" spans="1:14" ht="14.5" hidden="1">
      <c r="A105" s="12" t="s">
        <v>1306</v>
      </c>
      <c r="B105" s="13" t="s">
        <v>1541</v>
      </c>
      <c r="C105" s="60" t="s">
        <v>390</v>
      </c>
      <c r="D105" s="60" t="s">
        <v>295</v>
      </c>
      <c r="E105" s="61">
        <v>0</v>
      </c>
      <c r="F105" s="61">
        <v>0</v>
      </c>
      <c r="G105" s="61">
        <v>0</v>
      </c>
      <c r="H105" s="61">
        <v>0</v>
      </c>
      <c r="I105" s="61">
        <v>0</v>
      </c>
      <c r="J105" s="61">
        <v>0</v>
      </c>
      <c r="K105" s="61">
        <v>0</v>
      </c>
      <c r="L105" s="61">
        <v>0</v>
      </c>
      <c r="M105" s="9" t="s">
        <v>295</v>
      </c>
      <c r="N105" s="9" t="s">
        <v>872</v>
      </c>
    </row>
    <row r="106" spans="1:14" ht="14.5" hidden="1">
      <c r="A106" s="12" t="s">
        <v>1306</v>
      </c>
      <c r="B106" s="13" t="s">
        <v>1542</v>
      </c>
      <c r="C106" s="60" t="s">
        <v>391</v>
      </c>
      <c r="D106" s="60" t="s">
        <v>35</v>
      </c>
      <c r="E106" s="61">
        <v>0</v>
      </c>
      <c r="F106" s="61">
        <v>0</v>
      </c>
      <c r="G106" s="61">
        <v>0</v>
      </c>
      <c r="H106" s="61">
        <v>0</v>
      </c>
      <c r="I106" s="61">
        <v>0.06</v>
      </c>
      <c r="J106" s="61">
        <v>0</v>
      </c>
      <c r="K106" s="61">
        <v>0</v>
      </c>
      <c r="L106" s="61">
        <v>0.06</v>
      </c>
      <c r="M106" s="9" t="s">
        <v>860</v>
      </c>
      <c r="N106" s="9" t="s">
        <v>392</v>
      </c>
    </row>
    <row r="107" spans="1:14" ht="14.5" hidden="1">
      <c r="A107" s="12" t="s">
        <v>1311</v>
      </c>
      <c r="B107" s="13" t="s">
        <v>1203</v>
      </c>
      <c r="C107" s="60" t="s">
        <v>393</v>
      </c>
      <c r="D107" s="60" t="s">
        <v>84</v>
      </c>
      <c r="E107" s="61">
        <v>-29979072.219999999</v>
      </c>
      <c r="F107" s="61">
        <v>651035599.04999995</v>
      </c>
      <c r="G107" s="61">
        <v>635212213.61000001</v>
      </c>
      <c r="H107" s="61">
        <v>-14155686.779999999</v>
      </c>
      <c r="I107" s="61">
        <v>-357106.28</v>
      </c>
      <c r="J107" s="61">
        <v>7755039.8899999997</v>
      </c>
      <c r="K107" s="61">
        <v>7566554.0599999996</v>
      </c>
      <c r="L107" s="61">
        <v>-168620.45</v>
      </c>
      <c r="M107" s="9" t="s">
        <v>84</v>
      </c>
      <c r="N107" s="9" t="s">
        <v>852</v>
      </c>
    </row>
    <row r="108" spans="1:14" ht="14.5" hidden="1">
      <c r="A108" s="12" t="s">
        <v>1311</v>
      </c>
      <c r="B108" s="13" t="s">
        <v>1543</v>
      </c>
      <c r="C108" s="60" t="s">
        <v>394</v>
      </c>
      <c r="D108" s="60" t="s">
        <v>85</v>
      </c>
      <c r="E108" s="61">
        <v>-26965087.550000001</v>
      </c>
      <c r="F108" s="61">
        <v>74381684.519999996</v>
      </c>
      <c r="G108" s="61">
        <v>47416596.969999999</v>
      </c>
      <c r="H108" s="61">
        <v>0</v>
      </c>
      <c r="I108" s="61">
        <v>-321204.14</v>
      </c>
      <c r="J108" s="61">
        <v>886023.64</v>
      </c>
      <c r="K108" s="61">
        <v>564819.5</v>
      </c>
      <c r="L108" s="61">
        <v>0</v>
      </c>
      <c r="M108" s="9" t="s">
        <v>85</v>
      </c>
      <c r="N108" s="9" t="s">
        <v>852</v>
      </c>
    </row>
    <row r="109" spans="1:14" ht="14.5" hidden="1">
      <c r="A109" s="12" t="s">
        <v>1311</v>
      </c>
      <c r="B109" s="13" t="s">
        <v>1544</v>
      </c>
      <c r="C109" s="60" t="s">
        <v>395</v>
      </c>
      <c r="D109" s="60" t="s">
        <v>86</v>
      </c>
      <c r="E109" s="61">
        <v>-95955515.519999996</v>
      </c>
      <c r="F109" s="61">
        <v>3313886786.5900002</v>
      </c>
      <c r="G109" s="61">
        <v>3286722358.0500002</v>
      </c>
      <c r="H109" s="61">
        <v>-68791086.980000004</v>
      </c>
      <c r="I109" s="61">
        <v>-1143003.8</v>
      </c>
      <c r="J109" s="61">
        <v>39474535.520000003</v>
      </c>
      <c r="K109" s="61">
        <v>39150982.729999997</v>
      </c>
      <c r="L109" s="61">
        <v>-819451.01</v>
      </c>
      <c r="M109" s="9" t="s">
        <v>228</v>
      </c>
      <c r="N109" s="9" t="s">
        <v>304</v>
      </c>
    </row>
    <row r="110" spans="1:14" ht="14.5" hidden="1">
      <c r="A110" s="12" t="s">
        <v>1311</v>
      </c>
      <c r="B110" s="13" t="s">
        <v>1545</v>
      </c>
      <c r="C110" s="60" t="s">
        <v>396</v>
      </c>
      <c r="D110" s="60" t="s">
        <v>87</v>
      </c>
      <c r="E110" s="61">
        <v>-61038347.560000002</v>
      </c>
      <c r="F110" s="61">
        <v>711531920.90999997</v>
      </c>
      <c r="G110" s="61">
        <v>699953112.17999995</v>
      </c>
      <c r="H110" s="61">
        <v>-49459538.829999998</v>
      </c>
      <c r="I110" s="61">
        <v>-727218.77</v>
      </c>
      <c r="J110" s="61">
        <v>8475768.7699999996</v>
      </c>
      <c r="K110" s="61">
        <v>8337747.4800000004</v>
      </c>
      <c r="L110" s="61">
        <v>-589197.48</v>
      </c>
      <c r="M110" s="9" t="s">
        <v>228</v>
      </c>
      <c r="N110" s="9" t="s">
        <v>304</v>
      </c>
    </row>
    <row r="111" spans="1:14" ht="14.5" hidden="1">
      <c r="A111" s="12" t="s">
        <v>1311</v>
      </c>
      <c r="B111" s="13" t="s">
        <v>1546</v>
      </c>
      <c r="C111" s="60" t="s">
        <v>397</v>
      </c>
      <c r="D111" s="60" t="s">
        <v>88</v>
      </c>
      <c r="E111" s="61">
        <v>-1567911.85</v>
      </c>
      <c r="F111" s="61">
        <v>20369915.350000001</v>
      </c>
      <c r="G111" s="61">
        <v>20125628.48</v>
      </c>
      <c r="H111" s="61">
        <v>-1323624.98</v>
      </c>
      <c r="I111" s="61">
        <v>-18470.400000000001</v>
      </c>
      <c r="J111" s="61">
        <v>241143.9</v>
      </c>
      <c r="K111" s="61">
        <v>238258.56</v>
      </c>
      <c r="L111" s="61">
        <v>-15585.06</v>
      </c>
      <c r="M111" s="9" t="s">
        <v>228</v>
      </c>
      <c r="N111" s="9" t="s">
        <v>304</v>
      </c>
    </row>
    <row r="112" spans="1:14" ht="14.5" hidden="1">
      <c r="A112" s="12" t="s">
        <v>1311</v>
      </c>
      <c r="B112" s="13" t="s">
        <v>1547</v>
      </c>
      <c r="C112" s="60" t="s">
        <v>398</v>
      </c>
      <c r="D112" s="60" t="s">
        <v>89</v>
      </c>
      <c r="E112" s="61">
        <v>0</v>
      </c>
      <c r="F112" s="61">
        <v>0</v>
      </c>
      <c r="G112" s="61">
        <v>0</v>
      </c>
      <c r="H112" s="61">
        <v>0</v>
      </c>
      <c r="I112" s="61">
        <v>0</v>
      </c>
      <c r="J112" s="61">
        <v>0</v>
      </c>
      <c r="K112" s="61">
        <v>0</v>
      </c>
      <c r="L112" s="61">
        <v>0</v>
      </c>
      <c r="M112" s="9" t="s">
        <v>228</v>
      </c>
      <c r="N112" s="9" t="s">
        <v>304</v>
      </c>
    </row>
    <row r="113" spans="1:14" ht="14.5" hidden="1">
      <c r="A113" s="12" t="s">
        <v>1311</v>
      </c>
      <c r="B113" s="13" t="s">
        <v>1548</v>
      </c>
      <c r="C113" s="60" t="s">
        <v>399</v>
      </c>
      <c r="D113" s="60" t="s">
        <v>90</v>
      </c>
      <c r="E113" s="61">
        <v>-9552854.9600000009</v>
      </c>
      <c r="F113" s="61">
        <v>41529715.859999999</v>
      </c>
      <c r="G113" s="61">
        <v>43558030.340000004</v>
      </c>
      <c r="H113" s="61">
        <v>-11581169.439999999</v>
      </c>
      <c r="I113" s="61">
        <v>-114006.57</v>
      </c>
      <c r="J113" s="61">
        <v>494733</v>
      </c>
      <c r="K113" s="61">
        <v>518862.84</v>
      </c>
      <c r="L113" s="61">
        <v>-138136.41</v>
      </c>
      <c r="M113" s="9" t="s">
        <v>228</v>
      </c>
      <c r="N113" s="9" t="s">
        <v>304</v>
      </c>
    </row>
    <row r="114" spans="1:14" ht="14.5" hidden="1">
      <c r="A114" s="12" t="s">
        <v>1311</v>
      </c>
      <c r="B114" s="13" t="s">
        <v>1549</v>
      </c>
      <c r="C114" s="60" t="s">
        <v>400</v>
      </c>
      <c r="D114" s="60" t="s">
        <v>91</v>
      </c>
      <c r="E114" s="61">
        <v>-34987373.289999999</v>
      </c>
      <c r="F114" s="61">
        <v>184082315.59999999</v>
      </c>
      <c r="G114" s="61">
        <v>164733354.69999999</v>
      </c>
      <c r="H114" s="61">
        <v>-15638412.390000001</v>
      </c>
      <c r="I114" s="61">
        <v>-416973.06</v>
      </c>
      <c r="J114" s="61">
        <v>2177551.61</v>
      </c>
      <c r="K114" s="61">
        <v>1944668.13</v>
      </c>
      <c r="L114" s="61">
        <v>-184089.58</v>
      </c>
      <c r="M114" s="9" t="s">
        <v>690</v>
      </c>
      <c r="N114" s="9" t="s">
        <v>304</v>
      </c>
    </row>
    <row r="115" spans="1:14" ht="14.5" hidden="1">
      <c r="A115" s="12" t="s">
        <v>1311</v>
      </c>
      <c r="B115" s="13" t="s">
        <v>1550</v>
      </c>
      <c r="C115" s="60" t="s">
        <v>401</v>
      </c>
      <c r="D115" s="60" t="s">
        <v>92</v>
      </c>
      <c r="E115" s="61">
        <v>-37892.699999999997</v>
      </c>
      <c r="F115" s="61">
        <v>134666762.34</v>
      </c>
      <c r="G115" s="61">
        <v>154531195.56</v>
      </c>
      <c r="H115" s="61">
        <v>-19902325.920000002</v>
      </c>
      <c r="I115" s="61">
        <v>-449.48</v>
      </c>
      <c r="J115" s="61">
        <v>1586167.39</v>
      </c>
      <c r="K115" s="61">
        <v>1820076.38</v>
      </c>
      <c r="L115" s="61">
        <v>-234358.47</v>
      </c>
      <c r="M115" s="9" t="s">
        <v>689</v>
      </c>
      <c r="N115" s="9" t="s">
        <v>304</v>
      </c>
    </row>
    <row r="116" spans="1:14" ht="14.5" hidden="1">
      <c r="A116" s="12" t="s">
        <v>1311</v>
      </c>
      <c r="B116" s="13" t="s">
        <v>1551</v>
      </c>
      <c r="C116" s="60" t="s">
        <v>402</v>
      </c>
      <c r="D116" s="60" t="s">
        <v>93</v>
      </c>
      <c r="E116" s="61">
        <v>0</v>
      </c>
      <c r="F116" s="61">
        <v>0</v>
      </c>
      <c r="G116" s="61">
        <v>0</v>
      </c>
      <c r="H116" s="61">
        <v>0</v>
      </c>
      <c r="I116" s="61">
        <v>0</v>
      </c>
      <c r="J116" s="61">
        <v>0</v>
      </c>
      <c r="K116" s="61">
        <v>0</v>
      </c>
      <c r="L116" s="61">
        <v>0</v>
      </c>
      <c r="M116" s="9" t="s">
        <v>228</v>
      </c>
      <c r="N116" s="9" t="s">
        <v>304</v>
      </c>
    </row>
    <row r="117" spans="1:14" ht="14.5" hidden="1">
      <c r="A117" s="12" t="s">
        <v>1311</v>
      </c>
      <c r="B117" s="13" t="s">
        <v>1552</v>
      </c>
      <c r="C117" s="60" t="s">
        <v>1060</v>
      </c>
      <c r="D117" s="60" t="s">
        <v>1061</v>
      </c>
      <c r="E117" s="61">
        <v>0</v>
      </c>
      <c r="F117" s="61">
        <v>0</v>
      </c>
      <c r="G117" s="61">
        <v>0</v>
      </c>
      <c r="H117" s="61">
        <v>0</v>
      </c>
      <c r="I117" s="61">
        <v>0</v>
      </c>
      <c r="J117" s="61">
        <v>0</v>
      </c>
      <c r="K117" s="61">
        <v>0</v>
      </c>
      <c r="L117" s="61">
        <v>0</v>
      </c>
      <c r="M117" s="9" t="s">
        <v>228</v>
      </c>
      <c r="N117" s="9" t="s">
        <v>304</v>
      </c>
    </row>
    <row r="118" spans="1:14" ht="14.5" hidden="1">
      <c r="A118" s="12" t="s">
        <v>1311</v>
      </c>
      <c r="B118" s="13" t="s">
        <v>1553</v>
      </c>
      <c r="C118" s="60" t="s">
        <v>403</v>
      </c>
      <c r="D118" s="60" t="s">
        <v>94</v>
      </c>
      <c r="E118" s="61">
        <v>-35783754.100000001</v>
      </c>
      <c r="F118" s="61">
        <v>261499416.91</v>
      </c>
      <c r="G118" s="61">
        <v>250157913</v>
      </c>
      <c r="H118" s="61">
        <v>-24442250.190000001</v>
      </c>
      <c r="I118" s="61">
        <v>-420976.55</v>
      </c>
      <c r="J118" s="61">
        <v>3076604.77</v>
      </c>
      <c r="K118" s="61">
        <v>2943356.7</v>
      </c>
      <c r="L118" s="61">
        <v>-287728.48</v>
      </c>
      <c r="M118" s="9" t="s">
        <v>689</v>
      </c>
      <c r="N118" s="9" t="s">
        <v>304</v>
      </c>
    </row>
    <row r="119" spans="1:14" ht="14.5" hidden="1">
      <c r="A119" s="12" t="s">
        <v>1311</v>
      </c>
      <c r="B119" s="13" t="s">
        <v>1554</v>
      </c>
      <c r="C119" s="60" t="s">
        <v>1062</v>
      </c>
      <c r="D119" s="60" t="s">
        <v>1063</v>
      </c>
      <c r="E119" s="61">
        <v>0</v>
      </c>
      <c r="F119" s="61">
        <v>26287886.399999999</v>
      </c>
      <c r="G119" s="61">
        <v>26287886.399999999</v>
      </c>
      <c r="H119" s="61">
        <v>0</v>
      </c>
      <c r="I119" s="61">
        <v>0</v>
      </c>
      <c r="J119" s="61">
        <v>313137.42</v>
      </c>
      <c r="K119" s="61">
        <v>313137.42</v>
      </c>
      <c r="L119" s="61">
        <v>0</v>
      </c>
      <c r="M119" s="9" t="s">
        <v>228</v>
      </c>
      <c r="N119" s="9" t="s">
        <v>304</v>
      </c>
    </row>
    <row r="120" spans="1:14" ht="14.5" hidden="1">
      <c r="A120" s="12" t="s">
        <v>1311</v>
      </c>
      <c r="B120" s="13" t="s">
        <v>1555</v>
      </c>
      <c r="C120" s="60" t="s">
        <v>1064</v>
      </c>
      <c r="D120" s="60" t="s">
        <v>1065</v>
      </c>
      <c r="E120" s="61">
        <v>-659500</v>
      </c>
      <c r="F120" s="61">
        <v>969500</v>
      </c>
      <c r="G120" s="61">
        <v>310000</v>
      </c>
      <c r="H120" s="61">
        <v>0</v>
      </c>
      <c r="I120" s="61">
        <v>-7876.84</v>
      </c>
      <c r="J120" s="61">
        <v>11526.05</v>
      </c>
      <c r="K120" s="61">
        <v>3649.21</v>
      </c>
      <c r="L120" s="61">
        <v>0</v>
      </c>
      <c r="M120" s="9" t="s">
        <v>907</v>
      </c>
      <c r="N120" s="9" t="s">
        <v>392</v>
      </c>
    </row>
    <row r="121" spans="1:14" ht="14.5" hidden="1">
      <c r="A121" s="12" t="s">
        <v>1311</v>
      </c>
      <c r="B121" s="13" t="s">
        <v>1556</v>
      </c>
      <c r="C121" s="60" t="s">
        <v>1066</v>
      </c>
      <c r="D121" s="60" t="s">
        <v>1067</v>
      </c>
      <c r="E121" s="61">
        <v>0</v>
      </c>
      <c r="F121" s="61">
        <v>0</v>
      </c>
      <c r="G121" s="61">
        <v>0</v>
      </c>
      <c r="H121" s="61">
        <v>0</v>
      </c>
      <c r="I121" s="61">
        <v>0</v>
      </c>
      <c r="J121" s="61">
        <v>0</v>
      </c>
      <c r="K121" s="61">
        <v>0</v>
      </c>
      <c r="L121" s="61">
        <v>0</v>
      </c>
      <c r="M121" s="9" t="s">
        <v>915</v>
      </c>
      <c r="N121" s="9" t="s">
        <v>208</v>
      </c>
    </row>
    <row r="122" spans="1:14" ht="14.5" hidden="1">
      <c r="A122" s="12" t="s">
        <v>1311</v>
      </c>
      <c r="B122" s="13" t="s">
        <v>640</v>
      </c>
      <c r="C122" s="60" t="s">
        <v>404</v>
      </c>
      <c r="D122" s="60" t="s">
        <v>296</v>
      </c>
      <c r="E122" s="61">
        <v>-16410872.390000001</v>
      </c>
      <c r="F122" s="61">
        <v>757511809.25999999</v>
      </c>
      <c r="G122" s="61">
        <v>818003208.17999995</v>
      </c>
      <c r="H122" s="61">
        <v>-76902271.310000002</v>
      </c>
      <c r="I122" s="61">
        <v>-195290.57</v>
      </c>
      <c r="J122" s="61">
        <v>8984287.2599999998</v>
      </c>
      <c r="K122" s="61">
        <v>9696073.6899999995</v>
      </c>
      <c r="L122" s="61">
        <v>-907077</v>
      </c>
      <c r="M122" s="9" t="s">
        <v>853</v>
      </c>
      <c r="N122" s="9" t="s">
        <v>711</v>
      </c>
    </row>
    <row r="123" spans="1:14" ht="14.5" hidden="1">
      <c r="A123" s="12" t="s">
        <v>1311</v>
      </c>
      <c r="B123" s="13" t="s">
        <v>1269</v>
      </c>
      <c r="C123" s="60" t="s">
        <v>1068</v>
      </c>
      <c r="D123" s="60" t="s">
        <v>1069</v>
      </c>
      <c r="E123" s="61">
        <v>-324104761.73000002</v>
      </c>
      <c r="F123" s="61">
        <v>672589710.49000001</v>
      </c>
      <c r="G123" s="61">
        <v>469359829.47000003</v>
      </c>
      <c r="H123" s="61">
        <v>-120874880.70999999</v>
      </c>
      <c r="I123" s="61">
        <v>-3860734.06</v>
      </c>
      <c r="J123" s="61">
        <v>8029560.2400000002</v>
      </c>
      <c r="K123" s="61">
        <v>5608669.9100000001</v>
      </c>
      <c r="L123" s="61">
        <v>-1439843.73</v>
      </c>
      <c r="M123" s="9" t="s">
        <v>1116</v>
      </c>
      <c r="N123" s="9" t="s">
        <v>208</v>
      </c>
    </row>
    <row r="124" spans="1:14" ht="14.5" hidden="1">
      <c r="A124" s="12" t="s">
        <v>1311</v>
      </c>
      <c r="B124" s="13" t="s">
        <v>1270</v>
      </c>
      <c r="C124" s="60" t="s">
        <v>1070</v>
      </c>
      <c r="D124" s="60" t="s">
        <v>1071</v>
      </c>
      <c r="E124" s="61">
        <v>-1369929.68</v>
      </c>
      <c r="F124" s="61">
        <v>4383366.1900000004</v>
      </c>
      <c r="G124" s="61">
        <v>23135505.66</v>
      </c>
      <c r="H124" s="61">
        <v>-20122069.149999999</v>
      </c>
      <c r="I124" s="61">
        <v>-16318.4</v>
      </c>
      <c r="J124" s="61">
        <v>52050.58</v>
      </c>
      <c r="K124" s="61">
        <v>275423.28999999998</v>
      </c>
      <c r="L124" s="61">
        <v>-239691.11</v>
      </c>
      <c r="M124" s="9" t="s">
        <v>863</v>
      </c>
      <c r="N124" s="9" t="s">
        <v>208</v>
      </c>
    </row>
    <row r="125" spans="1:14" ht="14.5" hidden="1">
      <c r="A125" s="12" t="s">
        <v>1311</v>
      </c>
      <c r="B125" s="13" t="s">
        <v>1312</v>
      </c>
      <c r="C125" s="60" t="s">
        <v>1296</v>
      </c>
      <c r="D125" s="60" t="s">
        <v>1297</v>
      </c>
      <c r="E125" s="61">
        <v>0</v>
      </c>
      <c r="F125" s="61">
        <v>131110000</v>
      </c>
      <c r="G125" s="61">
        <v>131110000</v>
      </c>
      <c r="H125" s="61">
        <v>0</v>
      </c>
      <c r="I125" s="61">
        <v>0</v>
      </c>
      <c r="J125" s="61">
        <v>1543378.46</v>
      </c>
      <c r="K125" s="61">
        <v>1543378.46</v>
      </c>
      <c r="L125" s="61">
        <v>0</v>
      </c>
      <c r="M125" s="9">
        <v>0</v>
      </c>
      <c r="N125" s="9" t="s">
        <v>208</v>
      </c>
    </row>
    <row r="126" spans="1:14" ht="14.5" hidden="1">
      <c r="A126" s="12" t="s">
        <v>1311</v>
      </c>
      <c r="B126" s="13" t="s">
        <v>1402</v>
      </c>
      <c r="C126" s="60" t="s">
        <v>1072</v>
      </c>
      <c r="D126" s="60" t="s">
        <v>741</v>
      </c>
      <c r="E126" s="61">
        <v>-22046953.199999999</v>
      </c>
      <c r="F126" s="61">
        <v>2678270.2599999998</v>
      </c>
      <c r="G126" s="61">
        <v>0</v>
      </c>
      <c r="H126" s="61">
        <v>-19368682.940000001</v>
      </c>
      <c r="I126" s="61">
        <v>-262620.05</v>
      </c>
      <c r="J126" s="61">
        <v>31903.16</v>
      </c>
      <c r="K126" s="61">
        <v>0</v>
      </c>
      <c r="L126" s="61">
        <v>-230716.89</v>
      </c>
      <c r="M126" s="9" t="s">
        <v>741</v>
      </c>
      <c r="N126" s="9" t="s">
        <v>966</v>
      </c>
    </row>
    <row r="127" spans="1:14" ht="14.5" hidden="1">
      <c r="A127" s="12" t="s">
        <v>1311</v>
      </c>
      <c r="B127" s="13" t="s">
        <v>1557</v>
      </c>
      <c r="C127" s="60" t="s">
        <v>405</v>
      </c>
      <c r="D127" s="60" t="s">
        <v>95</v>
      </c>
      <c r="E127" s="61">
        <v>-79150646</v>
      </c>
      <c r="F127" s="61">
        <v>1836427092</v>
      </c>
      <c r="G127" s="61">
        <v>1845708353.5999999</v>
      </c>
      <c r="H127" s="61">
        <v>-88431907.599999994</v>
      </c>
      <c r="I127" s="61">
        <v>-931732.42</v>
      </c>
      <c r="J127" s="61">
        <v>21617977.710000001</v>
      </c>
      <c r="K127" s="61">
        <v>21727233.039999999</v>
      </c>
      <c r="L127" s="61">
        <v>-1040987.75</v>
      </c>
      <c r="M127" s="9" t="s">
        <v>860</v>
      </c>
      <c r="N127" s="9" t="s">
        <v>392</v>
      </c>
    </row>
    <row r="128" spans="1:14" ht="14.5" hidden="1">
      <c r="A128" s="12" t="s">
        <v>1311</v>
      </c>
      <c r="B128" s="13" t="s">
        <v>1558</v>
      </c>
      <c r="C128" s="60" t="s">
        <v>406</v>
      </c>
      <c r="D128" s="60" t="s">
        <v>96</v>
      </c>
      <c r="E128" s="61">
        <v>-737614</v>
      </c>
      <c r="F128" s="61">
        <v>0</v>
      </c>
      <c r="G128" s="61">
        <v>0</v>
      </c>
      <c r="H128" s="61">
        <v>-737614</v>
      </c>
      <c r="I128" s="61">
        <v>-8683.02</v>
      </c>
      <c r="J128" s="61">
        <v>0</v>
      </c>
      <c r="K128" s="61">
        <v>0</v>
      </c>
      <c r="L128" s="61">
        <v>-8683.02</v>
      </c>
      <c r="M128" s="9" t="s">
        <v>860</v>
      </c>
      <c r="N128" s="9" t="s">
        <v>392</v>
      </c>
    </row>
    <row r="129" spans="1:14" ht="14.5" hidden="1">
      <c r="A129" s="12" t="s">
        <v>1311</v>
      </c>
      <c r="B129" s="13" t="s">
        <v>1559</v>
      </c>
      <c r="C129" s="60" t="s">
        <v>407</v>
      </c>
      <c r="D129" s="60" t="s">
        <v>97</v>
      </c>
      <c r="E129" s="61">
        <v>-6413229.3499999996</v>
      </c>
      <c r="F129" s="61">
        <v>72255823.599999994</v>
      </c>
      <c r="G129" s="61">
        <v>74184002.400000006</v>
      </c>
      <c r="H129" s="61">
        <v>-8341408.1500000004</v>
      </c>
      <c r="I129" s="61">
        <v>-75497.41</v>
      </c>
      <c r="J129" s="61">
        <v>858763.26</v>
      </c>
      <c r="K129" s="61">
        <v>881457.91</v>
      </c>
      <c r="L129" s="61">
        <v>-98192.06</v>
      </c>
      <c r="M129" s="9" t="s">
        <v>860</v>
      </c>
      <c r="N129" s="9" t="s">
        <v>392</v>
      </c>
    </row>
    <row r="130" spans="1:14" ht="14.5" hidden="1">
      <c r="A130" s="12" t="s">
        <v>1311</v>
      </c>
      <c r="B130" s="13" t="s">
        <v>1560</v>
      </c>
      <c r="C130" s="60" t="s">
        <v>408</v>
      </c>
      <c r="D130" s="60" t="s">
        <v>98</v>
      </c>
      <c r="E130" s="61">
        <v>-787354.41</v>
      </c>
      <c r="F130" s="61">
        <v>7068055</v>
      </c>
      <c r="G130" s="61">
        <v>6593496</v>
      </c>
      <c r="H130" s="61">
        <v>-312795.40999999997</v>
      </c>
      <c r="I130" s="61">
        <v>-9268.2999999999993</v>
      </c>
      <c r="J130" s="61">
        <v>83338.679999999993</v>
      </c>
      <c r="K130" s="61">
        <v>77752.479999999996</v>
      </c>
      <c r="L130" s="61">
        <v>-3682.1</v>
      </c>
      <c r="M130" s="9" t="s">
        <v>860</v>
      </c>
      <c r="N130" s="9" t="s">
        <v>392</v>
      </c>
    </row>
    <row r="131" spans="1:14" ht="14.5" hidden="1">
      <c r="A131" s="12" t="s">
        <v>1311</v>
      </c>
      <c r="B131" s="13" t="s">
        <v>1561</v>
      </c>
      <c r="C131" s="60" t="s">
        <v>409</v>
      </c>
      <c r="D131" s="60" t="s">
        <v>99</v>
      </c>
      <c r="E131" s="61">
        <v>-293267</v>
      </c>
      <c r="F131" s="61">
        <v>0</v>
      </c>
      <c r="G131" s="61">
        <v>0</v>
      </c>
      <c r="H131" s="61">
        <v>-293267</v>
      </c>
      <c r="I131" s="61">
        <v>-3451.82</v>
      </c>
      <c r="J131" s="61">
        <v>0</v>
      </c>
      <c r="K131" s="61">
        <v>0</v>
      </c>
      <c r="L131" s="61">
        <v>-3451.82</v>
      </c>
      <c r="M131" s="9" t="s">
        <v>860</v>
      </c>
      <c r="N131" s="9" t="s">
        <v>392</v>
      </c>
    </row>
    <row r="132" spans="1:14" ht="14.5" hidden="1">
      <c r="A132" s="12" t="s">
        <v>1311</v>
      </c>
      <c r="B132" s="13" t="s">
        <v>1562</v>
      </c>
      <c r="C132" s="60" t="s">
        <v>410</v>
      </c>
      <c r="D132" s="60" t="s">
        <v>100</v>
      </c>
      <c r="E132" s="61">
        <v>-4068480</v>
      </c>
      <c r="F132" s="61">
        <v>37273944.5</v>
      </c>
      <c r="G132" s="61">
        <v>37321364.5</v>
      </c>
      <c r="H132" s="61">
        <v>-4115900</v>
      </c>
      <c r="I132" s="61">
        <v>-47892.55</v>
      </c>
      <c r="J132" s="61">
        <v>438775.55</v>
      </c>
      <c r="K132" s="61">
        <v>439333.75</v>
      </c>
      <c r="L132" s="61">
        <v>-48450.75</v>
      </c>
      <c r="M132" s="9" t="s">
        <v>860</v>
      </c>
      <c r="N132" s="9" t="s">
        <v>392</v>
      </c>
    </row>
    <row r="133" spans="1:14" ht="14.5" hidden="1">
      <c r="A133" s="12" t="s">
        <v>1311</v>
      </c>
      <c r="B133" s="13" t="s">
        <v>1563</v>
      </c>
      <c r="C133" s="60" t="s">
        <v>700</v>
      </c>
      <c r="D133" s="60" t="s">
        <v>649</v>
      </c>
      <c r="E133" s="61">
        <v>-87330182.959999993</v>
      </c>
      <c r="F133" s="61">
        <v>8811577.7699999996</v>
      </c>
      <c r="G133" s="61">
        <v>50452583.770000003</v>
      </c>
      <c r="H133" s="61">
        <v>-128971188.95999999</v>
      </c>
      <c r="I133" s="61">
        <v>-1028151.85</v>
      </c>
      <c r="J133" s="61">
        <v>104457.61</v>
      </c>
      <c r="K133" s="61">
        <v>594506.87</v>
      </c>
      <c r="L133" s="61">
        <v>-1518201.11</v>
      </c>
      <c r="M133" s="9" t="s">
        <v>1438</v>
      </c>
      <c r="N133" s="9" t="s">
        <v>392</v>
      </c>
    </row>
    <row r="134" spans="1:14" ht="14.5" hidden="1">
      <c r="A134" s="12" t="s">
        <v>1311</v>
      </c>
      <c r="B134" s="13" t="s">
        <v>1564</v>
      </c>
      <c r="C134" s="60" t="s">
        <v>411</v>
      </c>
      <c r="D134" s="60" t="s">
        <v>34</v>
      </c>
      <c r="E134" s="61">
        <v>-13258712.76</v>
      </c>
      <c r="F134" s="61">
        <v>405644784.48000002</v>
      </c>
      <c r="G134" s="61">
        <v>433871946.81999999</v>
      </c>
      <c r="H134" s="61">
        <v>-41485875.100000001</v>
      </c>
      <c r="I134" s="61">
        <v>-157892.91</v>
      </c>
      <c r="J134" s="61">
        <v>4837229.82</v>
      </c>
      <c r="K134" s="61">
        <v>5173494.8</v>
      </c>
      <c r="L134" s="61">
        <v>-494157.89</v>
      </c>
      <c r="M134" s="9" t="s">
        <v>1117</v>
      </c>
      <c r="N134" s="9" t="s">
        <v>392</v>
      </c>
    </row>
    <row r="135" spans="1:14" ht="14.5" hidden="1">
      <c r="A135" s="12" t="s">
        <v>1311</v>
      </c>
      <c r="B135" s="13" t="s">
        <v>1565</v>
      </c>
      <c r="C135" s="60" t="s">
        <v>1073</v>
      </c>
      <c r="D135" s="60" t="s">
        <v>1074</v>
      </c>
      <c r="E135" s="61">
        <v>-26851776.699999999</v>
      </c>
      <c r="F135" s="61">
        <v>0</v>
      </c>
      <c r="G135" s="61">
        <v>0</v>
      </c>
      <c r="H135" s="61">
        <v>-26851776.699999999</v>
      </c>
      <c r="I135" s="61">
        <v>-354010.7</v>
      </c>
      <c r="J135" s="61">
        <v>0</v>
      </c>
      <c r="K135" s="61">
        <v>0</v>
      </c>
      <c r="L135" s="61">
        <v>-354010.7</v>
      </c>
      <c r="M135" s="9" t="s">
        <v>865</v>
      </c>
      <c r="N135" s="9" t="s">
        <v>865</v>
      </c>
    </row>
    <row r="136" spans="1:14" ht="14.5" hidden="1">
      <c r="A136" s="12" t="s">
        <v>1311</v>
      </c>
      <c r="B136" s="13" t="s">
        <v>1566</v>
      </c>
      <c r="C136" s="60" t="s">
        <v>412</v>
      </c>
      <c r="D136" s="60" t="s">
        <v>201</v>
      </c>
      <c r="E136" s="61">
        <v>0</v>
      </c>
      <c r="F136" s="61">
        <v>0</v>
      </c>
      <c r="G136" s="61">
        <v>0</v>
      </c>
      <c r="H136" s="61">
        <v>0</v>
      </c>
      <c r="I136" s="61">
        <v>0</v>
      </c>
      <c r="J136" s="61">
        <v>0</v>
      </c>
      <c r="K136" s="61">
        <v>0</v>
      </c>
      <c r="L136" s="61">
        <v>0</v>
      </c>
      <c r="M136" s="9" t="s">
        <v>908</v>
      </c>
      <c r="N136" s="9" t="s">
        <v>392</v>
      </c>
    </row>
    <row r="137" spans="1:14" ht="14.5" hidden="1">
      <c r="A137" s="12" t="s">
        <v>1311</v>
      </c>
      <c r="B137" s="13" t="s">
        <v>1567</v>
      </c>
      <c r="C137" s="60" t="s">
        <v>413</v>
      </c>
      <c r="D137" s="60" t="s">
        <v>52</v>
      </c>
      <c r="E137" s="61">
        <v>0</v>
      </c>
      <c r="F137" s="61">
        <v>2873006.6</v>
      </c>
      <c r="G137" s="61">
        <v>4629576.4000000004</v>
      </c>
      <c r="H137" s="61">
        <v>-1756569.8</v>
      </c>
      <c r="I137" s="61">
        <v>0</v>
      </c>
      <c r="J137" s="61">
        <v>34223</v>
      </c>
      <c r="K137" s="61">
        <v>55147</v>
      </c>
      <c r="L137" s="61">
        <v>-20924</v>
      </c>
      <c r="M137" s="9" t="s">
        <v>1432</v>
      </c>
      <c r="N137" s="9" t="s">
        <v>392</v>
      </c>
    </row>
    <row r="138" spans="1:14" ht="14.5" hidden="1">
      <c r="A138" s="12" t="s">
        <v>1311</v>
      </c>
      <c r="B138" s="13" t="s">
        <v>1568</v>
      </c>
      <c r="C138" s="60" t="s">
        <v>617</v>
      </c>
      <c r="D138" s="60" t="s">
        <v>605</v>
      </c>
      <c r="E138" s="61">
        <v>-1820615.26</v>
      </c>
      <c r="F138" s="61">
        <v>3182341.61</v>
      </c>
      <c r="G138" s="61">
        <v>1707936.15</v>
      </c>
      <c r="H138" s="61">
        <v>-346209.8</v>
      </c>
      <c r="I138" s="61">
        <v>-21686.9</v>
      </c>
      <c r="J138" s="61">
        <v>37906.58</v>
      </c>
      <c r="K138" s="61">
        <v>20343.68</v>
      </c>
      <c r="L138" s="61">
        <v>-4124</v>
      </c>
      <c r="M138" s="9" t="s">
        <v>908</v>
      </c>
      <c r="N138" s="9" t="s">
        <v>392</v>
      </c>
    </row>
    <row r="139" spans="1:14" ht="14.5" hidden="1">
      <c r="A139" s="12" t="s">
        <v>1311</v>
      </c>
      <c r="B139" s="13" t="s">
        <v>1569</v>
      </c>
      <c r="C139" s="60" t="s">
        <v>414</v>
      </c>
      <c r="D139" s="60" t="s">
        <v>101</v>
      </c>
      <c r="E139" s="61">
        <v>-1332307.7</v>
      </c>
      <c r="F139" s="61">
        <v>8951809</v>
      </c>
      <c r="G139" s="61">
        <v>9031504.8399999999</v>
      </c>
      <c r="H139" s="61">
        <v>-1412003.54</v>
      </c>
      <c r="I139" s="61">
        <v>-15675.93</v>
      </c>
      <c r="J139" s="61">
        <v>105794.81</v>
      </c>
      <c r="K139" s="61">
        <v>106740.7</v>
      </c>
      <c r="L139" s="61">
        <v>-16621.82</v>
      </c>
      <c r="M139" s="9" t="s">
        <v>415</v>
      </c>
      <c r="N139" s="9" t="s">
        <v>392</v>
      </c>
    </row>
    <row r="140" spans="1:14" ht="14.5" hidden="1">
      <c r="A140" s="12" t="s">
        <v>1311</v>
      </c>
      <c r="B140" s="13" t="s">
        <v>1570</v>
      </c>
      <c r="C140" s="60" t="s">
        <v>416</v>
      </c>
      <c r="D140" s="60" t="s">
        <v>102</v>
      </c>
      <c r="E140" s="61">
        <v>-1137680.2</v>
      </c>
      <c r="F140" s="61">
        <v>7718279.6200000001</v>
      </c>
      <c r="G140" s="61">
        <v>8505295.8800000008</v>
      </c>
      <c r="H140" s="61">
        <v>-1924696.46</v>
      </c>
      <c r="I140" s="61">
        <v>-13392.29</v>
      </c>
      <c r="J140" s="61">
        <v>91432.26</v>
      </c>
      <c r="K140" s="61">
        <v>100713.76</v>
      </c>
      <c r="L140" s="61">
        <v>-22673.79</v>
      </c>
      <c r="M140" s="9" t="s">
        <v>415</v>
      </c>
      <c r="N140" s="9" t="s">
        <v>392</v>
      </c>
    </row>
    <row r="141" spans="1:14" ht="14.5" hidden="1">
      <c r="A141" s="12" t="s">
        <v>1311</v>
      </c>
      <c r="B141" s="13" t="s">
        <v>1571</v>
      </c>
      <c r="C141" s="60" t="s">
        <v>417</v>
      </c>
      <c r="D141" s="60" t="s">
        <v>103</v>
      </c>
      <c r="E141" s="61">
        <v>-230241.07</v>
      </c>
      <c r="F141" s="61">
        <v>1374387.53</v>
      </c>
      <c r="G141" s="61">
        <v>1186877.46</v>
      </c>
      <c r="H141" s="61">
        <v>-42731</v>
      </c>
      <c r="I141" s="61">
        <v>-2710.35</v>
      </c>
      <c r="J141" s="61">
        <v>16209.97</v>
      </c>
      <c r="K141" s="61">
        <v>14002.63</v>
      </c>
      <c r="L141" s="61">
        <v>-503.01</v>
      </c>
      <c r="M141" s="9" t="s">
        <v>415</v>
      </c>
      <c r="N141" s="9" t="s">
        <v>392</v>
      </c>
    </row>
    <row r="142" spans="1:14" ht="14.5" hidden="1">
      <c r="A142" s="12" t="s">
        <v>1311</v>
      </c>
      <c r="B142" s="13" t="s">
        <v>1572</v>
      </c>
      <c r="C142" s="60" t="s">
        <v>418</v>
      </c>
      <c r="D142" s="60" t="s">
        <v>104</v>
      </c>
      <c r="E142" s="61">
        <v>-19484.41</v>
      </c>
      <c r="F142" s="61">
        <v>312523.58</v>
      </c>
      <c r="G142" s="61">
        <v>293039.17</v>
      </c>
      <c r="H142" s="61">
        <v>0</v>
      </c>
      <c r="I142" s="61">
        <v>-229.33</v>
      </c>
      <c r="J142" s="61">
        <v>3490.53</v>
      </c>
      <c r="K142" s="61">
        <v>3261.2</v>
      </c>
      <c r="L142" s="61">
        <v>0</v>
      </c>
      <c r="M142" s="9" t="s">
        <v>415</v>
      </c>
      <c r="N142" s="9" t="s">
        <v>392</v>
      </c>
    </row>
    <row r="143" spans="1:14" ht="14.5" hidden="1">
      <c r="A143" s="12" t="s">
        <v>1311</v>
      </c>
      <c r="B143" s="13" t="s">
        <v>1573</v>
      </c>
      <c r="C143" s="60" t="s">
        <v>419</v>
      </c>
      <c r="D143" s="60" t="s">
        <v>105</v>
      </c>
      <c r="E143" s="61">
        <v>-184790</v>
      </c>
      <c r="F143" s="61">
        <v>456936</v>
      </c>
      <c r="G143" s="61">
        <v>303770</v>
      </c>
      <c r="H143" s="61">
        <v>-31624</v>
      </c>
      <c r="I143" s="61">
        <v>-2174.8200000000002</v>
      </c>
      <c r="J143" s="61">
        <v>5390.62</v>
      </c>
      <c r="K143" s="61">
        <v>3588.07</v>
      </c>
      <c r="L143" s="61">
        <v>-372.27</v>
      </c>
      <c r="M143" s="9" t="s">
        <v>415</v>
      </c>
      <c r="N143" s="9" t="s">
        <v>392</v>
      </c>
    </row>
    <row r="144" spans="1:14" ht="14.5" hidden="1">
      <c r="A144" s="12" t="s">
        <v>1311</v>
      </c>
      <c r="B144" s="13" t="s">
        <v>1271</v>
      </c>
      <c r="C144" s="60" t="s">
        <v>420</v>
      </c>
      <c r="D144" s="60" t="s">
        <v>190</v>
      </c>
      <c r="E144" s="61">
        <v>0</v>
      </c>
      <c r="F144" s="61">
        <v>34457</v>
      </c>
      <c r="G144" s="61">
        <v>57077</v>
      </c>
      <c r="H144" s="61">
        <v>-22620</v>
      </c>
      <c r="I144" s="61">
        <v>0</v>
      </c>
      <c r="J144" s="61">
        <v>405.62</v>
      </c>
      <c r="K144" s="61">
        <v>671.9</v>
      </c>
      <c r="L144" s="61">
        <v>-266.27999999999997</v>
      </c>
      <c r="M144" s="9" t="s">
        <v>415</v>
      </c>
      <c r="N144" s="9" t="s">
        <v>392</v>
      </c>
    </row>
    <row r="145" spans="1:18" ht="14.5" hidden="1">
      <c r="A145" s="12" t="s">
        <v>1311</v>
      </c>
      <c r="B145" s="13" t="s">
        <v>1574</v>
      </c>
      <c r="C145" s="60" t="s">
        <v>1075</v>
      </c>
      <c r="D145" s="60" t="s">
        <v>733</v>
      </c>
      <c r="E145" s="61">
        <v>0</v>
      </c>
      <c r="F145" s="61">
        <v>143241.60000000001</v>
      </c>
      <c r="G145" s="61">
        <v>153864.6</v>
      </c>
      <c r="H145" s="61">
        <v>-10623</v>
      </c>
      <c r="I145" s="61">
        <v>0</v>
      </c>
      <c r="J145" s="61">
        <v>1686.2</v>
      </c>
      <c r="K145" s="61">
        <v>1811.25</v>
      </c>
      <c r="L145" s="61">
        <v>-125.05</v>
      </c>
      <c r="M145" s="9" t="s">
        <v>415</v>
      </c>
      <c r="N145" s="9" t="s">
        <v>392</v>
      </c>
    </row>
    <row r="146" spans="1:18" ht="14.5" hidden="1">
      <c r="A146" s="12" t="s">
        <v>1311</v>
      </c>
      <c r="B146" s="13" t="s">
        <v>1575</v>
      </c>
      <c r="C146" s="60" t="s">
        <v>421</v>
      </c>
      <c r="D146" s="60" t="s">
        <v>297</v>
      </c>
      <c r="E146" s="61">
        <v>0</v>
      </c>
      <c r="F146" s="61">
        <v>1980</v>
      </c>
      <c r="G146" s="61">
        <v>1980</v>
      </c>
      <c r="H146" s="61">
        <v>0</v>
      </c>
      <c r="I146" s="61">
        <v>0.03</v>
      </c>
      <c r="J146" s="61">
        <v>23.3</v>
      </c>
      <c r="K146" s="61">
        <v>23.33</v>
      </c>
      <c r="L146" s="61">
        <v>0</v>
      </c>
      <c r="M146" s="9" t="s">
        <v>415</v>
      </c>
      <c r="N146" s="9" t="s">
        <v>392</v>
      </c>
    </row>
    <row r="147" spans="1:18" ht="14.5" hidden="1">
      <c r="A147" s="12" t="s">
        <v>1311</v>
      </c>
      <c r="B147" s="13" t="s">
        <v>1576</v>
      </c>
      <c r="C147" s="60" t="s">
        <v>422</v>
      </c>
      <c r="D147" s="60" t="s">
        <v>106</v>
      </c>
      <c r="E147" s="61">
        <v>-1304260.3600000001</v>
      </c>
      <c r="F147" s="61">
        <v>12648266.1</v>
      </c>
      <c r="G147" s="61">
        <v>13860660.109999999</v>
      </c>
      <c r="H147" s="61">
        <v>-2516654.37</v>
      </c>
      <c r="I147" s="61">
        <v>-15345.3</v>
      </c>
      <c r="J147" s="61">
        <v>149129.39000000001</v>
      </c>
      <c r="K147" s="61">
        <v>163409.66</v>
      </c>
      <c r="L147" s="61">
        <v>-29625.57</v>
      </c>
      <c r="M147" s="9" t="s">
        <v>569</v>
      </c>
      <c r="N147" s="9" t="s">
        <v>392</v>
      </c>
    </row>
    <row r="148" spans="1:18" ht="14.5" hidden="1">
      <c r="A148" s="12" t="s">
        <v>1311</v>
      </c>
      <c r="B148" s="13" t="s">
        <v>1577</v>
      </c>
      <c r="C148" s="60" t="s">
        <v>423</v>
      </c>
      <c r="D148" s="60" t="s">
        <v>51</v>
      </c>
      <c r="E148" s="61">
        <v>0</v>
      </c>
      <c r="F148" s="61">
        <v>0</v>
      </c>
      <c r="G148" s="61">
        <v>0</v>
      </c>
      <c r="H148" s="61">
        <v>0</v>
      </c>
      <c r="I148" s="61">
        <v>0</v>
      </c>
      <c r="J148" s="61">
        <v>0</v>
      </c>
      <c r="K148" s="61">
        <v>0</v>
      </c>
      <c r="L148" s="61">
        <v>0</v>
      </c>
      <c r="M148" s="9" t="s">
        <v>569</v>
      </c>
      <c r="N148" s="9" t="s">
        <v>392</v>
      </c>
    </row>
    <row r="149" spans="1:18" ht="14.5" hidden="1">
      <c r="A149" s="12" t="s">
        <v>1311</v>
      </c>
      <c r="B149" s="13" t="s">
        <v>1578</v>
      </c>
      <c r="C149" s="60" t="s">
        <v>424</v>
      </c>
      <c r="D149" s="60" t="s">
        <v>107</v>
      </c>
      <c r="E149" s="61">
        <v>-1887771</v>
      </c>
      <c r="F149" s="61">
        <v>3744352.02</v>
      </c>
      <c r="G149" s="61">
        <v>4421740.0199999996</v>
      </c>
      <c r="H149" s="61">
        <v>-2565159</v>
      </c>
      <c r="I149" s="61">
        <v>-22222.05</v>
      </c>
      <c r="J149" s="61">
        <v>44391.86</v>
      </c>
      <c r="K149" s="61">
        <v>52366.1</v>
      </c>
      <c r="L149" s="61">
        <v>-30196.29</v>
      </c>
      <c r="M149" s="9" t="s">
        <v>906</v>
      </c>
      <c r="N149" s="9" t="s">
        <v>392</v>
      </c>
    </row>
    <row r="150" spans="1:18" ht="14.5" hidden="1">
      <c r="A150" s="12" t="s">
        <v>1311</v>
      </c>
      <c r="B150" s="13" t="s">
        <v>1579</v>
      </c>
      <c r="C150" s="60" t="s">
        <v>425</v>
      </c>
      <c r="D150" s="60" t="s">
        <v>108</v>
      </c>
      <c r="E150" s="61">
        <v>-702198</v>
      </c>
      <c r="F150" s="61">
        <v>10544662.5</v>
      </c>
      <c r="G150" s="61">
        <v>10388305.5</v>
      </c>
      <c r="H150" s="61">
        <v>-545841</v>
      </c>
      <c r="I150" s="61">
        <v>-8265.98</v>
      </c>
      <c r="J150" s="61">
        <v>124127.95</v>
      </c>
      <c r="K150" s="61">
        <v>122287.39</v>
      </c>
      <c r="L150" s="61">
        <v>-6425.42</v>
      </c>
      <c r="M150" s="9" t="s">
        <v>426</v>
      </c>
      <c r="N150" s="9" t="s">
        <v>392</v>
      </c>
      <c r="R150" s="21"/>
    </row>
    <row r="151" spans="1:18" ht="14.5" hidden="1">
      <c r="A151" s="12" t="s">
        <v>1311</v>
      </c>
      <c r="B151" s="13" t="s">
        <v>1580</v>
      </c>
      <c r="C151" s="60" t="s">
        <v>427</v>
      </c>
      <c r="D151" s="60" t="s">
        <v>109</v>
      </c>
      <c r="E151" s="61">
        <v>-2173148.7000000002</v>
      </c>
      <c r="F151" s="61">
        <v>18361145.899999999</v>
      </c>
      <c r="G151" s="61">
        <v>18950335.949999999</v>
      </c>
      <c r="H151" s="61">
        <v>-2762338.75</v>
      </c>
      <c r="I151" s="61">
        <v>-25581.82</v>
      </c>
      <c r="J151" s="61">
        <v>218346.74</v>
      </c>
      <c r="K151" s="61">
        <v>225282.37</v>
      </c>
      <c r="L151" s="61">
        <v>-32517.45</v>
      </c>
      <c r="M151" s="9" t="s">
        <v>426</v>
      </c>
      <c r="N151" s="9" t="s">
        <v>392</v>
      </c>
    </row>
    <row r="152" spans="1:18" ht="14.5" hidden="1">
      <c r="A152" s="12" t="s">
        <v>1311</v>
      </c>
      <c r="B152" s="13" t="s">
        <v>1581</v>
      </c>
      <c r="C152" s="60" t="s">
        <v>428</v>
      </c>
      <c r="D152" s="60" t="s">
        <v>37</v>
      </c>
      <c r="E152" s="61">
        <v>-678653.17</v>
      </c>
      <c r="F152" s="61">
        <v>0</v>
      </c>
      <c r="G152" s="61">
        <v>0</v>
      </c>
      <c r="H152" s="61">
        <v>-678653.17</v>
      </c>
      <c r="I152" s="61">
        <v>-8074.91</v>
      </c>
      <c r="J152" s="61">
        <v>86</v>
      </c>
      <c r="K152" s="61">
        <v>0</v>
      </c>
      <c r="L152" s="61">
        <v>-7988.91</v>
      </c>
      <c r="M152" s="9" t="s">
        <v>707</v>
      </c>
      <c r="N152" s="9" t="s">
        <v>392</v>
      </c>
    </row>
    <row r="153" spans="1:18" ht="14.5" hidden="1">
      <c r="A153" s="12" t="s">
        <v>1311</v>
      </c>
      <c r="B153" s="13" t="s">
        <v>1582</v>
      </c>
      <c r="C153" s="60" t="s">
        <v>429</v>
      </c>
      <c r="D153" s="60" t="s">
        <v>36</v>
      </c>
      <c r="E153" s="61">
        <v>-158847</v>
      </c>
      <c r="F153" s="61">
        <v>3655696</v>
      </c>
      <c r="G153" s="61">
        <v>3852340</v>
      </c>
      <c r="H153" s="61">
        <v>-355491</v>
      </c>
      <c r="I153" s="61">
        <v>-1870.33</v>
      </c>
      <c r="J153" s="61">
        <v>43033.49</v>
      </c>
      <c r="K153" s="61">
        <v>45348.34</v>
      </c>
      <c r="L153" s="61">
        <v>-4185.18</v>
      </c>
      <c r="M153" s="9" t="s">
        <v>860</v>
      </c>
      <c r="N153" s="9" t="s">
        <v>392</v>
      </c>
    </row>
    <row r="154" spans="1:18" ht="14.5" hidden="1">
      <c r="A154" s="12" t="s">
        <v>1311</v>
      </c>
      <c r="B154" s="13" t="s">
        <v>1583</v>
      </c>
      <c r="C154" s="60" t="s">
        <v>430</v>
      </c>
      <c r="D154" s="60" t="s">
        <v>110</v>
      </c>
      <c r="E154" s="61">
        <v>0</v>
      </c>
      <c r="F154" s="61">
        <v>0</v>
      </c>
      <c r="G154" s="61">
        <v>0</v>
      </c>
      <c r="H154" s="61">
        <v>0</v>
      </c>
      <c r="I154" s="61">
        <v>0</v>
      </c>
      <c r="J154" s="61">
        <v>0</v>
      </c>
      <c r="K154" s="61">
        <v>0</v>
      </c>
      <c r="L154" s="61">
        <v>0</v>
      </c>
      <c r="M154" s="9" t="s">
        <v>925</v>
      </c>
      <c r="N154" s="9" t="s">
        <v>967</v>
      </c>
    </row>
    <row r="155" spans="1:18" ht="14.5" hidden="1">
      <c r="A155" s="12" t="s">
        <v>1311</v>
      </c>
      <c r="B155" s="13" t="s">
        <v>1272</v>
      </c>
      <c r="C155" s="60" t="s">
        <v>701</v>
      </c>
      <c r="D155" s="60" t="s">
        <v>650</v>
      </c>
      <c r="E155" s="61">
        <v>-82215979.439999998</v>
      </c>
      <c r="F155" s="61">
        <v>26217791.190000001</v>
      </c>
      <c r="G155" s="61">
        <v>84083021</v>
      </c>
      <c r="H155" s="61">
        <v>-140081209.25</v>
      </c>
      <c r="I155" s="61">
        <v>-983366.06</v>
      </c>
      <c r="J155" s="61">
        <v>314739.39</v>
      </c>
      <c r="K155" s="61">
        <v>1000000</v>
      </c>
      <c r="L155" s="61">
        <v>-1668626.67</v>
      </c>
      <c r="M155" s="9" t="s">
        <v>925</v>
      </c>
      <c r="N155" s="9" t="s">
        <v>967</v>
      </c>
    </row>
    <row r="156" spans="1:18" ht="14.5" hidden="1">
      <c r="A156" s="12" t="s">
        <v>1311</v>
      </c>
      <c r="B156" s="13" t="s">
        <v>1273</v>
      </c>
      <c r="C156" s="60" t="s">
        <v>431</v>
      </c>
      <c r="D156" s="60" t="s">
        <v>432</v>
      </c>
      <c r="E156" s="61">
        <v>0</v>
      </c>
      <c r="F156" s="61">
        <v>48</v>
      </c>
      <c r="G156" s="61">
        <v>48</v>
      </c>
      <c r="H156" s="61">
        <v>0</v>
      </c>
      <c r="I156" s="61">
        <v>-0.28999999999999998</v>
      </c>
      <c r="J156" s="61">
        <v>0</v>
      </c>
      <c r="K156" s="61">
        <v>0</v>
      </c>
      <c r="L156" s="61">
        <v>-0.28999999999999998</v>
      </c>
      <c r="M156" s="9" t="s">
        <v>914</v>
      </c>
      <c r="N156" s="9" t="s">
        <v>208</v>
      </c>
    </row>
    <row r="157" spans="1:18" ht="14.5" hidden="1">
      <c r="A157" s="12" t="s">
        <v>1311</v>
      </c>
      <c r="B157" s="13" t="s">
        <v>1403</v>
      </c>
      <c r="C157" s="60" t="s">
        <v>1076</v>
      </c>
      <c r="D157" s="60" t="s">
        <v>1077</v>
      </c>
      <c r="E157" s="61">
        <v>-90090267</v>
      </c>
      <c r="F157" s="61">
        <v>17679086.739999998</v>
      </c>
      <c r="G157" s="61">
        <v>106862312</v>
      </c>
      <c r="H157" s="61">
        <v>-179273492.25999999</v>
      </c>
      <c r="I157" s="61">
        <v>-1060509.3</v>
      </c>
      <c r="J157" s="61">
        <v>214166.67</v>
      </c>
      <c r="K157" s="61">
        <v>1263999.1000000001</v>
      </c>
      <c r="L157" s="61">
        <v>-2110341.73</v>
      </c>
      <c r="M157" s="9" t="s">
        <v>1077</v>
      </c>
      <c r="N157" s="9" t="s">
        <v>962</v>
      </c>
    </row>
    <row r="158" spans="1:18" ht="14.5" hidden="1">
      <c r="A158" s="12" t="s">
        <v>1584</v>
      </c>
      <c r="B158" s="13" t="s">
        <v>1585</v>
      </c>
      <c r="C158" s="60" t="s">
        <v>433</v>
      </c>
      <c r="D158" s="60" t="s">
        <v>18</v>
      </c>
      <c r="E158" s="61">
        <v>-399985200</v>
      </c>
      <c r="F158" s="61">
        <v>0</v>
      </c>
      <c r="G158" s="61">
        <v>470398800</v>
      </c>
      <c r="H158" s="61">
        <v>-870384000</v>
      </c>
      <c r="I158" s="61">
        <v>-5845998.8399999999</v>
      </c>
      <c r="J158" s="61">
        <v>0</v>
      </c>
      <c r="K158" s="61">
        <v>6831394.4800000004</v>
      </c>
      <c r="L158" s="61">
        <v>-12677393.32</v>
      </c>
      <c r="M158" s="9" t="s">
        <v>18</v>
      </c>
      <c r="N158" s="9" t="s">
        <v>18</v>
      </c>
    </row>
    <row r="159" spans="1:18" ht="14.5" hidden="1">
      <c r="A159" s="12" t="s">
        <v>1584</v>
      </c>
      <c r="B159" s="13" t="s">
        <v>1586</v>
      </c>
      <c r="C159" s="60" t="s">
        <v>434</v>
      </c>
      <c r="D159" s="60" t="s">
        <v>17</v>
      </c>
      <c r="E159" s="61">
        <v>-470398804.31999999</v>
      </c>
      <c r="F159" s="61">
        <v>470398804.31999999</v>
      </c>
      <c r="G159" s="61">
        <v>0</v>
      </c>
      <c r="H159" s="61">
        <v>0</v>
      </c>
      <c r="I159" s="61">
        <v>-6831394.4900000002</v>
      </c>
      <c r="J159" s="61">
        <v>6831394.4900000002</v>
      </c>
      <c r="K159" s="61">
        <v>0</v>
      </c>
      <c r="L159" s="61">
        <v>0</v>
      </c>
      <c r="M159" s="9" t="s">
        <v>207</v>
      </c>
      <c r="N159" s="9" t="s">
        <v>17</v>
      </c>
    </row>
    <row r="160" spans="1:18" ht="14.5" hidden="1">
      <c r="A160" s="12" t="s">
        <v>1584</v>
      </c>
      <c r="B160" s="13" t="s">
        <v>1587</v>
      </c>
      <c r="C160" s="60" t="s">
        <v>1078</v>
      </c>
      <c r="D160" s="60" t="s">
        <v>1079</v>
      </c>
      <c r="E160" s="61">
        <v>-142640200</v>
      </c>
      <c r="F160" s="61">
        <v>0</v>
      </c>
      <c r="G160" s="61">
        <v>0</v>
      </c>
      <c r="H160" s="61">
        <v>-142640200</v>
      </c>
      <c r="I160" s="61">
        <v>-2144819.9700000002</v>
      </c>
      <c r="J160" s="61">
        <v>0</v>
      </c>
      <c r="K160" s="61">
        <v>0</v>
      </c>
      <c r="L160" s="61">
        <v>-2144819.9700000002</v>
      </c>
      <c r="M160" s="9" t="s">
        <v>961</v>
      </c>
      <c r="N160" s="9" t="s">
        <v>961</v>
      </c>
    </row>
    <row r="161" spans="1:14" ht="14.5" hidden="1">
      <c r="A161" s="12" t="s">
        <v>1584</v>
      </c>
      <c r="B161" s="13" t="s">
        <v>1588</v>
      </c>
      <c r="C161" s="60" t="s">
        <v>1080</v>
      </c>
      <c r="D161" s="60" t="s">
        <v>1081</v>
      </c>
      <c r="E161" s="61">
        <v>0</v>
      </c>
      <c r="F161" s="61">
        <v>0</v>
      </c>
      <c r="G161" s="61">
        <v>0</v>
      </c>
      <c r="H161" s="61">
        <v>0</v>
      </c>
      <c r="I161" s="61">
        <v>0</v>
      </c>
      <c r="J161" s="61">
        <v>0</v>
      </c>
      <c r="K161" s="61">
        <v>0</v>
      </c>
      <c r="L161" s="61">
        <v>0</v>
      </c>
      <c r="M161" s="9" t="s">
        <v>1118</v>
      </c>
      <c r="N161" s="9" t="s">
        <v>1081</v>
      </c>
    </row>
    <row r="162" spans="1:14" ht="14.5" hidden="1">
      <c r="A162" s="12" t="s">
        <v>1584</v>
      </c>
      <c r="B162" s="13" t="s">
        <v>1589</v>
      </c>
      <c r="C162" s="60" t="s">
        <v>435</v>
      </c>
      <c r="D162" s="60" t="s">
        <v>27</v>
      </c>
      <c r="E162" s="61">
        <v>-81268269.049999997</v>
      </c>
      <c r="F162" s="61">
        <v>0</v>
      </c>
      <c r="G162" s="61">
        <v>4583197.71</v>
      </c>
      <c r="H162" s="61">
        <v>-85851466.760000005</v>
      </c>
      <c r="I162" s="61">
        <v>804494.09</v>
      </c>
      <c r="J162" s="61">
        <v>0</v>
      </c>
      <c r="K162" s="61">
        <v>57772.52</v>
      </c>
      <c r="L162" s="61">
        <v>746721.57</v>
      </c>
      <c r="M162" s="9" t="s">
        <v>281</v>
      </c>
      <c r="N162" s="9" t="s">
        <v>281</v>
      </c>
    </row>
    <row r="163" spans="1:14" ht="14.5" hidden="1">
      <c r="A163" s="12" t="s">
        <v>1584</v>
      </c>
      <c r="B163" s="13" t="s">
        <v>1590</v>
      </c>
      <c r="C163" s="60" t="s">
        <v>436</v>
      </c>
      <c r="D163" s="60" t="s">
        <v>111</v>
      </c>
      <c r="E163" s="61">
        <v>-675766775.23000002</v>
      </c>
      <c r="F163" s="61">
        <v>4604172.6900000004</v>
      </c>
      <c r="G163" s="61">
        <v>123441</v>
      </c>
      <c r="H163" s="61">
        <v>-671286043.53999996</v>
      </c>
      <c r="I163" s="61">
        <v>-8813287.5600000005</v>
      </c>
      <c r="J163" s="61">
        <v>58019.43</v>
      </c>
      <c r="K163" s="61">
        <v>1453.1</v>
      </c>
      <c r="L163" s="61">
        <v>-8756721.2300000004</v>
      </c>
      <c r="M163" s="9" t="s">
        <v>1119</v>
      </c>
      <c r="N163" s="9" t="s">
        <v>111</v>
      </c>
    </row>
    <row r="164" spans="1:14" ht="14.5" hidden="1">
      <c r="A164" s="12" t="s">
        <v>1584</v>
      </c>
      <c r="B164" s="13" t="s">
        <v>1591</v>
      </c>
      <c r="C164" s="60" t="s">
        <v>437</v>
      </c>
      <c r="D164" s="60" t="s">
        <v>43</v>
      </c>
      <c r="E164" s="61">
        <v>0</v>
      </c>
      <c r="F164" s="61">
        <v>218086274.59999999</v>
      </c>
      <c r="G164" s="61">
        <v>218086274.59999999</v>
      </c>
      <c r="H164" s="61">
        <v>0</v>
      </c>
      <c r="I164" s="61">
        <v>-0.02</v>
      </c>
      <c r="J164" s="61">
        <v>2588322.41</v>
      </c>
      <c r="K164" s="61">
        <v>2588322.41</v>
      </c>
      <c r="L164" s="61">
        <v>-0.02</v>
      </c>
      <c r="M164" s="9" t="s">
        <v>228</v>
      </c>
      <c r="N164" s="9" t="s">
        <v>304</v>
      </c>
    </row>
    <row r="165" spans="1:14" ht="14.5" hidden="1">
      <c r="A165" s="12" t="s">
        <v>1584</v>
      </c>
      <c r="B165" s="13" t="s">
        <v>1592</v>
      </c>
      <c r="C165" s="60" t="s">
        <v>438</v>
      </c>
      <c r="D165" s="60" t="s">
        <v>112</v>
      </c>
      <c r="E165" s="61">
        <v>0</v>
      </c>
      <c r="F165" s="61">
        <v>0</v>
      </c>
      <c r="G165" s="61">
        <v>0</v>
      </c>
      <c r="H165" s="61">
        <v>0</v>
      </c>
      <c r="I165" s="61">
        <v>0</v>
      </c>
      <c r="J165" s="61">
        <v>0</v>
      </c>
      <c r="K165" s="61">
        <v>0</v>
      </c>
      <c r="L165" s="61">
        <v>0</v>
      </c>
      <c r="M165" s="9" t="s">
        <v>228</v>
      </c>
      <c r="N165" s="9" t="s">
        <v>304</v>
      </c>
    </row>
    <row r="166" spans="1:14" ht="14.5" hidden="1">
      <c r="A166" s="12" t="s">
        <v>1584</v>
      </c>
      <c r="B166" s="13" t="s">
        <v>1593</v>
      </c>
      <c r="C166" s="60" t="s">
        <v>439</v>
      </c>
      <c r="D166" s="60" t="s">
        <v>113</v>
      </c>
      <c r="E166" s="61">
        <v>0</v>
      </c>
      <c r="F166" s="61">
        <v>0</v>
      </c>
      <c r="G166" s="61">
        <v>0</v>
      </c>
      <c r="H166" s="61">
        <v>0</v>
      </c>
      <c r="I166" s="61">
        <v>0</v>
      </c>
      <c r="J166" s="61">
        <v>0</v>
      </c>
      <c r="K166" s="61">
        <v>0</v>
      </c>
      <c r="L166" s="61">
        <v>0</v>
      </c>
      <c r="M166" s="9" t="s">
        <v>228</v>
      </c>
      <c r="N166" s="9" t="s">
        <v>304</v>
      </c>
    </row>
    <row r="167" spans="1:14" ht="14.5" hidden="1">
      <c r="A167" s="12" t="s">
        <v>1584</v>
      </c>
      <c r="B167" s="13" t="s">
        <v>1594</v>
      </c>
      <c r="C167" s="60" t="s">
        <v>440</v>
      </c>
      <c r="D167" s="60" t="s">
        <v>191</v>
      </c>
      <c r="E167" s="61">
        <v>0</v>
      </c>
      <c r="F167" s="61">
        <v>662983813.73000002</v>
      </c>
      <c r="G167" s="61">
        <v>662983813.73000002</v>
      </c>
      <c r="H167" s="61">
        <v>0</v>
      </c>
      <c r="I167" s="61">
        <v>-7.67</v>
      </c>
      <c r="J167" s="61">
        <v>7813470.2400000002</v>
      </c>
      <c r="K167" s="61">
        <v>7813462.5700000003</v>
      </c>
      <c r="L167" s="61">
        <v>0</v>
      </c>
      <c r="M167" s="9" t="s">
        <v>228</v>
      </c>
      <c r="N167" s="9" t="s">
        <v>304</v>
      </c>
    </row>
    <row r="168" spans="1:14" ht="14.5" hidden="1">
      <c r="A168" s="12" t="s">
        <v>1584</v>
      </c>
      <c r="B168" s="13" t="s">
        <v>1595</v>
      </c>
      <c r="C168" s="60" t="s">
        <v>441</v>
      </c>
      <c r="D168" s="60" t="s">
        <v>114</v>
      </c>
      <c r="E168" s="61">
        <v>0</v>
      </c>
      <c r="F168" s="61">
        <v>0</v>
      </c>
      <c r="G168" s="61">
        <v>0</v>
      </c>
      <c r="H168" s="61">
        <v>0</v>
      </c>
      <c r="I168" s="61">
        <v>0</v>
      </c>
      <c r="J168" s="61">
        <v>0</v>
      </c>
      <c r="K168" s="61">
        <v>0</v>
      </c>
      <c r="L168" s="61">
        <v>0</v>
      </c>
      <c r="M168" s="9" t="s">
        <v>442</v>
      </c>
      <c r="N168" s="9" t="s">
        <v>442</v>
      </c>
    </row>
    <row r="169" spans="1:14" ht="14.5" hidden="1">
      <c r="A169" s="12" t="s">
        <v>1584</v>
      </c>
      <c r="B169" s="13" t="s">
        <v>1596</v>
      </c>
      <c r="C169" s="60" t="s">
        <v>443</v>
      </c>
      <c r="D169" s="60" t="s">
        <v>444</v>
      </c>
      <c r="E169" s="61">
        <v>-434146.09</v>
      </c>
      <c r="F169" s="61">
        <v>1597557.4</v>
      </c>
      <c r="G169" s="61">
        <v>1532372</v>
      </c>
      <c r="H169" s="61">
        <v>-368960.69</v>
      </c>
      <c r="I169" s="61">
        <v>-5160.84</v>
      </c>
      <c r="J169" s="61">
        <v>18854.34</v>
      </c>
      <c r="K169" s="61">
        <v>18088.5</v>
      </c>
      <c r="L169" s="61">
        <v>-4395</v>
      </c>
      <c r="M169" s="9" t="s">
        <v>228</v>
      </c>
      <c r="N169" s="9" t="s">
        <v>304</v>
      </c>
    </row>
    <row r="170" spans="1:14" ht="14.5" hidden="1">
      <c r="A170" s="12" t="s">
        <v>1584</v>
      </c>
      <c r="B170" s="13" t="s">
        <v>1597</v>
      </c>
      <c r="C170" s="60" t="s">
        <v>445</v>
      </c>
      <c r="D170" s="60" t="s">
        <v>302</v>
      </c>
      <c r="E170" s="61">
        <v>0</v>
      </c>
      <c r="F170" s="61">
        <v>2999.98</v>
      </c>
      <c r="G170" s="61">
        <v>3000</v>
      </c>
      <c r="H170" s="61">
        <v>-0.02</v>
      </c>
      <c r="I170" s="61">
        <v>0</v>
      </c>
      <c r="J170" s="61">
        <v>35.42</v>
      </c>
      <c r="K170" s="61">
        <v>35.31</v>
      </c>
      <c r="L170" s="61">
        <v>0.11</v>
      </c>
      <c r="M170" s="9" t="s">
        <v>1120</v>
      </c>
      <c r="N170" s="9">
        <v>0</v>
      </c>
    </row>
    <row r="171" spans="1:14" ht="14.5" hidden="1">
      <c r="A171" s="12" t="s">
        <v>1584</v>
      </c>
      <c r="B171" s="13" t="s">
        <v>1598</v>
      </c>
      <c r="C171" s="60" t="s">
        <v>446</v>
      </c>
      <c r="D171" s="60" t="s">
        <v>115</v>
      </c>
      <c r="E171" s="61">
        <v>0</v>
      </c>
      <c r="F171" s="61">
        <v>7522489637.1499996</v>
      </c>
      <c r="G171" s="61">
        <v>7522489637.1499996</v>
      </c>
      <c r="H171" s="61">
        <v>0</v>
      </c>
      <c r="I171" s="61">
        <v>0</v>
      </c>
      <c r="J171" s="61">
        <v>89683079.450000003</v>
      </c>
      <c r="K171" s="61">
        <v>89683079.450000003</v>
      </c>
      <c r="L171" s="61">
        <v>0</v>
      </c>
      <c r="M171" s="9" t="s">
        <v>442</v>
      </c>
      <c r="N171" s="9" t="s">
        <v>442</v>
      </c>
    </row>
    <row r="172" spans="1:14" ht="14.5" hidden="1">
      <c r="A172" s="12" t="s">
        <v>1584</v>
      </c>
      <c r="B172" s="13" t="s">
        <v>1599</v>
      </c>
      <c r="C172" s="60" t="s">
        <v>618</v>
      </c>
      <c r="D172" s="60" t="s">
        <v>447</v>
      </c>
      <c r="E172" s="61">
        <v>0</v>
      </c>
      <c r="F172" s="61">
        <v>0</v>
      </c>
      <c r="G172" s="61">
        <v>0</v>
      </c>
      <c r="H172" s="61">
        <v>0</v>
      </c>
      <c r="I172" s="61">
        <v>0</v>
      </c>
      <c r="J172" s="61">
        <v>0</v>
      </c>
      <c r="K172" s="61">
        <v>0</v>
      </c>
      <c r="L172" s="61">
        <v>0</v>
      </c>
      <c r="M172" s="9" t="s">
        <v>442</v>
      </c>
      <c r="N172" s="9" t="s">
        <v>442</v>
      </c>
    </row>
    <row r="173" spans="1:14" ht="14.5" hidden="1">
      <c r="A173" s="12" t="s">
        <v>1584</v>
      </c>
      <c r="B173" s="13" t="s">
        <v>1600</v>
      </c>
      <c r="C173" s="60" t="s">
        <v>448</v>
      </c>
      <c r="D173" s="60" t="s">
        <v>199</v>
      </c>
      <c r="E173" s="61">
        <v>0</v>
      </c>
      <c r="F173" s="61">
        <v>0</v>
      </c>
      <c r="G173" s="61">
        <v>0</v>
      </c>
      <c r="H173" s="61">
        <v>0</v>
      </c>
      <c r="I173" s="61">
        <v>0</v>
      </c>
      <c r="J173" s="61">
        <v>0</v>
      </c>
      <c r="K173" s="61">
        <v>0</v>
      </c>
      <c r="L173" s="61">
        <v>0</v>
      </c>
      <c r="M173" s="9" t="s">
        <v>199</v>
      </c>
      <c r="N173" s="9" t="s">
        <v>206</v>
      </c>
    </row>
    <row r="174" spans="1:14" ht="14.5" hidden="1">
      <c r="A174" s="12" t="s">
        <v>1584</v>
      </c>
      <c r="B174" s="13" t="s">
        <v>1601</v>
      </c>
      <c r="C174" s="60" t="s">
        <v>450</v>
      </c>
      <c r="D174" s="60" t="s">
        <v>451</v>
      </c>
      <c r="E174" s="61">
        <v>-1</v>
      </c>
      <c r="F174" s="61">
        <v>15552532.310000001</v>
      </c>
      <c r="G174" s="61">
        <v>15092890.859999999</v>
      </c>
      <c r="H174" s="61">
        <v>459640.45</v>
      </c>
      <c r="I174" s="61">
        <v>0</v>
      </c>
      <c r="J174" s="61">
        <v>2124.91</v>
      </c>
      <c r="K174" s="61">
        <v>2111.64</v>
      </c>
      <c r="L174" s="61">
        <v>13.27</v>
      </c>
      <c r="M174" s="9" t="s">
        <v>228</v>
      </c>
      <c r="N174" s="9" t="s">
        <v>304</v>
      </c>
    </row>
    <row r="175" spans="1:14" ht="14.5" hidden="1">
      <c r="A175" s="12" t="s">
        <v>1584</v>
      </c>
      <c r="B175" s="13" t="s">
        <v>1602</v>
      </c>
      <c r="C175" s="60" t="s">
        <v>620</v>
      </c>
      <c r="D175" s="60" t="s">
        <v>452</v>
      </c>
      <c r="E175" s="61">
        <v>0</v>
      </c>
      <c r="F175" s="61">
        <v>11356.1</v>
      </c>
      <c r="G175" s="61">
        <v>11207.73</v>
      </c>
      <c r="H175" s="61">
        <v>148.37</v>
      </c>
      <c r="I175" s="61">
        <v>0</v>
      </c>
      <c r="J175" s="61">
        <v>0</v>
      </c>
      <c r="K175" s="61">
        <v>0</v>
      </c>
      <c r="L175" s="124">
        <v>0</v>
      </c>
      <c r="M175" s="9" t="s">
        <v>228</v>
      </c>
      <c r="N175" s="9" t="s">
        <v>304</v>
      </c>
    </row>
    <row r="176" spans="1:14" ht="14.5" hidden="1">
      <c r="A176" s="12" t="s">
        <v>1584</v>
      </c>
      <c r="B176" s="13" t="s">
        <v>1603</v>
      </c>
      <c r="C176" s="60" t="s">
        <v>621</v>
      </c>
      <c r="D176" s="60" t="s">
        <v>453</v>
      </c>
      <c r="E176" s="61">
        <v>0</v>
      </c>
      <c r="F176" s="61">
        <v>5888.46</v>
      </c>
      <c r="G176" s="61">
        <v>5730.13</v>
      </c>
      <c r="H176" s="61">
        <v>158.33000000000001</v>
      </c>
      <c r="I176" s="61">
        <v>0</v>
      </c>
      <c r="J176" s="61">
        <v>1367.28</v>
      </c>
      <c r="K176" s="61">
        <v>1519.2</v>
      </c>
      <c r="L176" s="61">
        <v>-151.91999999999999</v>
      </c>
      <c r="M176" s="71" t="s">
        <v>228</v>
      </c>
      <c r="N176" s="71" t="s">
        <v>304</v>
      </c>
    </row>
    <row r="177" spans="1:14" ht="14.5" hidden="1">
      <c r="A177" s="12" t="s">
        <v>1584</v>
      </c>
      <c r="B177" s="13" t="s">
        <v>1604</v>
      </c>
      <c r="C177" s="60" t="s">
        <v>622</v>
      </c>
      <c r="D177" s="60" t="s">
        <v>454</v>
      </c>
      <c r="E177" s="61">
        <v>0</v>
      </c>
      <c r="F177" s="61">
        <v>43859.21</v>
      </c>
      <c r="G177" s="61">
        <v>58714.6</v>
      </c>
      <c r="H177" s="61">
        <v>-14855.39</v>
      </c>
      <c r="I177" s="61">
        <v>0</v>
      </c>
      <c r="J177" s="61">
        <v>48136.54</v>
      </c>
      <c r="K177" s="61">
        <v>52536.35</v>
      </c>
      <c r="L177" s="61">
        <v>-4399.8100000000004</v>
      </c>
      <c r="M177" s="9" t="s">
        <v>1121</v>
      </c>
      <c r="N177" s="9" t="s">
        <v>872</v>
      </c>
    </row>
    <row r="178" spans="1:14" ht="14.5" hidden="1">
      <c r="A178" s="12" t="s">
        <v>1584</v>
      </c>
      <c r="B178" s="13" t="s">
        <v>1605</v>
      </c>
      <c r="C178" s="60" t="s">
        <v>1082</v>
      </c>
      <c r="D178" s="60" t="s">
        <v>1083</v>
      </c>
      <c r="E178" s="61">
        <v>0</v>
      </c>
      <c r="F178" s="61">
        <v>0</v>
      </c>
      <c r="G178" s="61">
        <v>0</v>
      </c>
      <c r="H178" s="61">
        <v>0</v>
      </c>
      <c r="I178" s="61">
        <v>0</v>
      </c>
      <c r="J178" s="61">
        <v>0</v>
      </c>
      <c r="K178" s="61">
        <v>0</v>
      </c>
      <c r="L178" s="61">
        <v>0</v>
      </c>
      <c r="M178" s="9" t="s">
        <v>1083</v>
      </c>
      <c r="N178" s="9" t="s">
        <v>206</v>
      </c>
    </row>
    <row r="179" spans="1:14" ht="14.5" hidden="1">
      <c r="A179" s="12" t="s">
        <v>1584</v>
      </c>
      <c r="B179" s="13" t="s">
        <v>578</v>
      </c>
      <c r="C179" s="60" t="s">
        <v>455</v>
      </c>
      <c r="D179" s="60" t="s">
        <v>298</v>
      </c>
      <c r="E179" s="61">
        <v>-523489816.94</v>
      </c>
      <c r="F179" s="61">
        <v>3746464451.79</v>
      </c>
      <c r="G179" s="61">
        <v>4309767905.3299999</v>
      </c>
      <c r="H179" s="61">
        <v>-1086793270.48</v>
      </c>
      <c r="I179" s="61">
        <v>-6235710.5800000001</v>
      </c>
      <c r="J179" s="61">
        <v>44602671.899999999</v>
      </c>
      <c r="K179" s="61">
        <v>51312682.229999997</v>
      </c>
      <c r="L179" s="61">
        <v>-12945720.91</v>
      </c>
      <c r="M179" s="9">
        <v>0</v>
      </c>
      <c r="N179" s="9">
        <v>0</v>
      </c>
    </row>
    <row r="180" spans="1:14" ht="14.5" hidden="1">
      <c r="A180" s="12" t="s">
        <v>1584</v>
      </c>
      <c r="B180" s="13" t="s">
        <v>1606</v>
      </c>
      <c r="C180" s="60" t="s">
        <v>456</v>
      </c>
      <c r="D180" s="60" t="s">
        <v>116</v>
      </c>
      <c r="E180" s="61">
        <v>0</v>
      </c>
      <c r="F180" s="61">
        <v>0</v>
      </c>
      <c r="G180" s="61">
        <v>0</v>
      </c>
      <c r="H180" s="61">
        <v>0</v>
      </c>
      <c r="I180" s="61">
        <v>0</v>
      </c>
      <c r="J180" s="61">
        <v>0</v>
      </c>
      <c r="K180" s="61">
        <v>0</v>
      </c>
      <c r="L180" s="61">
        <v>0</v>
      </c>
      <c r="M180" s="9" t="s">
        <v>442</v>
      </c>
      <c r="N180" s="9" t="s">
        <v>442</v>
      </c>
    </row>
    <row r="181" spans="1:14" ht="14.5" hidden="1">
      <c r="A181" s="12" t="s">
        <v>1584</v>
      </c>
      <c r="B181" s="13" t="s">
        <v>1607</v>
      </c>
      <c r="C181" s="60" t="s">
        <v>457</v>
      </c>
      <c r="D181" s="60" t="s">
        <v>303</v>
      </c>
      <c r="E181" s="61">
        <v>0</v>
      </c>
      <c r="F181" s="61">
        <v>2753138.2</v>
      </c>
      <c r="G181" s="61">
        <v>2753138.2</v>
      </c>
      <c r="H181" s="61">
        <v>0</v>
      </c>
      <c r="I181" s="61">
        <v>0</v>
      </c>
      <c r="J181" s="61">
        <v>32408.9</v>
      </c>
      <c r="K181" s="61">
        <v>32408.9</v>
      </c>
      <c r="L181" s="61">
        <v>0</v>
      </c>
      <c r="M181" s="9" t="s">
        <v>442</v>
      </c>
      <c r="N181" s="9" t="s">
        <v>442</v>
      </c>
    </row>
    <row r="182" spans="1:14" ht="14.5" hidden="1">
      <c r="A182" s="12" t="s">
        <v>1313</v>
      </c>
      <c r="B182" s="13" t="s">
        <v>1608</v>
      </c>
      <c r="C182" s="60" t="s">
        <v>458</v>
      </c>
      <c r="D182" s="60" t="s">
        <v>117</v>
      </c>
      <c r="E182" s="61">
        <v>0</v>
      </c>
      <c r="F182" s="61">
        <v>123712634.40000001</v>
      </c>
      <c r="G182" s="61">
        <v>5233533506.8000002</v>
      </c>
      <c r="H182" s="61">
        <v>-5109820872.3999996</v>
      </c>
      <c r="I182" s="61">
        <v>0</v>
      </c>
      <c r="J182" s="61">
        <v>1473646.62</v>
      </c>
      <c r="K182" s="61">
        <v>62341078.090000004</v>
      </c>
      <c r="L182" s="61">
        <v>-60867431.469999999</v>
      </c>
      <c r="M182" s="9" t="s">
        <v>209</v>
      </c>
      <c r="N182" s="72" t="s">
        <v>209</v>
      </c>
    </row>
    <row r="183" spans="1:14" ht="14.5" hidden="1">
      <c r="A183" s="12" t="s">
        <v>1313</v>
      </c>
      <c r="B183" s="13" t="s">
        <v>1609</v>
      </c>
      <c r="C183" s="60" t="s">
        <v>459</v>
      </c>
      <c r="D183" s="60" t="s">
        <v>195</v>
      </c>
      <c r="E183" s="61">
        <v>0</v>
      </c>
      <c r="F183" s="61">
        <v>0</v>
      </c>
      <c r="G183" s="61">
        <v>12805131.09</v>
      </c>
      <c r="H183" s="61">
        <v>-12805131.09</v>
      </c>
      <c r="I183" s="61">
        <v>0</v>
      </c>
      <c r="J183" s="61">
        <v>0</v>
      </c>
      <c r="K183" s="61">
        <v>152532.82999999999</v>
      </c>
      <c r="L183" s="61">
        <v>-152532.82999999999</v>
      </c>
      <c r="M183" s="9" t="s">
        <v>209</v>
      </c>
      <c r="N183" s="72" t="s">
        <v>209</v>
      </c>
    </row>
    <row r="184" spans="1:14" ht="14.5" hidden="1">
      <c r="A184" s="12" t="s">
        <v>1313</v>
      </c>
      <c r="B184" s="13" t="s">
        <v>1610</v>
      </c>
      <c r="C184" s="60" t="s">
        <v>623</v>
      </c>
      <c r="D184" s="60" t="s">
        <v>606</v>
      </c>
      <c r="E184" s="61">
        <v>0</v>
      </c>
      <c r="F184" s="61">
        <v>354821.4</v>
      </c>
      <c r="G184" s="61">
        <v>139620832.25</v>
      </c>
      <c r="H184" s="61">
        <v>-139266010.84999999</v>
      </c>
      <c r="I184" s="61">
        <v>0</v>
      </c>
      <c r="J184" s="61">
        <v>4226.58</v>
      </c>
      <c r="K184" s="61">
        <v>1663142.74</v>
      </c>
      <c r="L184" s="61">
        <v>-1658916.16</v>
      </c>
      <c r="M184" s="9" t="s">
        <v>209</v>
      </c>
      <c r="N184" s="72" t="s">
        <v>209</v>
      </c>
    </row>
    <row r="185" spans="1:14" ht="14.5" hidden="1">
      <c r="A185" s="12" t="s">
        <v>1313</v>
      </c>
      <c r="B185" s="13" t="s">
        <v>1611</v>
      </c>
      <c r="C185" s="60" t="s">
        <v>702</v>
      </c>
      <c r="D185" s="60" t="s">
        <v>651</v>
      </c>
      <c r="E185" s="61">
        <v>0</v>
      </c>
      <c r="F185" s="61">
        <v>872765.19</v>
      </c>
      <c r="G185" s="61">
        <v>8815320.8800000008</v>
      </c>
      <c r="H185" s="61">
        <v>-7942555.6900000004</v>
      </c>
      <c r="I185" s="61">
        <v>0</v>
      </c>
      <c r="J185" s="61">
        <v>10396.25</v>
      </c>
      <c r="K185" s="61">
        <v>105006.8</v>
      </c>
      <c r="L185" s="61">
        <v>-94610.55</v>
      </c>
      <c r="M185" s="9" t="s">
        <v>209</v>
      </c>
      <c r="N185" s="72" t="s">
        <v>209</v>
      </c>
    </row>
    <row r="186" spans="1:14" ht="14.5" hidden="1">
      <c r="A186" s="12" t="s">
        <v>1313</v>
      </c>
      <c r="B186" s="13" t="s">
        <v>1314</v>
      </c>
      <c r="C186" s="60" t="s">
        <v>1298</v>
      </c>
      <c r="D186" s="60" t="s">
        <v>1299</v>
      </c>
      <c r="E186" s="61">
        <v>0</v>
      </c>
      <c r="F186" s="61">
        <v>0</v>
      </c>
      <c r="G186" s="61">
        <v>45323196.32</v>
      </c>
      <c r="H186" s="61">
        <v>-45323196.32</v>
      </c>
      <c r="I186" s="61">
        <v>0</v>
      </c>
      <c r="J186" s="61">
        <v>0</v>
      </c>
      <c r="K186" s="61">
        <v>539883.22</v>
      </c>
      <c r="L186" s="61">
        <v>-539883.22</v>
      </c>
      <c r="M186" s="9" t="s">
        <v>209</v>
      </c>
      <c r="N186" s="72" t="s">
        <v>209</v>
      </c>
    </row>
    <row r="187" spans="1:14" ht="14.5" hidden="1">
      <c r="A187" s="12" t="s">
        <v>1313</v>
      </c>
      <c r="B187" s="13" t="s">
        <v>1612</v>
      </c>
      <c r="C187" s="60" t="s">
        <v>1088</v>
      </c>
      <c r="D187" s="60" t="s">
        <v>1089</v>
      </c>
      <c r="E187" s="61">
        <v>0</v>
      </c>
      <c r="F187" s="61">
        <v>177430155.09</v>
      </c>
      <c r="G187" s="61">
        <v>342816001.41000003</v>
      </c>
      <c r="H187" s="61">
        <v>-165385846.31999999</v>
      </c>
      <c r="I187" s="61">
        <v>0</v>
      </c>
      <c r="J187" s="61">
        <v>2113521.7999999998</v>
      </c>
      <c r="K187" s="61">
        <v>4102348.17</v>
      </c>
      <c r="L187" s="61">
        <v>-1988826.37</v>
      </c>
      <c r="M187" s="9" t="s">
        <v>882</v>
      </c>
      <c r="N187" s="72" t="s">
        <v>882</v>
      </c>
    </row>
    <row r="188" spans="1:14" ht="14.5" hidden="1">
      <c r="A188" s="12" t="s">
        <v>1313</v>
      </c>
      <c r="B188" s="13" t="s">
        <v>1613</v>
      </c>
      <c r="C188" s="60" t="s">
        <v>624</v>
      </c>
      <c r="D188" s="60" t="s">
        <v>460</v>
      </c>
      <c r="E188" s="61">
        <v>0</v>
      </c>
      <c r="F188" s="61">
        <v>0</v>
      </c>
      <c r="G188" s="61">
        <v>2999.98</v>
      </c>
      <c r="H188" s="61">
        <v>-2999.98</v>
      </c>
      <c r="I188" s="61">
        <v>0</v>
      </c>
      <c r="J188" s="61">
        <v>0</v>
      </c>
      <c r="K188" s="61">
        <v>35.42</v>
      </c>
      <c r="L188" s="61">
        <v>-35.42</v>
      </c>
      <c r="M188" s="9" t="s">
        <v>1122</v>
      </c>
      <c r="N188" s="72" t="s">
        <v>883</v>
      </c>
    </row>
    <row r="189" spans="1:14" ht="14.5" hidden="1">
      <c r="A189" s="12" t="s">
        <v>1313</v>
      </c>
      <c r="B189" s="13" t="s">
        <v>1614</v>
      </c>
      <c r="C189" s="60" t="s">
        <v>461</v>
      </c>
      <c r="D189" s="60" t="s">
        <v>118</v>
      </c>
      <c r="E189" s="61">
        <v>0</v>
      </c>
      <c r="F189" s="61">
        <v>13147412.359999999</v>
      </c>
      <c r="G189" s="61">
        <v>21005539.210000001</v>
      </c>
      <c r="H189" s="61">
        <v>-7858126.8499999996</v>
      </c>
      <c r="I189" s="61">
        <v>0</v>
      </c>
      <c r="J189" s="61">
        <v>82458.240000000005</v>
      </c>
      <c r="K189" s="61">
        <v>30948.79</v>
      </c>
      <c r="L189" s="61">
        <v>51509.45</v>
      </c>
      <c r="M189" s="9" t="s">
        <v>118</v>
      </c>
      <c r="N189" s="72" t="s">
        <v>753</v>
      </c>
    </row>
    <row r="190" spans="1:14" ht="14.5" hidden="1">
      <c r="A190" s="12" t="s">
        <v>1313</v>
      </c>
      <c r="B190" s="13" t="s">
        <v>1615</v>
      </c>
      <c r="C190" s="60" t="s">
        <v>462</v>
      </c>
      <c r="D190" s="60" t="s">
        <v>67</v>
      </c>
      <c r="E190" s="61">
        <v>0</v>
      </c>
      <c r="F190" s="61">
        <v>28332.48</v>
      </c>
      <c r="G190" s="61">
        <v>8902490.0399999991</v>
      </c>
      <c r="H190" s="61">
        <v>-8874157.5600000005</v>
      </c>
      <c r="I190" s="61">
        <v>0</v>
      </c>
      <c r="J190" s="61">
        <v>2453.7399999999998</v>
      </c>
      <c r="K190" s="61">
        <v>21851.119999999999</v>
      </c>
      <c r="L190" s="61">
        <v>-19397.38</v>
      </c>
      <c r="M190" s="9" t="s">
        <v>67</v>
      </c>
      <c r="N190" s="72" t="s">
        <v>753</v>
      </c>
    </row>
    <row r="191" spans="1:14" ht="14.5" hidden="1">
      <c r="A191" s="12" t="s">
        <v>1313</v>
      </c>
      <c r="B191" s="13" t="s">
        <v>1616</v>
      </c>
      <c r="C191" s="60" t="s">
        <v>1090</v>
      </c>
      <c r="D191" s="60" t="s">
        <v>731</v>
      </c>
      <c r="E191" s="61">
        <v>0</v>
      </c>
      <c r="F191" s="61">
        <v>0</v>
      </c>
      <c r="G191" s="61">
        <v>13282485.050000001</v>
      </c>
      <c r="H191" s="61">
        <v>-13282485.050000001</v>
      </c>
      <c r="I191" s="61">
        <v>0</v>
      </c>
      <c r="J191" s="61">
        <v>0</v>
      </c>
      <c r="K191" s="61">
        <v>158219</v>
      </c>
      <c r="L191" s="61">
        <v>-158219</v>
      </c>
      <c r="M191" s="9" t="s">
        <v>1123</v>
      </c>
      <c r="N191" s="72" t="s">
        <v>753</v>
      </c>
    </row>
    <row r="192" spans="1:14" ht="14.5" hidden="1">
      <c r="A192" s="12" t="s">
        <v>1315</v>
      </c>
      <c r="B192" s="13" t="s">
        <v>1617</v>
      </c>
      <c r="C192" s="60" t="s">
        <v>463</v>
      </c>
      <c r="D192" s="60" t="s">
        <v>119</v>
      </c>
      <c r="E192" s="61">
        <v>0</v>
      </c>
      <c r="F192" s="61">
        <v>31326630.690000001</v>
      </c>
      <c r="G192" s="61">
        <v>2668244.6800000002</v>
      </c>
      <c r="H192" s="61">
        <v>28658386.010000002</v>
      </c>
      <c r="I192" s="61">
        <v>0</v>
      </c>
      <c r="J192" s="61">
        <v>368801.84</v>
      </c>
      <c r="K192" s="61">
        <v>31561.98</v>
      </c>
      <c r="L192" s="61">
        <v>337239.86</v>
      </c>
      <c r="M192" s="9" t="s">
        <v>1124</v>
      </c>
      <c r="N192" s="72" t="s">
        <v>210</v>
      </c>
    </row>
    <row r="193" spans="1:14" ht="14.5" hidden="1">
      <c r="A193" s="12" t="s">
        <v>1315</v>
      </c>
      <c r="B193" s="13" t="s">
        <v>1618</v>
      </c>
      <c r="C193" s="60" t="s">
        <v>464</v>
      </c>
      <c r="D193" s="60" t="s">
        <v>120</v>
      </c>
      <c r="E193" s="61">
        <v>0</v>
      </c>
      <c r="F193" s="61">
        <v>18915378.280000001</v>
      </c>
      <c r="G193" s="61">
        <v>27925</v>
      </c>
      <c r="H193" s="61">
        <v>18887453.280000001</v>
      </c>
      <c r="I193" s="61">
        <v>0</v>
      </c>
      <c r="J193" s="61">
        <v>222666.23</v>
      </c>
      <c r="K193" s="61">
        <v>328.72</v>
      </c>
      <c r="L193" s="61">
        <v>222337.51</v>
      </c>
      <c r="M193" s="9" t="s">
        <v>1124</v>
      </c>
      <c r="N193" s="72" t="s">
        <v>210</v>
      </c>
    </row>
    <row r="194" spans="1:14" ht="14.5" hidden="1">
      <c r="A194" s="12" t="s">
        <v>1315</v>
      </c>
      <c r="B194" s="13" t="s">
        <v>1619</v>
      </c>
      <c r="C194" s="60" t="s">
        <v>465</v>
      </c>
      <c r="D194" s="60" t="s">
        <v>121</v>
      </c>
      <c r="E194" s="61">
        <v>0</v>
      </c>
      <c r="F194" s="61">
        <v>54339826.520000003</v>
      </c>
      <c r="G194" s="61">
        <v>351153.08</v>
      </c>
      <c r="H194" s="61">
        <v>53988673.439999998</v>
      </c>
      <c r="I194" s="61">
        <v>0</v>
      </c>
      <c r="J194" s="61">
        <v>639668.27</v>
      </c>
      <c r="K194" s="61">
        <v>4133.63</v>
      </c>
      <c r="L194" s="61">
        <v>635534.64</v>
      </c>
      <c r="M194" s="9" t="s">
        <v>1124</v>
      </c>
      <c r="N194" s="72" t="s">
        <v>210</v>
      </c>
    </row>
    <row r="195" spans="1:14" ht="14.5" hidden="1">
      <c r="A195" s="12" t="s">
        <v>1315</v>
      </c>
      <c r="B195" s="13" t="s">
        <v>1620</v>
      </c>
      <c r="C195" s="60" t="s">
        <v>466</v>
      </c>
      <c r="D195" s="60" t="s">
        <v>122</v>
      </c>
      <c r="E195" s="61">
        <v>0</v>
      </c>
      <c r="F195" s="61">
        <v>7849027.5899999999</v>
      </c>
      <c r="G195" s="61">
        <v>1822.2</v>
      </c>
      <c r="H195" s="61">
        <v>7847205.3899999997</v>
      </c>
      <c r="I195" s="61">
        <v>0</v>
      </c>
      <c r="J195" s="61">
        <v>92396.46</v>
      </c>
      <c r="K195" s="61">
        <v>21.45</v>
      </c>
      <c r="L195" s="124">
        <v>92375.01</v>
      </c>
      <c r="M195" s="9" t="s">
        <v>1124</v>
      </c>
      <c r="N195" s="72" t="s">
        <v>210</v>
      </c>
    </row>
    <row r="196" spans="1:14" ht="14.5" hidden="1">
      <c r="A196" s="12" t="s">
        <v>1315</v>
      </c>
      <c r="B196" s="13" t="s">
        <v>1621</v>
      </c>
      <c r="C196" s="60" t="s">
        <v>467</v>
      </c>
      <c r="D196" s="60" t="s">
        <v>200</v>
      </c>
      <c r="E196" s="61">
        <v>0</v>
      </c>
      <c r="F196" s="61">
        <v>3945940152</v>
      </c>
      <c r="G196" s="61">
        <v>170155944</v>
      </c>
      <c r="H196" s="61">
        <v>3775784208</v>
      </c>
      <c r="I196" s="61">
        <v>0</v>
      </c>
      <c r="J196" s="61">
        <v>47004861</v>
      </c>
      <c r="K196" s="61">
        <v>2027005</v>
      </c>
      <c r="L196" s="61">
        <v>44977856</v>
      </c>
      <c r="M196" s="9" t="s">
        <v>1124</v>
      </c>
      <c r="N196" s="72" t="s">
        <v>210</v>
      </c>
    </row>
    <row r="197" spans="1:14" ht="14.5" hidden="1">
      <c r="A197" s="12" t="s">
        <v>1315</v>
      </c>
      <c r="B197" s="13" t="s">
        <v>1622</v>
      </c>
      <c r="C197" s="60" t="s">
        <v>625</v>
      </c>
      <c r="D197" s="60" t="s">
        <v>607</v>
      </c>
      <c r="E197" s="61">
        <v>0</v>
      </c>
      <c r="F197" s="61">
        <v>0</v>
      </c>
      <c r="G197" s="61">
        <v>10.49</v>
      </c>
      <c r="H197" s="61">
        <v>-10.49</v>
      </c>
      <c r="I197" s="61">
        <v>0</v>
      </c>
      <c r="J197" s="61">
        <v>0</v>
      </c>
      <c r="K197" s="61">
        <v>0.12</v>
      </c>
      <c r="L197" s="61">
        <v>-0.12</v>
      </c>
      <c r="M197" s="9" t="s">
        <v>1125</v>
      </c>
      <c r="N197" s="72" t="s">
        <v>210</v>
      </c>
    </row>
    <row r="198" spans="1:14" ht="14.5" hidden="1">
      <c r="A198" s="12" t="s">
        <v>1315</v>
      </c>
      <c r="B198" s="13" t="s">
        <v>1623</v>
      </c>
      <c r="C198" s="60" t="s">
        <v>626</v>
      </c>
      <c r="D198" s="60" t="s">
        <v>192</v>
      </c>
      <c r="E198" s="61">
        <v>0</v>
      </c>
      <c r="F198" s="61">
        <v>0.49</v>
      </c>
      <c r="G198" s="61">
        <v>18.21</v>
      </c>
      <c r="H198" s="61">
        <v>-17.72</v>
      </c>
      <c r="I198" s="61">
        <v>0</v>
      </c>
      <c r="J198" s="61">
        <v>0</v>
      </c>
      <c r="K198" s="61">
        <v>0.21</v>
      </c>
      <c r="L198" s="61">
        <v>-0.21</v>
      </c>
      <c r="M198" s="9" t="s">
        <v>1124</v>
      </c>
      <c r="N198" s="72" t="s">
        <v>210</v>
      </c>
    </row>
    <row r="199" spans="1:14" ht="14.5" hidden="1">
      <c r="A199" s="12" t="s">
        <v>1315</v>
      </c>
      <c r="B199" s="13" t="s">
        <v>1624</v>
      </c>
      <c r="C199" s="60" t="s">
        <v>627</v>
      </c>
      <c r="D199" s="60" t="s">
        <v>123</v>
      </c>
      <c r="E199" s="61">
        <v>0</v>
      </c>
      <c r="F199" s="61">
        <v>117866.38</v>
      </c>
      <c r="G199" s="61">
        <v>117866.39</v>
      </c>
      <c r="H199" s="61">
        <v>-0.01</v>
      </c>
      <c r="I199" s="61">
        <v>0</v>
      </c>
      <c r="J199" s="61">
        <v>1404</v>
      </c>
      <c r="K199" s="61">
        <v>1404</v>
      </c>
      <c r="L199" s="61">
        <v>0</v>
      </c>
      <c r="M199" s="9" t="s">
        <v>1124</v>
      </c>
      <c r="N199" s="72" t="s">
        <v>210</v>
      </c>
    </row>
    <row r="200" spans="1:14" ht="14.5" hidden="1">
      <c r="A200" s="12" t="s">
        <v>1315</v>
      </c>
      <c r="B200" s="13" t="s">
        <v>1625</v>
      </c>
      <c r="C200" s="60" t="s">
        <v>1091</v>
      </c>
      <c r="D200" s="60" t="s">
        <v>1092</v>
      </c>
      <c r="E200" s="61">
        <v>0</v>
      </c>
      <c r="F200" s="61">
        <v>20636</v>
      </c>
      <c r="G200" s="61">
        <v>0</v>
      </c>
      <c r="H200" s="61">
        <v>20636</v>
      </c>
      <c r="I200" s="61">
        <v>0</v>
      </c>
      <c r="J200" s="61">
        <v>242.92</v>
      </c>
      <c r="K200" s="61">
        <v>0</v>
      </c>
      <c r="L200" s="61">
        <v>242.92</v>
      </c>
      <c r="M200" s="9" t="s">
        <v>904</v>
      </c>
      <c r="N200" s="72" t="s">
        <v>574</v>
      </c>
    </row>
    <row r="201" spans="1:14" ht="14.5" hidden="1">
      <c r="A201" s="12" t="s">
        <v>1315</v>
      </c>
      <c r="B201" s="13" t="s">
        <v>1626</v>
      </c>
      <c r="C201" s="60" t="s">
        <v>1093</v>
      </c>
      <c r="D201" s="60" t="s">
        <v>1094</v>
      </c>
      <c r="E201" s="61">
        <v>0</v>
      </c>
      <c r="F201" s="61">
        <v>53560.1</v>
      </c>
      <c r="G201" s="61">
        <v>0</v>
      </c>
      <c r="H201" s="61">
        <v>53560.1</v>
      </c>
      <c r="I201" s="61">
        <v>0</v>
      </c>
      <c r="J201" s="61">
        <v>638</v>
      </c>
      <c r="K201" s="61">
        <v>0</v>
      </c>
      <c r="L201" s="61">
        <v>638</v>
      </c>
      <c r="M201" s="9" t="s">
        <v>712</v>
      </c>
      <c r="N201" s="72" t="s">
        <v>574</v>
      </c>
    </row>
    <row r="202" spans="1:14" ht="14.5" hidden="1">
      <c r="A202" s="12" t="s">
        <v>1315</v>
      </c>
      <c r="B202" s="13" t="s">
        <v>1316</v>
      </c>
      <c r="C202" s="60" t="s">
        <v>1300</v>
      </c>
      <c r="D202" s="60" t="s">
        <v>1301</v>
      </c>
      <c r="E202" s="61">
        <v>0</v>
      </c>
      <c r="F202" s="61">
        <v>3531457.15</v>
      </c>
      <c r="G202" s="61">
        <v>0</v>
      </c>
      <c r="H202" s="61">
        <v>3531457.15</v>
      </c>
      <c r="I202" s="61">
        <v>0</v>
      </c>
      <c r="J202" s="61">
        <v>41571.14</v>
      </c>
      <c r="K202" s="61">
        <v>0</v>
      </c>
      <c r="L202" s="124">
        <v>41571.14</v>
      </c>
      <c r="M202" s="9" t="s">
        <v>1125</v>
      </c>
      <c r="N202" s="72" t="s">
        <v>210</v>
      </c>
    </row>
    <row r="203" spans="1:14" ht="14.5" hidden="1">
      <c r="A203" s="12" t="s">
        <v>1315</v>
      </c>
      <c r="B203" s="13" t="s">
        <v>1317</v>
      </c>
      <c r="C203" s="60" t="s">
        <v>1302</v>
      </c>
      <c r="D203" s="129" t="s">
        <v>1303</v>
      </c>
      <c r="E203" s="61">
        <v>0</v>
      </c>
      <c r="F203" s="61">
        <v>706814.8</v>
      </c>
      <c r="G203" s="61">
        <v>0</v>
      </c>
      <c r="H203" s="61">
        <v>706814.8</v>
      </c>
      <c r="I203" s="61">
        <v>0</v>
      </c>
      <c r="J203" s="61">
        <v>8320.06</v>
      </c>
      <c r="K203" s="61">
        <v>0</v>
      </c>
      <c r="L203" s="61">
        <v>8320.06</v>
      </c>
      <c r="M203" s="9" t="s">
        <v>897</v>
      </c>
      <c r="N203" s="72" t="s">
        <v>15</v>
      </c>
    </row>
    <row r="204" spans="1:14" ht="14.5" hidden="1">
      <c r="A204" s="12" t="s">
        <v>1315</v>
      </c>
      <c r="B204" s="13" t="s">
        <v>1627</v>
      </c>
      <c r="C204" s="60" t="s">
        <v>468</v>
      </c>
      <c r="D204" s="60" t="s">
        <v>28</v>
      </c>
      <c r="E204" s="61">
        <v>0</v>
      </c>
      <c r="F204" s="61">
        <v>575407900</v>
      </c>
      <c r="G204" s="61">
        <v>1898222.79</v>
      </c>
      <c r="H204" s="61">
        <v>573509677.21000004</v>
      </c>
      <c r="I204" s="61">
        <v>0</v>
      </c>
      <c r="J204" s="61">
        <v>6773489.4800000004</v>
      </c>
      <c r="K204" s="61">
        <v>22361.59</v>
      </c>
      <c r="L204" s="61">
        <v>6751127.8899999997</v>
      </c>
      <c r="M204" s="9" t="s">
        <v>28</v>
      </c>
      <c r="N204" s="72" t="s">
        <v>13</v>
      </c>
    </row>
    <row r="205" spans="1:14" ht="14.5" hidden="1">
      <c r="A205" s="12" t="s">
        <v>1315</v>
      </c>
      <c r="B205" s="13" t="s">
        <v>1628</v>
      </c>
      <c r="C205" s="60" t="s">
        <v>469</v>
      </c>
      <c r="D205" s="60" t="s">
        <v>4</v>
      </c>
      <c r="E205" s="61">
        <v>0</v>
      </c>
      <c r="F205" s="61">
        <v>21617650</v>
      </c>
      <c r="G205" s="61">
        <v>0</v>
      </c>
      <c r="H205" s="61">
        <v>21617650</v>
      </c>
      <c r="I205" s="61">
        <v>0</v>
      </c>
      <c r="J205" s="61">
        <v>254475.01</v>
      </c>
      <c r="K205" s="61">
        <v>0</v>
      </c>
      <c r="L205" s="61">
        <v>254475.01</v>
      </c>
      <c r="M205" s="9" t="s">
        <v>28</v>
      </c>
      <c r="N205" s="72" t="s">
        <v>13</v>
      </c>
    </row>
    <row r="206" spans="1:14" ht="14.5" hidden="1">
      <c r="A206" s="12" t="s">
        <v>1315</v>
      </c>
      <c r="B206" s="13" t="s">
        <v>1629</v>
      </c>
      <c r="C206" s="60" t="s">
        <v>470</v>
      </c>
      <c r="D206" s="60" t="s">
        <v>53</v>
      </c>
      <c r="E206" s="61">
        <v>0</v>
      </c>
      <c r="F206" s="61">
        <v>135949187.02000001</v>
      </c>
      <c r="G206" s="61">
        <v>1415423.44</v>
      </c>
      <c r="H206" s="61">
        <v>134533763.58000001</v>
      </c>
      <c r="I206" s="61">
        <v>0</v>
      </c>
      <c r="J206" s="61">
        <v>1600512.44</v>
      </c>
      <c r="K206" s="61">
        <v>16824.64</v>
      </c>
      <c r="L206" s="61">
        <v>1583687.8</v>
      </c>
      <c r="M206" s="9" t="s">
        <v>28</v>
      </c>
      <c r="N206" s="72" t="s">
        <v>13</v>
      </c>
    </row>
    <row r="207" spans="1:14" ht="14.5" hidden="1">
      <c r="A207" s="12" t="s">
        <v>1315</v>
      </c>
      <c r="B207" s="13" t="s">
        <v>1630</v>
      </c>
      <c r="C207" s="60" t="s">
        <v>472</v>
      </c>
      <c r="D207" s="60" t="s">
        <v>54</v>
      </c>
      <c r="E207" s="61">
        <v>0</v>
      </c>
      <c r="F207" s="61">
        <v>5091578.82</v>
      </c>
      <c r="G207" s="61">
        <v>270314.65999999997</v>
      </c>
      <c r="H207" s="61">
        <v>4821264.16</v>
      </c>
      <c r="I207" s="61">
        <v>0</v>
      </c>
      <c r="J207" s="61">
        <v>60044.69</v>
      </c>
      <c r="K207" s="61">
        <v>3219.56</v>
      </c>
      <c r="L207" s="61">
        <v>56825.13</v>
      </c>
      <c r="M207" s="9" t="s">
        <v>28</v>
      </c>
      <c r="N207" s="72" t="s">
        <v>13</v>
      </c>
    </row>
    <row r="208" spans="1:14" ht="14.5" hidden="1">
      <c r="A208" s="12" t="s">
        <v>1315</v>
      </c>
      <c r="B208" s="13" t="s">
        <v>1631</v>
      </c>
      <c r="C208" s="60" t="s">
        <v>473</v>
      </c>
      <c r="D208" s="60" t="s">
        <v>55</v>
      </c>
      <c r="E208" s="61">
        <v>0</v>
      </c>
      <c r="F208" s="61">
        <v>11401296</v>
      </c>
      <c r="G208" s="61">
        <v>0</v>
      </c>
      <c r="H208" s="61">
        <v>11401296</v>
      </c>
      <c r="I208" s="61">
        <v>0</v>
      </c>
      <c r="J208" s="61">
        <v>134211.93</v>
      </c>
      <c r="K208" s="61">
        <v>0</v>
      </c>
      <c r="L208" s="61">
        <v>134211.93</v>
      </c>
      <c r="M208" s="9" t="s">
        <v>28</v>
      </c>
      <c r="N208" s="72" t="s">
        <v>13</v>
      </c>
    </row>
    <row r="209" spans="1:14" ht="14.5" hidden="1">
      <c r="A209" s="12" t="s">
        <v>1315</v>
      </c>
      <c r="B209" s="13" t="s">
        <v>1632</v>
      </c>
      <c r="C209" s="60" t="s">
        <v>474</v>
      </c>
      <c r="D209" s="60" t="s">
        <v>126</v>
      </c>
      <c r="E209" s="61">
        <v>0</v>
      </c>
      <c r="F209" s="61">
        <v>531742.44999999995</v>
      </c>
      <c r="G209" s="61">
        <v>269851.99</v>
      </c>
      <c r="H209" s="61">
        <v>261890.46</v>
      </c>
      <c r="I209" s="61">
        <v>0</v>
      </c>
      <c r="J209" s="61">
        <v>6263.83</v>
      </c>
      <c r="K209" s="61">
        <v>3211.63</v>
      </c>
      <c r="L209" s="61">
        <v>3052.2</v>
      </c>
      <c r="M209" s="9" t="s">
        <v>28</v>
      </c>
      <c r="N209" s="72" t="s">
        <v>13</v>
      </c>
    </row>
    <row r="210" spans="1:14" ht="14.5" hidden="1">
      <c r="A210" s="12" t="s">
        <v>1315</v>
      </c>
      <c r="B210" s="13" t="s">
        <v>1633</v>
      </c>
      <c r="C210" s="60" t="s">
        <v>475</v>
      </c>
      <c r="D210" s="60" t="s">
        <v>19</v>
      </c>
      <c r="E210" s="61">
        <v>0</v>
      </c>
      <c r="F210" s="61">
        <v>47724922</v>
      </c>
      <c r="G210" s="61">
        <v>0</v>
      </c>
      <c r="H210" s="61">
        <v>47724922</v>
      </c>
      <c r="I210" s="61">
        <v>0</v>
      </c>
      <c r="J210" s="61">
        <v>561800.15</v>
      </c>
      <c r="K210" s="61">
        <v>0</v>
      </c>
      <c r="L210" s="61">
        <v>561800.15</v>
      </c>
      <c r="M210" s="9" t="s">
        <v>28</v>
      </c>
      <c r="N210" s="72" t="s">
        <v>13</v>
      </c>
    </row>
    <row r="211" spans="1:14" ht="14.5" hidden="1">
      <c r="A211" s="12" t="s">
        <v>1315</v>
      </c>
      <c r="B211" s="13" t="s">
        <v>1634</v>
      </c>
      <c r="C211" s="60" t="s">
        <v>476</v>
      </c>
      <c r="D211" s="60" t="s">
        <v>56</v>
      </c>
      <c r="E211" s="61">
        <v>0</v>
      </c>
      <c r="F211" s="61">
        <v>24190233</v>
      </c>
      <c r="G211" s="61">
        <v>0</v>
      </c>
      <c r="H211" s="61">
        <v>24190233</v>
      </c>
      <c r="I211" s="61">
        <v>0</v>
      </c>
      <c r="J211" s="61">
        <v>284758.48</v>
      </c>
      <c r="K211" s="61">
        <v>0</v>
      </c>
      <c r="L211" s="61">
        <v>284758.48</v>
      </c>
      <c r="M211" s="9" t="s">
        <v>28</v>
      </c>
      <c r="N211" s="72" t="s">
        <v>13</v>
      </c>
    </row>
    <row r="212" spans="1:14" ht="14.5" hidden="1">
      <c r="A212" s="12" t="s">
        <v>1315</v>
      </c>
      <c r="B212" s="13" t="s">
        <v>1635</v>
      </c>
      <c r="C212" s="60" t="s">
        <v>478</v>
      </c>
      <c r="D212" s="60" t="s">
        <v>57</v>
      </c>
      <c r="E212" s="61">
        <v>0</v>
      </c>
      <c r="F212" s="61">
        <v>13380176</v>
      </c>
      <c r="G212" s="61">
        <v>0</v>
      </c>
      <c r="H212" s="61">
        <v>13380176</v>
      </c>
      <c r="I212" s="61">
        <v>0</v>
      </c>
      <c r="J212" s="61">
        <v>157506.84</v>
      </c>
      <c r="K212" s="61">
        <v>0</v>
      </c>
      <c r="L212" s="61">
        <v>157506.84</v>
      </c>
      <c r="M212" s="9" t="s">
        <v>28</v>
      </c>
      <c r="N212" s="72" t="s">
        <v>13</v>
      </c>
    </row>
    <row r="213" spans="1:14" ht="14.5" hidden="1">
      <c r="A213" s="12" t="s">
        <v>1315</v>
      </c>
      <c r="B213" s="13" t="s">
        <v>1636</v>
      </c>
      <c r="C213" s="60" t="s">
        <v>479</v>
      </c>
      <c r="D213" s="60" t="s">
        <v>58</v>
      </c>
      <c r="E213" s="61">
        <v>0</v>
      </c>
      <c r="F213" s="61">
        <v>57909724.82</v>
      </c>
      <c r="G213" s="61">
        <v>10821743.85</v>
      </c>
      <c r="H213" s="61">
        <v>47087980.969999999</v>
      </c>
      <c r="I213" s="61">
        <v>0</v>
      </c>
      <c r="J213" s="61">
        <v>682510.2</v>
      </c>
      <c r="K213" s="61">
        <v>127935.4</v>
      </c>
      <c r="L213" s="61">
        <v>554574.80000000005</v>
      </c>
      <c r="M213" s="9" t="s">
        <v>28</v>
      </c>
      <c r="N213" s="72" t="s">
        <v>13</v>
      </c>
    </row>
    <row r="214" spans="1:14" ht="14.5" hidden="1">
      <c r="A214" s="12" t="s">
        <v>1315</v>
      </c>
      <c r="B214" s="13" t="s">
        <v>1637</v>
      </c>
      <c r="C214" s="60" t="s">
        <v>480</v>
      </c>
      <c r="D214" s="60" t="s">
        <v>127</v>
      </c>
      <c r="E214" s="61">
        <v>0</v>
      </c>
      <c r="F214" s="61">
        <v>122263.16</v>
      </c>
      <c r="G214" s="61">
        <v>105263.16</v>
      </c>
      <c r="H214" s="61">
        <v>17000</v>
      </c>
      <c r="I214" s="61">
        <v>0</v>
      </c>
      <c r="J214" s="61">
        <v>1439.77</v>
      </c>
      <c r="K214" s="61">
        <v>1239.1199999999999</v>
      </c>
      <c r="L214" s="61">
        <v>200.65</v>
      </c>
      <c r="M214" s="9" t="s">
        <v>28</v>
      </c>
      <c r="N214" s="72" t="s">
        <v>13</v>
      </c>
    </row>
    <row r="215" spans="1:14" ht="14.5" hidden="1">
      <c r="A215" s="12" t="s">
        <v>1315</v>
      </c>
      <c r="B215" s="13" t="s">
        <v>1638</v>
      </c>
      <c r="C215" s="60" t="s">
        <v>1095</v>
      </c>
      <c r="D215" s="60" t="s">
        <v>1096</v>
      </c>
      <c r="E215" s="61">
        <v>0</v>
      </c>
      <c r="F215" s="61">
        <v>1544075.49</v>
      </c>
      <c r="G215" s="61">
        <v>942.01</v>
      </c>
      <c r="H215" s="61">
        <v>1543133.48</v>
      </c>
      <c r="I215" s="61">
        <v>0</v>
      </c>
      <c r="J215" s="61">
        <v>18218.86</v>
      </c>
      <c r="K215" s="61">
        <v>11.11</v>
      </c>
      <c r="L215" s="61">
        <v>18207.75</v>
      </c>
      <c r="M215" s="9" t="s">
        <v>28</v>
      </c>
      <c r="N215" s="72" t="s">
        <v>13</v>
      </c>
    </row>
    <row r="216" spans="1:14" ht="14.5" hidden="1">
      <c r="A216" s="12" t="s">
        <v>1315</v>
      </c>
      <c r="B216" s="125" t="s">
        <v>1639</v>
      </c>
      <c r="C216" s="60" t="s">
        <v>481</v>
      </c>
      <c r="D216" s="60" t="s">
        <v>128</v>
      </c>
      <c r="E216" s="61">
        <v>0</v>
      </c>
      <c r="F216" s="61">
        <v>47696</v>
      </c>
      <c r="G216" s="61">
        <v>0</v>
      </c>
      <c r="H216" s="61">
        <v>47696</v>
      </c>
      <c r="I216" s="61">
        <v>0</v>
      </c>
      <c r="J216" s="61">
        <v>561.45000000000005</v>
      </c>
      <c r="K216" s="61">
        <v>0</v>
      </c>
      <c r="L216" s="61">
        <v>561.45000000000005</v>
      </c>
      <c r="M216" s="9" t="s">
        <v>1439</v>
      </c>
      <c r="N216" s="72" t="s">
        <v>13</v>
      </c>
    </row>
    <row r="217" spans="1:14" ht="14.5" hidden="1">
      <c r="A217" s="12" t="s">
        <v>1315</v>
      </c>
      <c r="B217" s="125" t="s">
        <v>1640</v>
      </c>
      <c r="C217" s="60" t="s">
        <v>483</v>
      </c>
      <c r="D217" s="60" t="s">
        <v>130</v>
      </c>
      <c r="E217" s="61">
        <v>0</v>
      </c>
      <c r="F217" s="61">
        <v>2915120.4</v>
      </c>
      <c r="G217" s="61">
        <v>2047861.19</v>
      </c>
      <c r="H217" s="61">
        <v>867259.21</v>
      </c>
      <c r="I217" s="61">
        <v>0</v>
      </c>
      <c r="J217" s="61">
        <v>34449.54</v>
      </c>
      <c r="K217" s="61">
        <v>24389.11</v>
      </c>
      <c r="L217" s="61">
        <v>10060.43</v>
      </c>
      <c r="M217" s="9" t="s">
        <v>1439</v>
      </c>
      <c r="N217" s="72" t="s">
        <v>13</v>
      </c>
    </row>
    <row r="218" spans="1:14" ht="14.5" hidden="1">
      <c r="A218" s="12" t="s">
        <v>1315</v>
      </c>
      <c r="B218" s="125" t="s">
        <v>1641</v>
      </c>
      <c r="C218" s="60" t="s">
        <v>485</v>
      </c>
      <c r="D218" s="60" t="s">
        <v>131</v>
      </c>
      <c r="E218" s="61">
        <v>0</v>
      </c>
      <c r="F218" s="61">
        <v>39769569.729999997</v>
      </c>
      <c r="G218" s="61">
        <v>38122667.170000002</v>
      </c>
      <c r="H218" s="61">
        <v>1646902.56</v>
      </c>
      <c r="I218" s="61">
        <v>0</v>
      </c>
      <c r="J218" s="61">
        <v>473729.24</v>
      </c>
      <c r="K218" s="61">
        <v>454111.58</v>
      </c>
      <c r="L218" s="61">
        <v>19617.66</v>
      </c>
      <c r="M218" s="9" t="s">
        <v>1439</v>
      </c>
      <c r="N218" s="72" t="s">
        <v>13</v>
      </c>
    </row>
    <row r="219" spans="1:14" ht="14.5" hidden="1">
      <c r="A219" s="12" t="s">
        <v>1315</v>
      </c>
      <c r="B219" s="125" t="s">
        <v>1642</v>
      </c>
      <c r="C219" s="60" t="s">
        <v>486</v>
      </c>
      <c r="D219" s="60" t="s">
        <v>132</v>
      </c>
      <c r="E219" s="61">
        <v>0</v>
      </c>
      <c r="F219" s="61">
        <v>113102977.73999999</v>
      </c>
      <c r="G219" s="61">
        <v>49440333.920000002</v>
      </c>
      <c r="H219" s="61">
        <v>63662643.82</v>
      </c>
      <c r="I219" s="61">
        <v>0</v>
      </c>
      <c r="J219" s="61">
        <v>1340792.92</v>
      </c>
      <c r="K219" s="61">
        <v>588644.87</v>
      </c>
      <c r="L219" s="61">
        <v>752148.05</v>
      </c>
      <c r="M219" s="9" t="s">
        <v>857</v>
      </c>
      <c r="N219" s="72" t="s">
        <v>574</v>
      </c>
    </row>
    <row r="220" spans="1:14" ht="14.5" hidden="1">
      <c r="A220" s="12" t="s">
        <v>1315</v>
      </c>
      <c r="B220" s="13" t="s">
        <v>1643</v>
      </c>
      <c r="C220" s="60" t="s">
        <v>487</v>
      </c>
      <c r="D220" s="60" t="s">
        <v>133</v>
      </c>
      <c r="E220" s="61">
        <v>0</v>
      </c>
      <c r="F220" s="61">
        <v>1757482.38</v>
      </c>
      <c r="G220" s="61">
        <v>184764.38</v>
      </c>
      <c r="H220" s="61">
        <v>1572718</v>
      </c>
      <c r="I220" s="61">
        <v>0</v>
      </c>
      <c r="J220" s="61">
        <v>20709.740000000002</v>
      </c>
      <c r="K220" s="61">
        <v>2196.21</v>
      </c>
      <c r="L220" s="61">
        <v>18513.53</v>
      </c>
      <c r="M220" s="9" t="s">
        <v>4088</v>
      </c>
      <c r="N220" s="72" t="s">
        <v>574</v>
      </c>
    </row>
    <row r="221" spans="1:14" ht="14.5" hidden="1">
      <c r="A221" s="12" t="s">
        <v>1315</v>
      </c>
      <c r="B221" s="125" t="s">
        <v>1644</v>
      </c>
      <c r="C221" s="60" t="s">
        <v>488</v>
      </c>
      <c r="D221" s="60" t="s">
        <v>134</v>
      </c>
      <c r="E221" s="61">
        <v>0</v>
      </c>
      <c r="F221" s="61">
        <v>158227574.81999999</v>
      </c>
      <c r="G221" s="61">
        <v>105483255.55</v>
      </c>
      <c r="H221" s="61">
        <v>52744319.270000003</v>
      </c>
      <c r="I221" s="61">
        <v>0</v>
      </c>
      <c r="J221" s="61">
        <v>1876907.64</v>
      </c>
      <c r="K221" s="61">
        <v>1255594.1399999999</v>
      </c>
      <c r="L221" s="61">
        <v>621313.5</v>
      </c>
      <c r="M221" s="9" t="s">
        <v>712</v>
      </c>
      <c r="N221" s="72" t="s">
        <v>574</v>
      </c>
    </row>
    <row r="222" spans="1:14" ht="14.5" hidden="1">
      <c r="A222" s="12" t="s">
        <v>1315</v>
      </c>
      <c r="B222" s="13" t="s">
        <v>1645</v>
      </c>
      <c r="C222" s="60" t="s">
        <v>490</v>
      </c>
      <c r="D222" s="60" t="s">
        <v>135</v>
      </c>
      <c r="E222" s="61">
        <v>0</v>
      </c>
      <c r="F222" s="61">
        <v>28075079.190000001</v>
      </c>
      <c r="G222" s="61">
        <v>22261501.859999999</v>
      </c>
      <c r="H222" s="61">
        <v>5813577.3300000001</v>
      </c>
      <c r="I222" s="61">
        <v>0</v>
      </c>
      <c r="J222" s="61">
        <v>333586.95</v>
      </c>
      <c r="K222" s="61">
        <v>265175.71999999997</v>
      </c>
      <c r="L222" s="61">
        <v>68411.23</v>
      </c>
      <c r="M222" s="9" t="s">
        <v>642</v>
      </c>
      <c r="N222" s="72" t="s">
        <v>574</v>
      </c>
    </row>
    <row r="223" spans="1:14" ht="14.5" hidden="1">
      <c r="A223" s="12" t="s">
        <v>1315</v>
      </c>
      <c r="B223" s="13" t="s">
        <v>1646</v>
      </c>
      <c r="C223" s="60" t="s">
        <v>491</v>
      </c>
      <c r="D223" s="60" t="s">
        <v>60</v>
      </c>
      <c r="E223" s="61">
        <v>0</v>
      </c>
      <c r="F223" s="61">
        <v>95999912.170000002</v>
      </c>
      <c r="G223" s="61">
        <v>46447992.439999998</v>
      </c>
      <c r="H223" s="61">
        <v>49551919.729999997</v>
      </c>
      <c r="I223" s="61">
        <v>0</v>
      </c>
      <c r="J223" s="61">
        <v>1136323.2</v>
      </c>
      <c r="K223" s="61">
        <v>552692.04</v>
      </c>
      <c r="L223" s="61">
        <v>583631.16</v>
      </c>
      <c r="M223" s="9" t="s">
        <v>902</v>
      </c>
      <c r="N223" s="72" t="s">
        <v>574</v>
      </c>
    </row>
    <row r="224" spans="1:14" ht="14.5" hidden="1">
      <c r="A224" s="12" t="s">
        <v>1315</v>
      </c>
      <c r="B224" s="13" t="s">
        <v>1647</v>
      </c>
      <c r="C224" s="60" t="s">
        <v>492</v>
      </c>
      <c r="D224" s="60" t="s">
        <v>61</v>
      </c>
      <c r="E224" s="61">
        <v>0</v>
      </c>
      <c r="F224" s="61">
        <v>11759023.609999999</v>
      </c>
      <c r="G224" s="61">
        <v>4757367.12</v>
      </c>
      <c r="H224" s="61">
        <v>7001656.4900000002</v>
      </c>
      <c r="I224" s="61">
        <v>0</v>
      </c>
      <c r="J224" s="61">
        <v>139105.23000000001</v>
      </c>
      <c r="K224" s="61">
        <v>56623.65</v>
      </c>
      <c r="L224" s="61">
        <v>82481.58</v>
      </c>
      <c r="M224" s="9" t="s">
        <v>901</v>
      </c>
      <c r="N224" s="72" t="s">
        <v>574</v>
      </c>
    </row>
    <row r="225" spans="1:14" ht="14.5" hidden="1">
      <c r="A225" s="12" t="s">
        <v>1315</v>
      </c>
      <c r="B225" s="13" t="s">
        <v>1648</v>
      </c>
      <c r="C225" s="60" t="s">
        <v>494</v>
      </c>
      <c r="D225" s="60" t="s">
        <v>136</v>
      </c>
      <c r="E225" s="61">
        <v>0</v>
      </c>
      <c r="F225" s="61">
        <v>1466340.54</v>
      </c>
      <c r="G225" s="61">
        <v>26694.29</v>
      </c>
      <c r="H225" s="61">
        <v>1439646.25</v>
      </c>
      <c r="I225" s="61">
        <v>0</v>
      </c>
      <c r="J225" s="61">
        <v>17261.86</v>
      </c>
      <c r="K225" s="61">
        <v>314.92</v>
      </c>
      <c r="L225" s="61">
        <v>16946.939999999999</v>
      </c>
      <c r="M225" s="9" t="s">
        <v>904</v>
      </c>
      <c r="N225" s="72" t="s">
        <v>574</v>
      </c>
    </row>
    <row r="226" spans="1:14" ht="14.5" hidden="1">
      <c r="A226" s="12" t="s">
        <v>1315</v>
      </c>
      <c r="B226" s="13" t="s">
        <v>1649</v>
      </c>
      <c r="C226" s="60" t="s">
        <v>495</v>
      </c>
      <c r="D226" s="60" t="s">
        <v>137</v>
      </c>
      <c r="E226" s="61">
        <v>0</v>
      </c>
      <c r="F226" s="61">
        <v>1044000</v>
      </c>
      <c r="G226" s="61">
        <v>0</v>
      </c>
      <c r="H226" s="61">
        <v>1044000</v>
      </c>
      <c r="I226" s="61">
        <v>0</v>
      </c>
      <c r="J226" s="61">
        <v>12289.57</v>
      </c>
      <c r="K226" s="61">
        <v>0</v>
      </c>
      <c r="L226" s="61">
        <v>12289.57</v>
      </c>
      <c r="M226" s="9" t="s">
        <v>573</v>
      </c>
      <c r="N226" s="72" t="s">
        <v>574</v>
      </c>
    </row>
    <row r="227" spans="1:14" ht="14.5" hidden="1">
      <c r="A227" s="12" t="s">
        <v>1315</v>
      </c>
      <c r="B227" s="13" t="s">
        <v>1277</v>
      </c>
      <c r="C227" s="60" t="s">
        <v>496</v>
      </c>
      <c r="D227" s="60" t="s">
        <v>138</v>
      </c>
      <c r="E227" s="61">
        <v>0</v>
      </c>
      <c r="F227" s="61">
        <v>13430132.960000001</v>
      </c>
      <c r="G227" s="61">
        <v>0</v>
      </c>
      <c r="H227" s="61">
        <v>13430132.960000001</v>
      </c>
      <c r="I227" s="61">
        <v>0</v>
      </c>
      <c r="J227" s="61">
        <v>173846.96</v>
      </c>
      <c r="K227" s="61">
        <v>0</v>
      </c>
      <c r="L227" s="61">
        <v>173846.96</v>
      </c>
      <c r="M227" s="9" t="s">
        <v>2</v>
      </c>
      <c r="N227" s="72" t="s">
        <v>574</v>
      </c>
    </row>
    <row r="228" spans="1:14" ht="14.5" hidden="1">
      <c r="A228" s="12" t="s">
        <v>1315</v>
      </c>
      <c r="B228" s="13" t="s">
        <v>1650</v>
      </c>
      <c r="C228" s="60" t="s">
        <v>497</v>
      </c>
      <c r="D228" s="60" t="s">
        <v>139</v>
      </c>
      <c r="E228" s="61">
        <v>0</v>
      </c>
      <c r="F228" s="61">
        <v>40739927.460000001</v>
      </c>
      <c r="G228" s="61">
        <v>3733.05</v>
      </c>
      <c r="H228" s="61">
        <v>40736194.409999996</v>
      </c>
      <c r="I228" s="61">
        <v>0</v>
      </c>
      <c r="J228" s="61">
        <v>563659.80000000005</v>
      </c>
      <c r="K228" s="61">
        <v>44.47</v>
      </c>
      <c r="L228" s="61">
        <v>563615.32999999996</v>
      </c>
      <c r="M228" s="9" t="s">
        <v>2</v>
      </c>
      <c r="N228" s="72" t="s">
        <v>574</v>
      </c>
    </row>
    <row r="229" spans="1:14" ht="14.5" hidden="1">
      <c r="A229" s="12" t="s">
        <v>1315</v>
      </c>
      <c r="B229" s="13" t="s">
        <v>1651</v>
      </c>
      <c r="C229" s="60" t="s">
        <v>498</v>
      </c>
      <c r="D229" s="60" t="s">
        <v>140</v>
      </c>
      <c r="E229" s="61">
        <v>0</v>
      </c>
      <c r="F229" s="61">
        <v>8290737.5899999999</v>
      </c>
      <c r="G229" s="61">
        <v>0</v>
      </c>
      <c r="H229" s="61">
        <v>8290737.5899999999</v>
      </c>
      <c r="I229" s="61">
        <v>0</v>
      </c>
      <c r="J229" s="61">
        <v>101611.75</v>
      </c>
      <c r="K229" s="61">
        <v>0</v>
      </c>
      <c r="L229" s="61">
        <v>101611.75</v>
      </c>
      <c r="M229" s="9" t="s">
        <v>2</v>
      </c>
      <c r="N229" s="72" t="s">
        <v>15</v>
      </c>
    </row>
    <row r="230" spans="1:14" ht="14.5" hidden="1">
      <c r="A230" s="12" t="s">
        <v>1315</v>
      </c>
      <c r="B230" s="13" t="s">
        <v>1652</v>
      </c>
      <c r="C230" s="60" t="s">
        <v>499</v>
      </c>
      <c r="D230" s="60" t="s">
        <v>141</v>
      </c>
      <c r="E230" s="61">
        <v>0</v>
      </c>
      <c r="F230" s="61">
        <v>5162046.3099999996</v>
      </c>
      <c r="G230" s="61">
        <v>0</v>
      </c>
      <c r="H230" s="61">
        <v>5162046.3099999996</v>
      </c>
      <c r="I230" s="61">
        <v>0</v>
      </c>
      <c r="J230" s="61">
        <v>64630.1</v>
      </c>
      <c r="K230" s="61">
        <v>0</v>
      </c>
      <c r="L230" s="61">
        <v>64630.1</v>
      </c>
      <c r="M230" s="9" t="s">
        <v>2</v>
      </c>
      <c r="N230" s="72" t="s">
        <v>15</v>
      </c>
    </row>
    <row r="231" spans="1:14" ht="14.5" hidden="1">
      <c r="A231" s="12" t="s">
        <v>1315</v>
      </c>
      <c r="B231" s="13" t="s">
        <v>1653</v>
      </c>
      <c r="C231" s="60" t="s">
        <v>500</v>
      </c>
      <c r="D231" s="60" t="s">
        <v>142</v>
      </c>
      <c r="E231" s="61">
        <v>0</v>
      </c>
      <c r="F231" s="61">
        <v>2472462.17</v>
      </c>
      <c r="G231" s="61">
        <v>0</v>
      </c>
      <c r="H231" s="61">
        <v>2472462.17</v>
      </c>
      <c r="I231" s="61">
        <v>0</v>
      </c>
      <c r="J231" s="61">
        <v>29516.17</v>
      </c>
      <c r="K231" s="61">
        <v>0</v>
      </c>
      <c r="L231" s="61">
        <v>29516.17</v>
      </c>
      <c r="M231" s="9" t="s">
        <v>2</v>
      </c>
      <c r="N231" s="72" t="s">
        <v>15</v>
      </c>
    </row>
    <row r="232" spans="1:14" ht="14.5" hidden="1">
      <c r="A232" s="12" t="s">
        <v>1315</v>
      </c>
      <c r="B232" s="13" t="s">
        <v>1654</v>
      </c>
      <c r="C232" s="60" t="s">
        <v>501</v>
      </c>
      <c r="D232" s="60" t="s">
        <v>143</v>
      </c>
      <c r="E232" s="61">
        <v>0</v>
      </c>
      <c r="F232" s="61">
        <v>92832.45</v>
      </c>
      <c r="G232" s="61">
        <v>0</v>
      </c>
      <c r="H232" s="61">
        <v>92832.45</v>
      </c>
      <c r="I232" s="61">
        <v>0</v>
      </c>
      <c r="J232" s="61">
        <v>1092.79</v>
      </c>
      <c r="K232" s="61">
        <v>0</v>
      </c>
      <c r="L232" s="61">
        <v>1092.79</v>
      </c>
      <c r="M232" s="9" t="s">
        <v>2</v>
      </c>
      <c r="N232" s="72" t="s">
        <v>15</v>
      </c>
    </row>
    <row r="233" spans="1:14" ht="14.5" hidden="1">
      <c r="A233" s="12" t="s">
        <v>1315</v>
      </c>
      <c r="B233" s="13" t="s">
        <v>1278</v>
      </c>
      <c r="C233" s="60" t="s">
        <v>502</v>
      </c>
      <c r="D233" s="60" t="s">
        <v>144</v>
      </c>
      <c r="E233" s="61">
        <v>0</v>
      </c>
      <c r="F233" s="61">
        <v>259200</v>
      </c>
      <c r="G233" s="61">
        <v>0</v>
      </c>
      <c r="H233" s="61">
        <v>259200</v>
      </c>
      <c r="I233" s="61">
        <v>0</v>
      </c>
      <c r="J233" s="61">
        <v>3142.18</v>
      </c>
      <c r="K233" s="61">
        <v>0</v>
      </c>
      <c r="L233" s="61">
        <v>3142.18</v>
      </c>
      <c r="M233" s="9" t="s">
        <v>248</v>
      </c>
      <c r="N233" s="72" t="s">
        <v>15</v>
      </c>
    </row>
    <row r="234" spans="1:14" ht="14.5" hidden="1">
      <c r="A234" s="12" t="s">
        <v>1315</v>
      </c>
      <c r="B234" s="13" t="s">
        <v>1279</v>
      </c>
      <c r="C234" s="60" t="s">
        <v>503</v>
      </c>
      <c r="D234" s="60" t="s">
        <v>196</v>
      </c>
      <c r="E234" s="61">
        <v>0</v>
      </c>
      <c r="F234" s="61">
        <v>4583232.67</v>
      </c>
      <c r="G234" s="61">
        <v>34.96</v>
      </c>
      <c r="H234" s="61">
        <v>4583197.71</v>
      </c>
      <c r="I234" s="61">
        <v>0</v>
      </c>
      <c r="J234" s="61">
        <v>57772.93</v>
      </c>
      <c r="K234" s="61">
        <v>0.41</v>
      </c>
      <c r="L234" s="61">
        <v>57772.52</v>
      </c>
      <c r="M234" s="9" t="s">
        <v>2</v>
      </c>
      <c r="N234" s="72" t="s">
        <v>574</v>
      </c>
    </row>
    <row r="235" spans="1:14" ht="14.5" hidden="1">
      <c r="A235" s="12" t="s">
        <v>1315</v>
      </c>
      <c r="B235" s="13" t="s">
        <v>1655</v>
      </c>
      <c r="C235" s="60" t="s">
        <v>1420</v>
      </c>
      <c r="D235" s="60" t="s">
        <v>1421</v>
      </c>
      <c r="E235" s="61">
        <v>0</v>
      </c>
      <c r="F235" s="61">
        <v>2753138.2</v>
      </c>
      <c r="G235" s="61">
        <v>2753138.2</v>
      </c>
      <c r="H235" s="61">
        <v>0</v>
      </c>
      <c r="I235" s="61">
        <v>0</v>
      </c>
      <c r="J235" s="61">
        <v>32408.9</v>
      </c>
      <c r="K235" s="61">
        <v>32408.9</v>
      </c>
      <c r="L235" s="61">
        <v>0</v>
      </c>
      <c r="M235" s="9" t="e">
        <v>#N/A</v>
      </c>
      <c r="N235" s="72" t="e">
        <v>#N/A</v>
      </c>
    </row>
    <row r="236" spans="1:14" ht="14.5" hidden="1">
      <c r="A236" s="12" t="s">
        <v>1315</v>
      </c>
      <c r="B236" s="13" t="s">
        <v>1656</v>
      </c>
      <c r="C236" s="60" t="s">
        <v>703</v>
      </c>
      <c r="D236" s="60" t="s">
        <v>655</v>
      </c>
      <c r="E236" s="61">
        <v>0</v>
      </c>
      <c r="F236" s="61">
        <v>51637607.579999998</v>
      </c>
      <c r="G236" s="61">
        <v>0</v>
      </c>
      <c r="H236" s="61">
        <v>51637607.579999998</v>
      </c>
      <c r="I236" s="61">
        <v>0</v>
      </c>
      <c r="J236" s="61">
        <v>686464.95</v>
      </c>
      <c r="K236" s="61">
        <v>0</v>
      </c>
      <c r="L236" s="61">
        <v>686464.95</v>
      </c>
      <c r="M236" s="9" t="s">
        <v>2</v>
      </c>
      <c r="N236" s="72" t="s">
        <v>574</v>
      </c>
    </row>
    <row r="237" spans="1:14" ht="14.5" hidden="1">
      <c r="A237" s="12" t="s">
        <v>1315</v>
      </c>
      <c r="B237" s="13" t="s">
        <v>1320</v>
      </c>
      <c r="C237" s="60" t="s">
        <v>1097</v>
      </c>
      <c r="D237" s="60" t="s">
        <v>738</v>
      </c>
      <c r="E237" s="61">
        <v>0</v>
      </c>
      <c r="F237" s="61">
        <v>3078937.57</v>
      </c>
      <c r="G237" s="61">
        <v>0</v>
      </c>
      <c r="H237" s="61">
        <v>3078937.57</v>
      </c>
      <c r="I237" s="61">
        <v>0</v>
      </c>
      <c r="J237" s="61">
        <v>36675.85</v>
      </c>
      <c r="K237" s="61">
        <v>0</v>
      </c>
      <c r="L237" s="61">
        <v>36675.85</v>
      </c>
      <c r="M237" s="9" t="s">
        <v>2</v>
      </c>
      <c r="N237" s="72" t="s">
        <v>15</v>
      </c>
    </row>
    <row r="238" spans="1:14" ht="14.5" hidden="1">
      <c r="A238" s="12" t="s">
        <v>1315</v>
      </c>
      <c r="B238" s="13" t="s">
        <v>1657</v>
      </c>
      <c r="C238" s="60" t="s">
        <v>504</v>
      </c>
      <c r="D238" s="60" t="s">
        <v>145</v>
      </c>
      <c r="E238" s="61">
        <v>0</v>
      </c>
      <c r="F238" s="61">
        <v>5580597.4500000002</v>
      </c>
      <c r="G238" s="61">
        <v>1091251.6000000001</v>
      </c>
      <c r="H238" s="61">
        <v>4489345.8499999996</v>
      </c>
      <c r="I238" s="61">
        <v>0</v>
      </c>
      <c r="J238" s="61">
        <v>65787.31</v>
      </c>
      <c r="K238" s="61">
        <v>12940.33</v>
      </c>
      <c r="L238" s="61">
        <v>52846.98</v>
      </c>
      <c r="M238" s="9" t="s">
        <v>859</v>
      </c>
      <c r="N238" s="72" t="s">
        <v>574</v>
      </c>
    </row>
    <row r="239" spans="1:14" ht="14.5" hidden="1">
      <c r="A239" s="12" t="s">
        <v>1315</v>
      </c>
      <c r="B239" s="13" t="s">
        <v>1658</v>
      </c>
      <c r="C239" s="60" t="s">
        <v>629</v>
      </c>
      <c r="D239" s="60" t="s">
        <v>505</v>
      </c>
      <c r="E239" s="61">
        <v>0</v>
      </c>
      <c r="F239" s="61">
        <v>18751</v>
      </c>
      <c r="G239" s="61">
        <v>18751</v>
      </c>
      <c r="H239" s="61">
        <v>0</v>
      </c>
      <c r="I239" s="61">
        <v>0</v>
      </c>
      <c r="J239" s="61">
        <v>220.73</v>
      </c>
      <c r="K239" s="61">
        <v>220.73</v>
      </c>
      <c r="L239" s="61">
        <v>0</v>
      </c>
      <c r="M239" s="9" t="s">
        <v>859</v>
      </c>
      <c r="N239" s="72" t="s">
        <v>574</v>
      </c>
    </row>
    <row r="240" spans="1:14" ht="14.5" hidden="1">
      <c r="A240" s="12" t="s">
        <v>1315</v>
      </c>
      <c r="B240" s="13" t="s">
        <v>1659</v>
      </c>
      <c r="C240" s="60" t="s">
        <v>506</v>
      </c>
      <c r="D240" s="60" t="s">
        <v>29</v>
      </c>
      <c r="E240" s="61">
        <v>0</v>
      </c>
      <c r="F240" s="61">
        <v>93803016.939999998</v>
      </c>
      <c r="G240" s="61">
        <v>6606321.8399999999</v>
      </c>
      <c r="H240" s="61">
        <v>87196695.099999994</v>
      </c>
      <c r="I240" s="61">
        <v>0</v>
      </c>
      <c r="J240" s="61">
        <v>1115084.6200000001</v>
      </c>
      <c r="K240" s="61">
        <v>78693.53</v>
      </c>
      <c r="L240" s="61">
        <v>1036391.09</v>
      </c>
      <c r="M240" s="9" t="s">
        <v>860</v>
      </c>
      <c r="N240" s="72" t="s">
        <v>15</v>
      </c>
    </row>
    <row r="241" spans="1:14" ht="14.5" hidden="1">
      <c r="A241" s="12" t="s">
        <v>1315</v>
      </c>
      <c r="B241" s="13" t="s">
        <v>1660</v>
      </c>
      <c r="C241" s="60" t="s">
        <v>507</v>
      </c>
      <c r="D241" s="60" t="s">
        <v>146</v>
      </c>
      <c r="E241" s="61">
        <v>0</v>
      </c>
      <c r="F241" s="61">
        <v>1548608.65</v>
      </c>
      <c r="G241" s="61">
        <v>1212808.6499999999</v>
      </c>
      <c r="H241" s="61">
        <v>335800</v>
      </c>
      <c r="I241" s="61">
        <v>0</v>
      </c>
      <c r="J241" s="61">
        <v>18303.650000000001</v>
      </c>
      <c r="K241" s="61">
        <v>14303.65</v>
      </c>
      <c r="L241" s="61">
        <v>4000</v>
      </c>
      <c r="M241" s="9" t="s">
        <v>860</v>
      </c>
      <c r="N241" s="72" t="s">
        <v>15</v>
      </c>
    </row>
    <row r="242" spans="1:14" ht="14.5" hidden="1">
      <c r="A242" s="12" t="s">
        <v>1315</v>
      </c>
      <c r="B242" s="13" t="s">
        <v>1661</v>
      </c>
      <c r="C242" s="60" t="s">
        <v>508</v>
      </c>
      <c r="D242" s="60" t="s">
        <v>63</v>
      </c>
      <c r="E242" s="61">
        <v>0</v>
      </c>
      <c r="F242" s="61">
        <v>255261803.5</v>
      </c>
      <c r="G242" s="61">
        <v>1232642</v>
      </c>
      <c r="H242" s="61">
        <v>254029161.5</v>
      </c>
      <c r="I242" s="61">
        <v>0</v>
      </c>
      <c r="J242" s="61">
        <v>3004847.69</v>
      </c>
      <c r="K242" s="61">
        <v>14510.2</v>
      </c>
      <c r="L242" s="61">
        <v>2990337.49</v>
      </c>
      <c r="M242" s="9" t="s">
        <v>860</v>
      </c>
      <c r="N242" s="72" t="s">
        <v>15</v>
      </c>
    </row>
    <row r="243" spans="1:14" ht="14.5" hidden="1">
      <c r="A243" s="12" t="s">
        <v>1315</v>
      </c>
      <c r="B243" s="13" t="s">
        <v>1662</v>
      </c>
      <c r="C243" s="60" t="s">
        <v>511</v>
      </c>
      <c r="D243" s="60" t="s">
        <v>197</v>
      </c>
      <c r="E243" s="61">
        <v>0</v>
      </c>
      <c r="F243" s="61">
        <v>6650060.5</v>
      </c>
      <c r="G243" s="61">
        <v>0</v>
      </c>
      <c r="H243" s="61">
        <v>6650060.5</v>
      </c>
      <c r="I243" s="61">
        <v>0</v>
      </c>
      <c r="J243" s="61">
        <v>78282.02</v>
      </c>
      <c r="K243" s="61">
        <v>0</v>
      </c>
      <c r="L243" s="61">
        <v>78282.02</v>
      </c>
      <c r="M243" s="9" t="s">
        <v>860</v>
      </c>
      <c r="N243" s="72" t="s">
        <v>15</v>
      </c>
    </row>
    <row r="244" spans="1:14" ht="14.5" hidden="1">
      <c r="A244" s="12" t="s">
        <v>1315</v>
      </c>
      <c r="B244" s="13" t="s">
        <v>1663</v>
      </c>
      <c r="C244" s="60" t="s">
        <v>631</v>
      </c>
      <c r="D244" s="60" t="s">
        <v>608</v>
      </c>
      <c r="E244" s="61">
        <v>0</v>
      </c>
      <c r="F244" s="61">
        <v>1828645</v>
      </c>
      <c r="G244" s="61">
        <v>0</v>
      </c>
      <c r="H244" s="61">
        <v>1828645</v>
      </c>
      <c r="I244" s="61">
        <v>0</v>
      </c>
      <c r="J244" s="61">
        <v>21526.11</v>
      </c>
      <c r="K244" s="61">
        <v>0</v>
      </c>
      <c r="L244" s="61">
        <v>21526.11</v>
      </c>
      <c r="M244" s="9" t="s">
        <v>857</v>
      </c>
      <c r="N244" s="72" t="s">
        <v>15</v>
      </c>
    </row>
    <row r="245" spans="1:14" ht="14.5" hidden="1">
      <c r="A245" s="12" t="s">
        <v>1315</v>
      </c>
      <c r="B245" s="13" t="s">
        <v>1664</v>
      </c>
      <c r="C245" s="60" t="s">
        <v>512</v>
      </c>
      <c r="D245" s="60" t="s">
        <v>19</v>
      </c>
      <c r="E245" s="61">
        <v>0</v>
      </c>
      <c r="F245" s="61">
        <v>25565573</v>
      </c>
      <c r="G245" s="61">
        <v>0</v>
      </c>
      <c r="H245" s="61">
        <v>25565573</v>
      </c>
      <c r="I245" s="61">
        <v>0</v>
      </c>
      <c r="J245" s="61">
        <v>300948.47999999998</v>
      </c>
      <c r="K245" s="61">
        <v>0</v>
      </c>
      <c r="L245" s="61">
        <v>300948.47999999998</v>
      </c>
      <c r="M245" s="9" t="s">
        <v>860</v>
      </c>
      <c r="N245" s="72" t="s">
        <v>15</v>
      </c>
    </row>
    <row r="246" spans="1:14" ht="14.5" hidden="1">
      <c r="A246" s="12" t="s">
        <v>1315</v>
      </c>
      <c r="B246" s="13" t="s">
        <v>1665</v>
      </c>
      <c r="C246" s="60" t="s">
        <v>513</v>
      </c>
      <c r="D246" s="60" t="s">
        <v>147</v>
      </c>
      <c r="E246" s="61">
        <v>0</v>
      </c>
      <c r="F246" s="61">
        <v>8127959</v>
      </c>
      <c r="G246" s="61">
        <v>727288</v>
      </c>
      <c r="H246" s="61">
        <v>7400671</v>
      </c>
      <c r="I246" s="61">
        <v>0</v>
      </c>
      <c r="J246" s="61">
        <v>95679.55</v>
      </c>
      <c r="K246" s="61">
        <v>8561.6</v>
      </c>
      <c r="L246" s="61">
        <v>87117.95</v>
      </c>
      <c r="M246" s="9" t="s">
        <v>860</v>
      </c>
      <c r="N246" s="72" t="s">
        <v>15</v>
      </c>
    </row>
    <row r="247" spans="1:14" ht="14.5" hidden="1">
      <c r="A247" s="12" t="s">
        <v>1315</v>
      </c>
      <c r="B247" s="13" t="s">
        <v>1666</v>
      </c>
      <c r="C247" s="60" t="s">
        <v>514</v>
      </c>
      <c r="D247" s="60" t="s">
        <v>299</v>
      </c>
      <c r="E247" s="61">
        <v>0</v>
      </c>
      <c r="F247" s="61">
        <v>5460083.8600000003</v>
      </c>
      <c r="G247" s="61">
        <v>5388768.5999999996</v>
      </c>
      <c r="H247" s="61">
        <v>71315.259999999995</v>
      </c>
      <c r="I247" s="61">
        <v>0</v>
      </c>
      <c r="J247" s="61">
        <v>64875.58</v>
      </c>
      <c r="K247" s="61">
        <v>64092.73</v>
      </c>
      <c r="L247" s="61">
        <v>782.85</v>
      </c>
      <c r="M247" s="9" t="s">
        <v>896</v>
      </c>
      <c r="N247" s="72" t="s">
        <v>15</v>
      </c>
    </row>
    <row r="248" spans="1:14" ht="14.5" hidden="1">
      <c r="A248" s="12" t="s">
        <v>1315</v>
      </c>
      <c r="B248" s="13" t="s">
        <v>1667</v>
      </c>
      <c r="C248" s="60" t="s">
        <v>515</v>
      </c>
      <c r="D248" s="60" t="s">
        <v>300</v>
      </c>
      <c r="E248" s="61">
        <v>0</v>
      </c>
      <c r="F248" s="61">
        <v>45051781</v>
      </c>
      <c r="G248" s="61">
        <v>12688359</v>
      </c>
      <c r="H248" s="61">
        <v>32363422</v>
      </c>
      <c r="I248" s="61">
        <v>0</v>
      </c>
      <c r="J248" s="61">
        <v>530330.15</v>
      </c>
      <c r="K248" s="61">
        <v>149362.46</v>
      </c>
      <c r="L248" s="61">
        <v>380967.69</v>
      </c>
      <c r="M248" s="9" t="s">
        <v>1438</v>
      </c>
      <c r="N248" s="72" t="s">
        <v>15</v>
      </c>
    </row>
    <row r="249" spans="1:14" ht="14.5" hidden="1">
      <c r="A249" s="12" t="s">
        <v>1315</v>
      </c>
      <c r="B249" s="13" t="s">
        <v>1668</v>
      </c>
      <c r="C249" s="60" t="s">
        <v>516</v>
      </c>
      <c r="D249" s="60" t="s">
        <v>148</v>
      </c>
      <c r="E249" s="61">
        <v>0</v>
      </c>
      <c r="F249" s="61">
        <v>4280591.12</v>
      </c>
      <c r="G249" s="61">
        <v>1065868.76</v>
      </c>
      <c r="H249" s="61">
        <v>3214722.36</v>
      </c>
      <c r="I249" s="61">
        <v>0</v>
      </c>
      <c r="J249" s="61">
        <v>50544.21</v>
      </c>
      <c r="K249" s="61">
        <v>12688.31</v>
      </c>
      <c r="L249" s="61">
        <v>37855.9</v>
      </c>
      <c r="M249" s="9" t="s">
        <v>246</v>
      </c>
      <c r="N249" s="72" t="s">
        <v>13</v>
      </c>
    </row>
    <row r="250" spans="1:14" ht="14.5" hidden="1">
      <c r="A250" s="12" t="s">
        <v>1315</v>
      </c>
      <c r="B250" s="13" t="s">
        <v>1669</v>
      </c>
      <c r="C250" s="60" t="s">
        <v>632</v>
      </c>
      <c r="D250" s="60" t="s">
        <v>149</v>
      </c>
      <c r="E250" s="61">
        <v>0</v>
      </c>
      <c r="F250" s="61">
        <v>6481064</v>
      </c>
      <c r="G250" s="61">
        <v>3549933.58</v>
      </c>
      <c r="H250" s="61">
        <v>2931130.42</v>
      </c>
      <c r="I250" s="61">
        <v>0</v>
      </c>
      <c r="J250" s="61">
        <v>72416.929999999993</v>
      </c>
      <c r="K250" s="61">
        <v>40313.74</v>
      </c>
      <c r="L250" s="61">
        <v>32103.19</v>
      </c>
      <c r="M250" s="9" t="s">
        <v>564</v>
      </c>
      <c r="N250" s="72" t="s">
        <v>15</v>
      </c>
    </row>
    <row r="251" spans="1:14" ht="14.5" hidden="1">
      <c r="A251" s="12" t="s">
        <v>1315</v>
      </c>
      <c r="B251" s="13" t="s">
        <v>1670</v>
      </c>
      <c r="C251" s="60" t="s">
        <v>517</v>
      </c>
      <c r="D251" s="60" t="s">
        <v>64</v>
      </c>
      <c r="E251" s="61">
        <v>0</v>
      </c>
      <c r="F251" s="61">
        <v>3286517.4</v>
      </c>
      <c r="G251" s="61">
        <v>751475.35</v>
      </c>
      <c r="H251" s="61">
        <v>2535042.0499999998</v>
      </c>
      <c r="I251" s="61">
        <v>0</v>
      </c>
      <c r="J251" s="61">
        <v>38756.199999999997</v>
      </c>
      <c r="K251" s="61">
        <v>8921.69</v>
      </c>
      <c r="L251" s="61">
        <v>29834.51</v>
      </c>
      <c r="M251" s="9" t="s">
        <v>247</v>
      </c>
      <c r="N251" s="72" t="s">
        <v>15</v>
      </c>
    </row>
    <row r="252" spans="1:14" ht="14.5" hidden="1">
      <c r="A252" s="12" t="s">
        <v>1315</v>
      </c>
      <c r="B252" s="13" t="s">
        <v>1671</v>
      </c>
      <c r="C252" s="60" t="s">
        <v>518</v>
      </c>
      <c r="D252" s="60" t="s">
        <v>150</v>
      </c>
      <c r="E252" s="61">
        <v>0</v>
      </c>
      <c r="F252" s="61">
        <v>21880388.84</v>
      </c>
      <c r="G252" s="61">
        <v>10182046.85</v>
      </c>
      <c r="H252" s="61">
        <v>11698341.99</v>
      </c>
      <c r="I252" s="61">
        <v>0</v>
      </c>
      <c r="J252" s="61">
        <v>259128.62</v>
      </c>
      <c r="K252" s="61">
        <v>121259.52</v>
      </c>
      <c r="L252" s="61">
        <v>137869.1</v>
      </c>
      <c r="M252" s="9" t="s">
        <v>856</v>
      </c>
      <c r="N252" s="72" t="s">
        <v>15</v>
      </c>
    </row>
    <row r="253" spans="1:14" ht="14.5" hidden="1">
      <c r="A253" s="12" t="s">
        <v>1315</v>
      </c>
      <c r="B253" s="13" t="s">
        <v>1672</v>
      </c>
      <c r="C253" s="60" t="s">
        <v>519</v>
      </c>
      <c r="D253" s="60" t="s">
        <v>151</v>
      </c>
      <c r="E253" s="61">
        <v>0</v>
      </c>
      <c r="F253" s="61">
        <v>1169808.3</v>
      </c>
      <c r="G253" s="61">
        <v>15000</v>
      </c>
      <c r="H253" s="61">
        <v>1154808.3</v>
      </c>
      <c r="I253" s="61">
        <v>0</v>
      </c>
      <c r="J253" s="61">
        <v>13853.08</v>
      </c>
      <c r="K253" s="61">
        <v>176.57</v>
      </c>
      <c r="L253" s="61">
        <v>13676.51</v>
      </c>
      <c r="M253" s="9" t="s">
        <v>894</v>
      </c>
      <c r="N253" s="72" t="s">
        <v>15</v>
      </c>
    </row>
    <row r="254" spans="1:14" ht="14.5" hidden="1">
      <c r="A254" s="12" t="s">
        <v>1315</v>
      </c>
      <c r="B254" s="125" t="s">
        <v>1673</v>
      </c>
      <c r="C254" s="60" t="s">
        <v>520</v>
      </c>
      <c r="D254" s="60" t="s">
        <v>152</v>
      </c>
      <c r="E254" s="61">
        <v>0</v>
      </c>
      <c r="F254" s="61">
        <v>35666902.119999997</v>
      </c>
      <c r="G254" s="61">
        <v>27526682.52</v>
      </c>
      <c r="H254" s="61">
        <v>8140219.5999999996</v>
      </c>
      <c r="I254" s="61">
        <v>0</v>
      </c>
      <c r="J254" s="61">
        <v>422383.06</v>
      </c>
      <c r="K254" s="61">
        <v>325841.89</v>
      </c>
      <c r="L254" s="61">
        <v>96541.17</v>
      </c>
      <c r="M254" s="9" t="s">
        <v>857</v>
      </c>
      <c r="N254" s="72" t="s">
        <v>15</v>
      </c>
    </row>
    <row r="255" spans="1:14" ht="14.5" hidden="1">
      <c r="A255" s="12" t="s">
        <v>1315</v>
      </c>
      <c r="B255" s="125" t="s">
        <v>1674</v>
      </c>
      <c r="C255" s="60" t="s">
        <v>521</v>
      </c>
      <c r="D255" s="60" t="s">
        <v>153</v>
      </c>
      <c r="E255" s="61">
        <v>0</v>
      </c>
      <c r="F255" s="61">
        <v>3764555.42</v>
      </c>
      <c r="G255" s="61">
        <v>1330003.6599999999</v>
      </c>
      <c r="H255" s="61">
        <v>2434551.7599999998</v>
      </c>
      <c r="I255" s="61">
        <v>0</v>
      </c>
      <c r="J255" s="61">
        <v>44477.53</v>
      </c>
      <c r="K255" s="61">
        <v>15785.62</v>
      </c>
      <c r="L255" s="61">
        <v>28691.91</v>
      </c>
      <c r="M255" s="9" t="s">
        <v>897</v>
      </c>
      <c r="N255" s="72" t="s">
        <v>15</v>
      </c>
    </row>
    <row r="256" spans="1:14" ht="14.5" hidden="1">
      <c r="A256" s="12" t="s">
        <v>1315</v>
      </c>
      <c r="B256" s="13" t="s">
        <v>1675</v>
      </c>
      <c r="C256" s="60" t="s">
        <v>522</v>
      </c>
      <c r="D256" s="60" t="s">
        <v>154</v>
      </c>
      <c r="E256" s="61">
        <v>0</v>
      </c>
      <c r="F256" s="61">
        <v>1955700.11</v>
      </c>
      <c r="G256" s="61">
        <v>1523095.61</v>
      </c>
      <c r="H256" s="61">
        <v>432604.5</v>
      </c>
      <c r="I256" s="61">
        <v>0</v>
      </c>
      <c r="J256" s="61">
        <v>23254.91</v>
      </c>
      <c r="K256" s="61">
        <v>18142.71</v>
      </c>
      <c r="L256" s="61">
        <v>5112.2</v>
      </c>
      <c r="M256" s="9" t="s">
        <v>895</v>
      </c>
      <c r="N256" s="72" t="s">
        <v>15</v>
      </c>
    </row>
    <row r="257" spans="1:14" ht="14.5" hidden="1">
      <c r="A257" s="12" t="s">
        <v>1315</v>
      </c>
      <c r="B257" s="13" t="s">
        <v>1676</v>
      </c>
      <c r="C257" s="60" t="s">
        <v>523</v>
      </c>
      <c r="D257" s="60" t="s">
        <v>155</v>
      </c>
      <c r="E257" s="61">
        <v>0</v>
      </c>
      <c r="F257" s="61">
        <v>108500</v>
      </c>
      <c r="G257" s="61">
        <v>22000</v>
      </c>
      <c r="H257" s="61">
        <v>86500</v>
      </c>
      <c r="I257" s="61">
        <v>0</v>
      </c>
      <c r="J257" s="61">
        <v>1277.22</v>
      </c>
      <c r="K257" s="61">
        <v>258.98</v>
      </c>
      <c r="L257" s="61">
        <v>1018.24</v>
      </c>
      <c r="M257" s="9" t="s">
        <v>857</v>
      </c>
      <c r="N257" s="72" t="s">
        <v>15</v>
      </c>
    </row>
    <row r="258" spans="1:14" ht="14.5" hidden="1">
      <c r="A258" s="12" t="s">
        <v>1315</v>
      </c>
      <c r="B258" s="13" t="s">
        <v>1677</v>
      </c>
      <c r="C258" s="60" t="s">
        <v>524</v>
      </c>
      <c r="D258" s="60" t="s">
        <v>156</v>
      </c>
      <c r="E258" s="61">
        <v>0</v>
      </c>
      <c r="F258" s="61">
        <v>2271424.5</v>
      </c>
      <c r="G258" s="61">
        <v>794942.79</v>
      </c>
      <c r="H258" s="61">
        <v>1476481.71</v>
      </c>
      <c r="I258" s="61">
        <v>0</v>
      </c>
      <c r="J258" s="61">
        <v>26821.14</v>
      </c>
      <c r="K258" s="61">
        <v>9428.25</v>
      </c>
      <c r="L258" s="61">
        <v>17392.89</v>
      </c>
      <c r="M258" s="9" t="s">
        <v>859</v>
      </c>
      <c r="N258" s="72" t="s">
        <v>15</v>
      </c>
    </row>
    <row r="259" spans="1:14" ht="14.5" hidden="1">
      <c r="A259" s="12" t="s">
        <v>1315</v>
      </c>
      <c r="B259" s="125" t="s">
        <v>1678</v>
      </c>
      <c r="C259" s="60" t="s">
        <v>525</v>
      </c>
      <c r="D259" s="60" t="s">
        <v>157</v>
      </c>
      <c r="E259" s="61">
        <v>0</v>
      </c>
      <c r="F259" s="61">
        <v>3596482.34</v>
      </c>
      <c r="G259" s="61">
        <v>1740979.06</v>
      </c>
      <c r="H259" s="61">
        <v>1855503.28</v>
      </c>
      <c r="I259" s="61">
        <v>0</v>
      </c>
      <c r="J259" s="61">
        <v>42687.94</v>
      </c>
      <c r="K259" s="61">
        <v>20738.169999999998</v>
      </c>
      <c r="L259" s="61">
        <v>21949.77</v>
      </c>
      <c r="M259" s="9" t="s">
        <v>898</v>
      </c>
      <c r="N259" s="72" t="s">
        <v>15</v>
      </c>
    </row>
    <row r="260" spans="1:14" ht="14.5" hidden="1">
      <c r="A260" s="12" t="s">
        <v>1315</v>
      </c>
      <c r="B260" s="13" t="s">
        <v>1679</v>
      </c>
      <c r="C260" s="60" t="s">
        <v>526</v>
      </c>
      <c r="D260" s="60" t="s">
        <v>158</v>
      </c>
      <c r="E260" s="61">
        <v>0</v>
      </c>
      <c r="F260" s="61">
        <v>15309607.560000001</v>
      </c>
      <c r="G260" s="61">
        <v>11774143.869999999</v>
      </c>
      <c r="H260" s="61">
        <v>3535463.69</v>
      </c>
      <c r="I260" s="61">
        <v>0</v>
      </c>
      <c r="J260" s="61">
        <v>181306.75</v>
      </c>
      <c r="K260" s="61">
        <v>139842.03</v>
      </c>
      <c r="L260" s="61">
        <v>41464.720000000001</v>
      </c>
      <c r="M260" s="9" t="s">
        <v>858</v>
      </c>
      <c r="N260" s="72" t="s">
        <v>15</v>
      </c>
    </row>
    <row r="261" spans="1:14" ht="14.5" hidden="1">
      <c r="A261" s="12" t="s">
        <v>1315</v>
      </c>
      <c r="B261" s="13" t="s">
        <v>1680</v>
      </c>
      <c r="C261" s="60" t="s">
        <v>527</v>
      </c>
      <c r="D261" s="60" t="s">
        <v>159</v>
      </c>
      <c r="E261" s="61">
        <v>0</v>
      </c>
      <c r="F261" s="61">
        <v>25574113.969999999</v>
      </c>
      <c r="G261" s="61">
        <v>15179126.189999999</v>
      </c>
      <c r="H261" s="61">
        <v>10394987.779999999</v>
      </c>
      <c r="I261" s="61">
        <v>0</v>
      </c>
      <c r="J261" s="61">
        <v>304004.88</v>
      </c>
      <c r="K261" s="61">
        <v>180731.35</v>
      </c>
      <c r="L261" s="61">
        <v>123273.53</v>
      </c>
      <c r="M261" s="9" t="s">
        <v>899</v>
      </c>
      <c r="N261" s="72" t="s">
        <v>15</v>
      </c>
    </row>
    <row r="262" spans="1:14" ht="14.5" hidden="1">
      <c r="A262" s="12" t="s">
        <v>1315</v>
      </c>
      <c r="B262" s="13" t="s">
        <v>1681</v>
      </c>
      <c r="C262" s="60" t="s">
        <v>528</v>
      </c>
      <c r="D262" s="60" t="s">
        <v>160</v>
      </c>
      <c r="E262" s="61">
        <v>0</v>
      </c>
      <c r="F262" s="61">
        <v>568191</v>
      </c>
      <c r="G262" s="61">
        <v>174681</v>
      </c>
      <c r="H262" s="61">
        <v>393510</v>
      </c>
      <c r="I262" s="61">
        <v>0</v>
      </c>
      <c r="J262" s="61">
        <v>6698.42</v>
      </c>
      <c r="K262" s="61">
        <v>2058.3000000000002</v>
      </c>
      <c r="L262" s="61">
        <v>4640.12</v>
      </c>
      <c r="M262" s="9" t="s">
        <v>529</v>
      </c>
      <c r="N262" s="72" t="s">
        <v>15</v>
      </c>
    </row>
    <row r="263" spans="1:14" ht="14.5" hidden="1">
      <c r="A263" s="12" t="s">
        <v>1315</v>
      </c>
      <c r="B263" s="13" t="s">
        <v>1682</v>
      </c>
      <c r="C263" s="60" t="s">
        <v>530</v>
      </c>
      <c r="D263" s="60" t="s">
        <v>161</v>
      </c>
      <c r="E263" s="61">
        <v>0</v>
      </c>
      <c r="F263" s="61">
        <v>3320629.32</v>
      </c>
      <c r="G263" s="61">
        <v>539192.72</v>
      </c>
      <c r="H263" s="61">
        <v>2781436.6</v>
      </c>
      <c r="I263" s="61">
        <v>0</v>
      </c>
      <c r="J263" s="61">
        <v>39154.89</v>
      </c>
      <c r="K263" s="61">
        <v>6410.31</v>
      </c>
      <c r="L263" s="61">
        <v>32744.58</v>
      </c>
      <c r="M263" s="9" t="s">
        <v>896</v>
      </c>
      <c r="N263" s="72" t="s">
        <v>15</v>
      </c>
    </row>
    <row r="264" spans="1:14" ht="14.5" hidden="1">
      <c r="A264" s="12" t="s">
        <v>1315</v>
      </c>
      <c r="B264" s="13" t="s">
        <v>1683</v>
      </c>
      <c r="C264" s="60" t="s">
        <v>531</v>
      </c>
      <c r="D264" s="60" t="s">
        <v>162</v>
      </c>
      <c r="E264" s="61">
        <v>0</v>
      </c>
      <c r="F264" s="61">
        <v>632547.49</v>
      </c>
      <c r="G264" s="61">
        <v>373412.13</v>
      </c>
      <c r="H264" s="61">
        <v>259135.35999999999</v>
      </c>
      <c r="I264" s="61">
        <v>0</v>
      </c>
      <c r="J264" s="61">
        <v>7489.05</v>
      </c>
      <c r="K264" s="61">
        <v>4448.03</v>
      </c>
      <c r="L264" s="61">
        <v>3041.02</v>
      </c>
      <c r="M264" s="9" t="s">
        <v>900</v>
      </c>
      <c r="N264" s="72" t="s">
        <v>15</v>
      </c>
    </row>
    <row r="265" spans="1:14" ht="14.5" hidden="1">
      <c r="A265" s="12" t="s">
        <v>1315</v>
      </c>
      <c r="B265" s="13" t="s">
        <v>1684</v>
      </c>
      <c r="C265" s="60" t="s">
        <v>532</v>
      </c>
      <c r="D265" s="60" t="s">
        <v>163</v>
      </c>
      <c r="E265" s="61">
        <v>0</v>
      </c>
      <c r="F265" s="61">
        <v>1342306.75</v>
      </c>
      <c r="G265" s="61">
        <v>85482.09</v>
      </c>
      <c r="H265" s="61">
        <v>1256824.6599999999</v>
      </c>
      <c r="I265" s="61">
        <v>0</v>
      </c>
      <c r="J265" s="61">
        <v>15873</v>
      </c>
      <c r="K265" s="61">
        <v>1018.25</v>
      </c>
      <c r="L265" s="61">
        <v>14854.75</v>
      </c>
      <c r="M265" s="9" t="s">
        <v>894</v>
      </c>
      <c r="N265" s="72" t="s">
        <v>15</v>
      </c>
    </row>
    <row r="266" spans="1:14" ht="14.5" hidden="1">
      <c r="A266" s="12" t="s">
        <v>1315</v>
      </c>
      <c r="B266" s="13" t="s">
        <v>1685</v>
      </c>
      <c r="C266" s="60" t="s">
        <v>533</v>
      </c>
      <c r="D266" s="60" t="s">
        <v>164</v>
      </c>
      <c r="E266" s="61">
        <v>0</v>
      </c>
      <c r="F266" s="61">
        <v>1763605.62</v>
      </c>
      <c r="G266" s="61">
        <v>20</v>
      </c>
      <c r="H266" s="61">
        <v>1763585.62</v>
      </c>
      <c r="I266" s="61">
        <v>0</v>
      </c>
      <c r="J266" s="61">
        <v>20760.5</v>
      </c>
      <c r="K266" s="61">
        <v>0.24</v>
      </c>
      <c r="L266" s="61">
        <v>20760.259999999998</v>
      </c>
      <c r="M266" s="9" t="s">
        <v>894</v>
      </c>
      <c r="N266" s="72" t="s">
        <v>15</v>
      </c>
    </row>
    <row r="267" spans="1:14" ht="14.5" hidden="1">
      <c r="A267" s="12" t="s">
        <v>1315</v>
      </c>
      <c r="B267" s="13" t="s">
        <v>1686</v>
      </c>
      <c r="C267" s="60" t="s">
        <v>534</v>
      </c>
      <c r="D267" s="60" t="s">
        <v>165</v>
      </c>
      <c r="E267" s="61">
        <v>0</v>
      </c>
      <c r="F267" s="61">
        <v>10087724.16</v>
      </c>
      <c r="G267" s="61">
        <v>2935580.39</v>
      </c>
      <c r="H267" s="61">
        <v>7152143.7699999996</v>
      </c>
      <c r="I267" s="61">
        <v>0</v>
      </c>
      <c r="J267" s="61">
        <v>119160.6</v>
      </c>
      <c r="K267" s="61">
        <v>34968.199999999997</v>
      </c>
      <c r="L267" s="61">
        <v>84192.4</v>
      </c>
      <c r="M267" s="9" t="s">
        <v>899</v>
      </c>
      <c r="N267" s="72" t="s">
        <v>15</v>
      </c>
    </row>
    <row r="268" spans="1:14" ht="14.5" hidden="1">
      <c r="A268" s="12" t="s">
        <v>1315</v>
      </c>
      <c r="B268" s="13" t="s">
        <v>1282</v>
      </c>
      <c r="C268" s="60" t="s">
        <v>535</v>
      </c>
      <c r="D268" s="60" t="s">
        <v>166</v>
      </c>
      <c r="E268" s="61">
        <v>0</v>
      </c>
      <c r="F268" s="61">
        <v>20000</v>
      </c>
      <c r="G268" s="61">
        <v>0</v>
      </c>
      <c r="H268" s="61">
        <v>20000</v>
      </c>
      <c r="I268" s="61">
        <v>0</v>
      </c>
      <c r="J268" s="61">
        <v>236.69</v>
      </c>
      <c r="K268" s="61">
        <v>0</v>
      </c>
      <c r="L268" s="61">
        <v>236.69</v>
      </c>
      <c r="M268" s="9" t="s">
        <v>896</v>
      </c>
      <c r="N268" s="72" t="s">
        <v>15</v>
      </c>
    </row>
    <row r="269" spans="1:14" ht="14.5" hidden="1">
      <c r="A269" s="12" t="s">
        <v>1315</v>
      </c>
      <c r="B269" s="13" t="s">
        <v>1687</v>
      </c>
      <c r="C269" s="60" t="s">
        <v>537</v>
      </c>
      <c r="D269" s="60" t="s">
        <v>168</v>
      </c>
      <c r="E269" s="61">
        <v>0</v>
      </c>
      <c r="F269" s="61">
        <v>2748.5</v>
      </c>
      <c r="G269" s="61">
        <v>4394.84</v>
      </c>
      <c r="H269" s="61">
        <v>-1646.34</v>
      </c>
      <c r="I269" s="61">
        <v>0</v>
      </c>
      <c r="J269" s="61">
        <v>32.74</v>
      </c>
      <c r="K269" s="61">
        <v>52.35</v>
      </c>
      <c r="L269" s="61">
        <v>-19.61</v>
      </c>
      <c r="M269" s="9" t="s">
        <v>1125</v>
      </c>
      <c r="N269" s="72" t="s">
        <v>210</v>
      </c>
    </row>
    <row r="270" spans="1:14" ht="14.5" hidden="1">
      <c r="A270" s="12" t="s">
        <v>1315</v>
      </c>
      <c r="B270" s="13" t="s">
        <v>1688</v>
      </c>
      <c r="C270" s="60" t="s">
        <v>538</v>
      </c>
      <c r="D270" s="60" t="s">
        <v>169</v>
      </c>
      <c r="E270" s="61">
        <v>0</v>
      </c>
      <c r="F270" s="61">
        <v>10319.84</v>
      </c>
      <c r="G270" s="61">
        <v>1129.8399999999999</v>
      </c>
      <c r="H270" s="61">
        <v>9190</v>
      </c>
      <c r="I270" s="61">
        <v>0</v>
      </c>
      <c r="J270" s="61">
        <v>121.49</v>
      </c>
      <c r="K270" s="61">
        <v>13.3</v>
      </c>
      <c r="L270" s="61">
        <v>108.19</v>
      </c>
      <c r="M270" s="9" t="s">
        <v>897</v>
      </c>
      <c r="N270" s="72" t="s">
        <v>15</v>
      </c>
    </row>
    <row r="271" spans="1:14" ht="14.5" hidden="1">
      <c r="A271" s="12" t="s">
        <v>1315</v>
      </c>
      <c r="B271" s="13" t="s">
        <v>1689</v>
      </c>
      <c r="C271" s="60" t="s">
        <v>1099</v>
      </c>
      <c r="D271" s="60" t="s">
        <v>708</v>
      </c>
      <c r="E271" s="61">
        <v>0</v>
      </c>
      <c r="F271" s="61">
        <v>593330</v>
      </c>
      <c r="G271" s="61">
        <v>0</v>
      </c>
      <c r="H271" s="61">
        <v>593330</v>
      </c>
      <c r="I271" s="61">
        <v>0</v>
      </c>
      <c r="J271" s="61">
        <v>6984.46</v>
      </c>
      <c r="K271" s="61">
        <v>0</v>
      </c>
      <c r="L271" s="61">
        <v>6984.46</v>
      </c>
      <c r="M271" s="9" t="s">
        <v>704</v>
      </c>
      <c r="N271" s="72" t="s">
        <v>705</v>
      </c>
    </row>
    <row r="272" spans="1:14" ht="14.5">
      <c r="A272" s="12" t="s">
        <v>1315</v>
      </c>
      <c r="B272" s="13" t="s">
        <v>1690</v>
      </c>
      <c r="C272" s="60" t="s">
        <v>540</v>
      </c>
      <c r="D272" s="60" t="s">
        <v>170</v>
      </c>
      <c r="E272" s="61">
        <v>0</v>
      </c>
      <c r="F272" s="61">
        <v>13100077.84</v>
      </c>
      <c r="G272" s="61">
        <v>6829060.7699999996</v>
      </c>
      <c r="H272" s="61">
        <v>6271017.0700000003</v>
      </c>
      <c r="I272" s="61">
        <v>0</v>
      </c>
      <c r="J272" s="61">
        <v>155171.9</v>
      </c>
      <c r="K272" s="61">
        <v>81250.12</v>
      </c>
      <c r="L272" s="61">
        <v>73921.78</v>
      </c>
      <c r="M272" s="9" t="s">
        <v>678</v>
      </c>
      <c r="N272" s="72" t="s">
        <v>275</v>
      </c>
    </row>
    <row r="273" spans="1:14" ht="14.5">
      <c r="A273" s="12" t="s">
        <v>1315</v>
      </c>
      <c r="B273" s="13" t="s">
        <v>1691</v>
      </c>
      <c r="C273" s="60" t="s">
        <v>541</v>
      </c>
      <c r="D273" s="60" t="s">
        <v>171</v>
      </c>
      <c r="E273" s="61">
        <v>0</v>
      </c>
      <c r="F273" s="61">
        <v>9855988.1699999999</v>
      </c>
      <c r="G273" s="61">
        <v>5266011.5599999996</v>
      </c>
      <c r="H273" s="61">
        <v>4589976.6100000003</v>
      </c>
      <c r="I273" s="61">
        <v>0</v>
      </c>
      <c r="J273" s="61">
        <v>116709.98</v>
      </c>
      <c r="K273" s="61">
        <v>62656.78</v>
      </c>
      <c r="L273" s="61">
        <v>54053.2</v>
      </c>
      <c r="M273" s="9" t="s">
        <v>680</v>
      </c>
      <c r="N273" s="72" t="s">
        <v>275</v>
      </c>
    </row>
    <row r="274" spans="1:14" ht="14.5">
      <c r="A274" s="12" t="s">
        <v>1315</v>
      </c>
      <c r="B274" s="13" t="s">
        <v>1692</v>
      </c>
      <c r="C274" s="60" t="s">
        <v>542</v>
      </c>
      <c r="D274" s="60" t="s">
        <v>65</v>
      </c>
      <c r="E274" s="61">
        <v>0</v>
      </c>
      <c r="F274" s="61">
        <v>48744787.740000002</v>
      </c>
      <c r="G274" s="61">
        <v>24524783.260000002</v>
      </c>
      <c r="H274" s="61">
        <v>24220004.48</v>
      </c>
      <c r="I274" s="61">
        <v>0</v>
      </c>
      <c r="J274" s="61">
        <v>577511.75</v>
      </c>
      <c r="K274" s="61">
        <v>292042.28999999998</v>
      </c>
      <c r="L274" s="61">
        <v>285469.46000000002</v>
      </c>
      <c r="M274" s="9" t="s">
        <v>543</v>
      </c>
      <c r="N274" s="72" t="s">
        <v>275</v>
      </c>
    </row>
    <row r="275" spans="1:14" ht="14.5">
      <c r="A275" s="12" t="s">
        <v>1315</v>
      </c>
      <c r="B275" s="13" t="s">
        <v>1693</v>
      </c>
      <c r="C275" s="60" t="s">
        <v>544</v>
      </c>
      <c r="D275" s="60" t="s">
        <v>172</v>
      </c>
      <c r="E275" s="61">
        <v>0</v>
      </c>
      <c r="F275" s="61">
        <v>37731744.689999998</v>
      </c>
      <c r="G275" s="61">
        <v>2823957.96</v>
      </c>
      <c r="H275" s="61">
        <v>34907786.729999997</v>
      </c>
      <c r="I275" s="61">
        <v>0</v>
      </c>
      <c r="J275" s="61">
        <v>444657.47</v>
      </c>
      <c r="K275" s="61">
        <v>33638.57</v>
      </c>
      <c r="L275" s="61">
        <v>411018.9</v>
      </c>
      <c r="M275" s="9" t="s">
        <v>679</v>
      </c>
      <c r="N275" s="72" t="s">
        <v>275</v>
      </c>
    </row>
    <row r="276" spans="1:14" ht="14.5">
      <c r="A276" s="12" t="s">
        <v>1315</v>
      </c>
      <c r="B276" s="13" t="s">
        <v>1694</v>
      </c>
      <c r="C276" s="60" t="s">
        <v>1100</v>
      </c>
      <c r="D276" s="60" t="s">
        <v>611</v>
      </c>
      <c r="E276" s="61">
        <v>0</v>
      </c>
      <c r="F276" s="61">
        <v>4306167.33</v>
      </c>
      <c r="G276" s="61">
        <v>0</v>
      </c>
      <c r="H276" s="61">
        <v>4306167.33</v>
      </c>
      <c r="I276" s="61">
        <v>0</v>
      </c>
      <c r="J276" s="61">
        <v>50690.64</v>
      </c>
      <c r="K276" s="61">
        <v>0</v>
      </c>
      <c r="L276" s="61">
        <v>50690.64</v>
      </c>
      <c r="M276" s="9" t="s">
        <v>679</v>
      </c>
      <c r="N276" s="72" t="s">
        <v>275</v>
      </c>
    </row>
    <row r="277" spans="1:14" ht="14.5">
      <c r="A277" s="12" t="s">
        <v>1315</v>
      </c>
      <c r="B277" s="13" t="s">
        <v>1695</v>
      </c>
      <c r="C277" s="60" t="s">
        <v>545</v>
      </c>
      <c r="D277" s="60" t="s">
        <v>173</v>
      </c>
      <c r="E277" s="61">
        <v>0</v>
      </c>
      <c r="F277" s="61">
        <v>55074</v>
      </c>
      <c r="G277" s="61">
        <v>10074</v>
      </c>
      <c r="H277" s="61">
        <v>45000</v>
      </c>
      <c r="I277" s="61">
        <v>0</v>
      </c>
      <c r="J277" s="61">
        <v>649.74</v>
      </c>
      <c r="K277" s="61">
        <v>120</v>
      </c>
      <c r="L277" s="61">
        <v>529.74</v>
      </c>
      <c r="M277" s="9" t="s">
        <v>854</v>
      </c>
      <c r="N277" s="72" t="s">
        <v>275</v>
      </c>
    </row>
    <row r="278" spans="1:14" ht="14.5">
      <c r="A278" s="12" t="s">
        <v>1315</v>
      </c>
      <c r="B278" s="13" t="s">
        <v>1696</v>
      </c>
      <c r="C278" s="60" t="s">
        <v>546</v>
      </c>
      <c r="D278" s="60" t="s">
        <v>174</v>
      </c>
      <c r="E278" s="61">
        <v>0</v>
      </c>
      <c r="F278" s="61">
        <v>58950</v>
      </c>
      <c r="G278" s="61">
        <v>0</v>
      </c>
      <c r="H278" s="61">
        <v>58950</v>
      </c>
      <c r="I278" s="61">
        <v>0</v>
      </c>
      <c r="J278" s="61">
        <v>693.94</v>
      </c>
      <c r="K278" s="61">
        <v>0</v>
      </c>
      <c r="L278" s="61">
        <v>693.94</v>
      </c>
      <c r="M278" s="9" t="s">
        <v>854</v>
      </c>
      <c r="N278" s="72" t="s">
        <v>275</v>
      </c>
    </row>
    <row r="279" spans="1:14" ht="14.5">
      <c r="A279" s="12" t="s">
        <v>1315</v>
      </c>
      <c r="B279" s="13" t="s">
        <v>1697</v>
      </c>
      <c r="C279" s="60" t="s">
        <v>547</v>
      </c>
      <c r="D279" s="60" t="s">
        <v>175</v>
      </c>
      <c r="E279" s="61">
        <v>0</v>
      </c>
      <c r="F279" s="61">
        <v>10488071.18</v>
      </c>
      <c r="G279" s="61">
        <v>2771789.42</v>
      </c>
      <c r="H279" s="61">
        <v>7716281.7599999998</v>
      </c>
      <c r="I279" s="61">
        <v>0</v>
      </c>
      <c r="J279" s="61">
        <v>123815.85</v>
      </c>
      <c r="K279" s="61">
        <v>32786.49</v>
      </c>
      <c r="L279" s="61">
        <v>91029.36</v>
      </c>
      <c r="M279" s="9" t="s">
        <v>679</v>
      </c>
      <c r="N279" s="72" t="s">
        <v>275</v>
      </c>
    </row>
    <row r="280" spans="1:14" ht="14.5" hidden="1">
      <c r="A280" s="12" t="s">
        <v>1315</v>
      </c>
      <c r="B280" s="13" t="s">
        <v>1698</v>
      </c>
      <c r="C280" s="60" t="s">
        <v>548</v>
      </c>
      <c r="D280" s="60" t="s">
        <v>176</v>
      </c>
      <c r="E280" s="61">
        <v>0</v>
      </c>
      <c r="F280" s="61">
        <v>40378486.280000001</v>
      </c>
      <c r="G280" s="61">
        <v>21060178.199999999</v>
      </c>
      <c r="H280" s="61">
        <v>19318308.079999998</v>
      </c>
      <c r="I280" s="61">
        <v>0</v>
      </c>
      <c r="J280" s="61">
        <v>478252.14</v>
      </c>
      <c r="K280" s="61">
        <v>250572.55</v>
      </c>
      <c r="L280" s="61">
        <v>227679.59</v>
      </c>
      <c r="M280" s="9" t="s">
        <v>1125</v>
      </c>
      <c r="N280" s="72" t="s">
        <v>210</v>
      </c>
    </row>
    <row r="281" spans="1:14" ht="14.5" hidden="1">
      <c r="A281" s="12" t="s">
        <v>1315</v>
      </c>
      <c r="B281" s="13" t="s">
        <v>1699</v>
      </c>
      <c r="C281" s="60" t="s">
        <v>549</v>
      </c>
      <c r="D281" s="60" t="s">
        <v>177</v>
      </c>
      <c r="E281" s="61">
        <v>0</v>
      </c>
      <c r="F281" s="61">
        <v>32769</v>
      </c>
      <c r="G281" s="61">
        <v>0</v>
      </c>
      <c r="H281" s="61">
        <v>32769</v>
      </c>
      <c r="I281" s="61">
        <v>0</v>
      </c>
      <c r="J281" s="61">
        <v>385.74</v>
      </c>
      <c r="K281" s="61">
        <v>0</v>
      </c>
      <c r="L281" s="61">
        <v>385.74</v>
      </c>
      <c r="M281" s="9" t="s">
        <v>1125</v>
      </c>
      <c r="N281" s="72" t="s">
        <v>210</v>
      </c>
    </row>
    <row r="282" spans="1:14" ht="14.5" hidden="1">
      <c r="A282" s="12" t="s">
        <v>1315</v>
      </c>
      <c r="B282" s="13" t="s">
        <v>1700</v>
      </c>
      <c r="C282" s="60" t="s">
        <v>550</v>
      </c>
      <c r="D282" s="60" t="s">
        <v>178</v>
      </c>
      <c r="E282" s="61">
        <v>0</v>
      </c>
      <c r="F282" s="61">
        <v>61849223.25</v>
      </c>
      <c r="G282" s="61">
        <v>30399540.050000001</v>
      </c>
      <c r="H282" s="61">
        <v>31449683.199999999</v>
      </c>
      <c r="I282" s="61">
        <v>0</v>
      </c>
      <c r="J282" s="61">
        <v>732743.23</v>
      </c>
      <c r="K282" s="61">
        <v>362113.85</v>
      </c>
      <c r="L282" s="61">
        <v>370629.38</v>
      </c>
      <c r="M282" s="9" t="s">
        <v>1125</v>
      </c>
      <c r="N282" s="72" t="s">
        <v>210</v>
      </c>
    </row>
    <row r="283" spans="1:14" ht="14.5" hidden="1">
      <c r="A283" s="12" t="s">
        <v>1315</v>
      </c>
      <c r="B283" s="125" t="s">
        <v>1701</v>
      </c>
      <c r="C283" s="60" t="s">
        <v>634</v>
      </c>
      <c r="D283" s="60" t="s">
        <v>198</v>
      </c>
      <c r="E283" s="61">
        <v>0</v>
      </c>
      <c r="F283" s="61">
        <v>322579.59999999998</v>
      </c>
      <c r="G283" s="61">
        <v>71968</v>
      </c>
      <c r="H283" s="61">
        <v>250611.6</v>
      </c>
      <c r="I283" s="61">
        <v>0</v>
      </c>
      <c r="J283" s="61">
        <v>3811.51</v>
      </c>
      <c r="K283" s="61">
        <v>847.18</v>
      </c>
      <c r="L283" s="61">
        <v>2964.33</v>
      </c>
      <c r="M283" s="9" t="s">
        <v>1125</v>
      </c>
      <c r="N283" s="72" t="s">
        <v>210</v>
      </c>
    </row>
    <row r="284" spans="1:14" ht="14.5" hidden="1">
      <c r="A284" s="12" t="s">
        <v>1315</v>
      </c>
      <c r="B284" s="13" t="s">
        <v>1702</v>
      </c>
      <c r="C284" s="60" t="s">
        <v>552</v>
      </c>
      <c r="D284" s="60" t="s">
        <v>202</v>
      </c>
      <c r="E284" s="61">
        <v>0</v>
      </c>
      <c r="F284" s="61">
        <v>266956.43</v>
      </c>
      <c r="G284" s="61">
        <v>167302.29</v>
      </c>
      <c r="H284" s="61">
        <v>99654.14</v>
      </c>
      <c r="I284" s="61">
        <v>0</v>
      </c>
      <c r="J284" s="61">
        <v>3165.42</v>
      </c>
      <c r="K284" s="61">
        <v>1992.88</v>
      </c>
      <c r="L284" s="61">
        <v>1172.54</v>
      </c>
      <c r="M284" s="9" t="s">
        <v>1125</v>
      </c>
      <c r="N284" s="72" t="s">
        <v>210</v>
      </c>
    </row>
    <row r="285" spans="1:14" ht="14.5" hidden="1">
      <c r="A285" s="12" t="s">
        <v>1315</v>
      </c>
      <c r="B285" s="13" t="s">
        <v>1284</v>
      </c>
      <c r="C285" s="60" t="s">
        <v>553</v>
      </c>
      <c r="D285" s="60" t="s">
        <v>179</v>
      </c>
      <c r="E285" s="61">
        <v>0</v>
      </c>
      <c r="F285" s="61">
        <v>1200</v>
      </c>
      <c r="G285" s="61">
        <v>0</v>
      </c>
      <c r="H285" s="61">
        <v>1200</v>
      </c>
      <c r="I285" s="61">
        <v>0</v>
      </c>
      <c r="J285" s="61">
        <v>14.12</v>
      </c>
      <c r="K285" s="61">
        <v>0</v>
      </c>
      <c r="L285" s="61">
        <v>14.12</v>
      </c>
      <c r="M285" s="9" t="s">
        <v>1125</v>
      </c>
      <c r="N285" s="72" t="s">
        <v>210</v>
      </c>
    </row>
    <row r="286" spans="1:14" ht="14.5" hidden="1">
      <c r="A286" s="12" t="s">
        <v>1315</v>
      </c>
      <c r="B286" s="13" t="s">
        <v>1703</v>
      </c>
      <c r="C286" s="60" t="s">
        <v>554</v>
      </c>
      <c r="D286" s="60" t="s">
        <v>301</v>
      </c>
      <c r="E286" s="61">
        <v>0</v>
      </c>
      <c r="F286" s="61">
        <v>1002460</v>
      </c>
      <c r="G286" s="61">
        <v>819340.28</v>
      </c>
      <c r="H286" s="61">
        <v>183119.72</v>
      </c>
      <c r="I286" s="61">
        <v>0</v>
      </c>
      <c r="J286" s="61">
        <v>11916.02</v>
      </c>
      <c r="K286" s="61">
        <v>9759.86</v>
      </c>
      <c r="L286" s="61">
        <v>2156.16</v>
      </c>
      <c r="M286" s="9" t="s">
        <v>1125</v>
      </c>
      <c r="N286" s="72" t="s">
        <v>210</v>
      </c>
    </row>
    <row r="287" spans="1:14" ht="14.5" hidden="1">
      <c r="A287" s="12" t="s">
        <v>1315</v>
      </c>
      <c r="B287" s="13" t="s">
        <v>1704</v>
      </c>
      <c r="C287" s="60" t="s">
        <v>1101</v>
      </c>
      <c r="D287" s="60" t="s">
        <v>221</v>
      </c>
      <c r="E287" s="61">
        <v>0</v>
      </c>
      <c r="F287" s="61">
        <v>442842.98</v>
      </c>
      <c r="G287" s="61">
        <v>25079</v>
      </c>
      <c r="H287" s="61">
        <v>417763.98</v>
      </c>
      <c r="I287" s="61">
        <v>0</v>
      </c>
      <c r="J287" s="61">
        <v>5212.97</v>
      </c>
      <c r="K287" s="61">
        <v>295.22000000000003</v>
      </c>
      <c r="L287" s="61">
        <v>4917.75</v>
      </c>
      <c r="M287" s="9" t="s">
        <v>1125</v>
      </c>
      <c r="N287" s="72" t="s">
        <v>210</v>
      </c>
    </row>
    <row r="288" spans="1:14" ht="14.5" hidden="1">
      <c r="A288" s="12" t="s">
        <v>1315</v>
      </c>
      <c r="B288" s="125" t="s">
        <v>1705</v>
      </c>
      <c r="C288" s="60" t="s">
        <v>555</v>
      </c>
      <c r="D288" s="60" t="s">
        <v>180</v>
      </c>
      <c r="E288" s="61">
        <v>0</v>
      </c>
      <c r="F288" s="61">
        <v>10830844.58</v>
      </c>
      <c r="G288" s="61">
        <v>14080628.199999999</v>
      </c>
      <c r="H288" s="61">
        <v>-3249783.62</v>
      </c>
      <c r="I288" s="61">
        <v>0</v>
      </c>
      <c r="J288" s="61">
        <v>129016.52</v>
      </c>
      <c r="K288" s="61">
        <v>167267.24</v>
      </c>
      <c r="L288" s="61">
        <v>-38250.720000000001</v>
      </c>
      <c r="M288" s="9" t="s">
        <v>1125</v>
      </c>
      <c r="N288" s="72" t="s">
        <v>210</v>
      </c>
    </row>
    <row r="289" spans="1:14" ht="14.5" hidden="1">
      <c r="A289" s="12" t="s">
        <v>1315</v>
      </c>
      <c r="B289" s="13" t="s">
        <v>1706</v>
      </c>
      <c r="C289" s="60" t="s">
        <v>556</v>
      </c>
      <c r="D289" s="60" t="s">
        <v>181</v>
      </c>
      <c r="E289" s="61">
        <v>0</v>
      </c>
      <c r="F289" s="61">
        <v>13940341.720000001</v>
      </c>
      <c r="G289" s="61">
        <v>81181.3</v>
      </c>
      <c r="H289" s="61">
        <v>13859160.42</v>
      </c>
      <c r="I289" s="61">
        <v>0</v>
      </c>
      <c r="J289" s="61">
        <v>164383.60999999999</v>
      </c>
      <c r="K289" s="61">
        <v>957.39</v>
      </c>
      <c r="L289" s="61">
        <v>163426.22</v>
      </c>
      <c r="M289" s="9" t="s">
        <v>1125</v>
      </c>
      <c r="N289" s="72" t="s">
        <v>210</v>
      </c>
    </row>
    <row r="290" spans="1:14" ht="14.5">
      <c r="A290" s="12" t="s">
        <v>1315</v>
      </c>
      <c r="B290" s="13" t="s">
        <v>1707</v>
      </c>
      <c r="C290" s="60" t="s">
        <v>557</v>
      </c>
      <c r="D290" s="60" t="s">
        <v>182</v>
      </c>
      <c r="E290" s="61">
        <v>0</v>
      </c>
      <c r="F290" s="61">
        <v>1988717.57</v>
      </c>
      <c r="G290" s="61">
        <v>3005.59</v>
      </c>
      <c r="H290" s="61">
        <v>1985711.98</v>
      </c>
      <c r="I290" s="61">
        <v>0</v>
      </c>
      <c r="J290" s="61">
        <v>23475.599999999999</v>
      </c>
      <c r="K290" s="61">
        <v>35.590000000000003</v>
      </c>
      <c r="L290" s="61">
        <v>23440.01</v>
      </c>
      <c r="M290" s="9" t="s">
        <v>855</v>
      </c>
      <c r="N290" s="72" t="s">
        <v>275</v>
      </c>
    </row>
    <row r="291" spans="1:14" ht="14.5" hidden="1">
      <c r="A291" s="12" t="s">
        <v>1315</v>
      </c>
      <c r="B291" s="13" t="s">
        <v>1708</v>
      </c>
      <c r="C291" s="60" t="s">
        <v>558</v>
      </c>
      <c r="D291" s="60" t="s">
        <v>66</v>
      </c>
      <c r="E291" s="61">
        <v>0</v>
      </c>
      <c r="F291" s="61">
        <v>2471262.4</v>
      </c>
      <c r="G291" s="61">
        <v>32402.42</v>
      </c>
      <c r="H291" s="61">
        <v>2438859.98</v>
      </c>
      <c r="I291" s="61">
        <v>0</v>
      </c>
      <c r="J291" s="61">
        <v>29201.4</v>
      </c>
      <c r="K291" s="61">
        <v>383.64</v>
      </c>
      <c r="L291" s="61">
        <v>28817.759999999998</v>
      </c>
      <c r="M291" s="9" t="s">
        <v>893</v>
      </c>
      <c r="N291" s="72" t="s">
        <v>41</v>
      </c>
    </row>
    <row r="292" spans="1:14" ht="14.5">
      <c r="A292" s="12" t="s">
        <v>1315</v>
      </c>
      <c r="B292" s="13" t="s">
        <v>1709</v>
      </c>
      <c r="C292" s="60" t="s">
        <v>559</v>
      </c>
      <c r="D292" s="60" t="s">
        <v>183</v>
      </c>
      <c r="E292" s="61">
        <v>0</v>
      </c>
      <c r="F292" s="61">
        <v>1023131.09</v>
      </c>
      <c r="G292" s="61">
        <v>7809.23</v>
      </c>
      <c r="H292" s="61">
        <v>1015321.86</v>
      </c>
      <c r="I292" s="61">
        <v>0</v>
      </c>
      <c r="J292" s="61">
        <v>12187.35</v>
      </c>
      <c r="K292" s="61">
        <v>92.49</v>
      </c>
      <c r="L292" s="61">
        <v>12094.86</v>
      </c>
      <c r="M292" s="9" t="s">
        <v>855</v>
      </c>
      <c r="N292" s="72" t="s">
        <v>275</v>
      </c>
    </row>
    <row r="293" spans="1:14" ht="14.5" hidden="1">
      <c r="A293" s="12" t="s">
        <v>1315</v>
      </c>
      <c r="B293" s="13" t="s">
        <v>1710</v>
      </c>
      <c r="C293" s="60" t="s">
        <v>1102</v>
      </c>
      <c r="D293" s="60" t="s">
        <v>652</v>
      </c>
      <c r="E293" s="61">
        <v>0</v>
      </c>
      <c r="F293" s="61">
        <v>4685592.6500000004</v>
      </c>
      <c r="G293" s="61">
        <v>3126085.87</v>
      </c>
      <c r="H293" s="61">
        <v>1559506.78</v>
      </c>
      <c r="I293" s="61">
        <v>0</v>
      </c>
      <c r="J293" s="61">
        <v>55714.34</v>
      </c>
      <c r="K293" s="61">
        <v>37236.47</v>
      </c>
      <c r="L293" s="61">
        <v>18477.87</v>
      </c>
      <c r="M293" s="9" t="s">
        <v>1125</v>
      </c>
      <c r="N293" s="72" t="s">
        <v>210</v>
      </c>
    </row>
    <row r="294" spans="1:14" ht="14.5" hidden="1">
      <c r="A294" s="12" t="s">
        <v>1315</v>
      </c>
      <c r="B294" s="13" t="s">
        <v>1711</v>
      </c>
      <c r="C294" s="60" t="s">
        <v>1103</v>
      </c>
      <c r="D294" s="60" t="s">
        <v>1104</v>
      </c>
      <c r="E294" s="61">
        <v>0</v>
      </c>
      <c r="F294" s="61">
        <v>488204.52</v>
      </c>
      <c r="G294" s="61">
        <v>448293.85</v>
      </c>
      <c r="H294" s="61">
        <v>39910.67</v>
      </c>
      <c r="I294" s="61">
        <v>0</v>
      </c>
      <c r="J294" s="61">
        <v>5815.42</v>
      </c>
      <c r="K294" s="61">
        <v>5340.01</v>
      </c>
      <c r="L294" s="61">
        <v>475.41</v>
      </c>
      <c r="M294" s="9" t="s">
        <v>1125</v>
      </c>
      <c r="N294" s="72" t="s">
        <v>210</v>
      </c>
    </row>
    <row r="295" spans="1:14" ht="14.5" hidden="1">
      <c r="A295" s="12" t="s">
        <v>1315</v>
      </c>
      <c r="B295" s="13" t="s">
        <v>1712</v>
      </c>
      <c r="C295" s="60" t="s">
        <v>636</v>
      </c>
      <c r="D295" s="60" t="s">
        <v>609</v>
      </c>
      <c r="E295" s="61">
        <v>0</v>
      </c>
      <c r="F295" s="61">
        <v>394900.8</v>
      </c>
      <c r="G295" s="61">
        <v>394900.8</v>
      </c>
      <c r="H295" s="61">
        <v>0</v>
      </c>
      <c r="I295" s="61">
        <v>0</v>
      </c>
      <c r="J295" s="61">
        <v>4704</v>
      </c>
      <c r="K295" s="61">
        <v>4704</v>
      </c>
      <c r="L295" s="61">
        <v>0</v>
      </c>
      <c r="M295" s="9" t="s">
        <v>891</v>
      </c>
      <c r="N295" s="72" t="s">
        <v>41</v>
      </c>
    </row>
    <row r="296" spans="1:14" ht="14.5" hidden="1">
      <c r="A296" s="12" t="s">
        <v>1315</v>
      </c>
      <c r="B296" s="13" t="s">
        <v>1318</v>
      </c>
      <c r="C296" s="60" t="s">
        <v>1304</v>
      </c>
      <c r="D296" s="60" t="s">
        <v>1305</v>
      </c>
      <c r="E296" s="61">
        <v>0</v>
      </c>
      <c r="F296" s="61">
        <v>7459132.1299999999</v>
      </c>
      <c r="G296" s="61">
        <v>4260607.76</v>
      </c>
      <c r="H296" s="61">
        <v>3198524.37</v>
      </c>
      <c r="I296" s="61">
        <v>0</v>
      </c>
      <c r="J296" s="61">
        <v>88824.18</v>
      </c>
      <c r="K296" s="61">
        <v>50751.9</v>
      </c>
      <c r="L296" s="61">
        <v>38072.28</v>
      </c>
      <c r="M296" s="9" t="s">
        <v>1319</v>
      </c>
      <c r="N296" s="72" t="s">
        <v>41</v>
      </c>
    </row>
    <row r="297" spans="1:14" ht="14.5" hidden="1">
      <c r="A297" s="12" t="s">
        <v>1315</v>
      </c>
      <c r="B297" s="13" t="s">
        <v>1713</v>
      </c>
      <c r="C297" s="60" t="s">
        <v>1105</v>
      </c>
      <c r="D297" s="60" t="s">
        <v>739</v>
      </c>
      <c r="E297" s="61">
        <v>0</v>
      </c>
      <c r="F297" s="61">
        <v>624722.31999999995</v>
      </c>
      <c r="G297" s="61">
        <v>0</v>
      </c>
      <c r="H297" s="61">
        <v>624722.31999999995</v>
      </c>
      <c r="I297" s="61">
        <v>0</v>
      </c>
      <c r="J297" s="61">
        <v>7441.6</v>
      </c>
      <c r="K297" s="61">
        <v>0</v>
      </c>
      <c r="L297" s="61">
        <v>7441.6</v>
      </c>
      <c r="M297" s="9" t="s">
        <v>892</v>
      </c>
      <c r="N297" s="72" t="s">
        <v>41</v>
      </c>
    </row>
    <row r="298" spans="1:14" ht="14.5" hidden="1">
      <c r="A298" s="12" t="s">
        <v>1315</v>
      </c>
      <c r="B298" s="13" t="s">
        <v>1714</v>
      </c>
      <c r="C298" s="60" t="s">
        <v>560</v>
      </c>
      <c r="D298" s="60" t="s">
        <v>184</v>
      </c>
      <c r="E298" s="61">
        <v>0</v>
      </c>
      <c r="F298" s="61">
        <v>3393567.53</v>
      </c>
      <c r="G298" s="61">
        <v>3257241.02</v>
      </c>
      <c r="H298" s="61">
        <v>136326.51</v>
      </c>
      <c r="I298" s="61">
        <v>0</v>
      </c>
      <c r="J298" s="61">
        <v>56918.41</v>
      </c>
      <c r="K298" s="61">
        <v>51203.7</v>
      </c>
      <c r="L298" s="61">
        <v>5714.71</v>
      </c>
      <c r="M298" s="9" t="s">
        <v>184</v>
      </c>
      <c r="N298" s="72" t="s">
        <v>753</v>
      </c>
    </row>
    <row r="299" spans="1:14" ht="14.5" hidden="1">
      <c r="A299" s="12" t="s">
        <v>1315</v>
      </c>
      <c r="B299" s="13" t="s">
        <v>1715</v>
      </c>
      <c r="C299" s="60" t="s">
        <v>561</v>
      </c>
      <c r="D299" s="60" t="s">
        <v>185</v>
      </c>
      <c r="E299" s="61">
        <v>0</v>
      </c>
      <c r="F299" s="61">
        <v>15610839.49</v>
      </c>
      <c r="G299" s="61">
        <v>93635.79</v>
      </c>
      <c r="H299" s="61">
        <v>15517203.699999999</v>
      </c>
      <c r="I299" s="61">
        <v>0</v>
      </c>
      <c r="J299" s="61">
        <v>182859.94</v>
      </c>
      <c r="K299" s="61">
        <v>2706.35</v>
      </c>
      <c r="L299" s="61">
        <v>180153.59</v>
      </c>
      <c r="M299" s="9" t="s">
        <v>185</v>
      </c>
      <c r="N299" s="72" t="s">
        <v>753</v>
      </c>
    </row>
    <row r="300" spans="1:14" ht="14.5" hidden="1">
      <c r="A300" s="12" t="s">
        <v>1315</v>
      </c>
      <c r="B300" s="13" t="s">
        <v>1716</v>
      </c>
      <c r="C300" s="60" t="s">
        <v>562</v>
      </c>
      <c r="D300" s="60" t="s">
        <v>186</v>
      </c>
      <c r="E300" s="61">
        <v>0</v>
      </c>
      <c r="F300" s="61">
        <v>362402.58</v>
      </c>
      <c r="G300" s="61">
        <v>349</v>
      </c>
      <c r="H300" s="61">
        <v>362053.58</v>
      </c>
      <c r="I300" s="61">
        <v>0</v>
      </c>
      <c r="J300" s="61">
        <v>5259.35</v>
      </c>
      <c r="K300" s="61">
        <v>4.1100000000000003</v>
      </c>
      <c r="L300" s="61">
        <v>5255.24</v>
      </c>
      <c r="M300" s="9" t="s">
        <v>1122</v>
      </c>
      <c r="N300" s="72" t="s">
        <v>883</v>
      </c>
    </row>
    <row r="301" spans="1:14" ht="14.5" hidden="1">
      <c r="A301" s="12" t="s">
        <v>1315</v>
      </c>
      <c r="B301" s="13" t="s">
        <v>1717</v>
      </c>
      <c r="C301" s="60" t="s">
        <v>637</v>
      </c>
      <c r="D301" s="60" t="s">
        <v>610</v>
      </c>
      <c r="E301" s="61">
        <v>0</v>
      </c>
      <c r="F301" s="61">
        <v>26410493.59</v>
      </c>
      <c r="G301" s="61">
        <v>38464.39</v>
      </c>
      <c r="H301" s="61">
        <v>26372029.199999999</v>
      </c>
      <c r="I301" s="61">
        <v>0</v>
      </c>
      <c r="J301" s="61">
        <v>314509.25</v>
      </c>
      <c r="K301" s="61">
        <v>458.23</v>
      </c>
      <c r="L301" s="61">
        <v>314051.02</v>
      </c>
      <c r="M301" s="9" t="s">
        <v>706</v>
      </c>
      <c r="N301" s="72" t="s">
        <v>705</v>
      </c>
    </row>
    <row r="302" spans="1:14" ht="14.5" hidden="1">
      <c r="A302" s="12" t="s">
        <v>1315</v>
      </c>
      <c r="B302" s="13" t="s">
        <v>1718</v>
      </c>
      <c r="C302" s="60" t="s">
        <v>1106</v>
      </c>
      <c r="D302" s="60" t="s">
        <v>1107</v>
      </c>
      <c r="E302" s="61">
        <v>0</v>
      </c>
      <c r="F302" s="61">
        <v>15430200</v>
      </c>
      <c r="G302" s="61">
        <v>0</v>
      </c>
      <c r="H302" s="61">
        <v>15430200</v>
      </c>
      <c r="I302" s="61">
        <v>0</v>
      </c>
      <c r="J302" s="61">
        <v>185680.94</v>
      </c>
      <c r="K302" s="61">
        <v>0</v>
      </c>
      <c r="L302" s="61">
        <v>185680.94</v>
      </c>
      <c r="M302" s="9" t="s">
        <v>1440</v>
      </c>
      <c r="N302" s="72" t="s">
        <v>705</v>
      </c>
    </row>
    <row r="303" spans="1:14" ht="13" hidden="1">
      <c r="A303" s="14" t="s">
        <v>290</v>
      </c>
      <c r="B303" s="15"/>
      <c r="C303" s="16" t="s">
        <v>290</v>
      </c>
      <c r="D303" s="16" t="s">
        <v>290</v>
      </c>
      <c r="E303" s="17">
        <v>2.1457672119140625E-6</v>
      </c>
      <c r="F303" s="17">
        <v>66314325800.789978</v>
      </c>
      <c r="G303" s="17">
        <v>66314325800.789978</v>
      </c>
      <c r="H303" s="17">
        <v>3.3341348171234131E-6</v>
      </c>
      <c r="I303" s="17">
        <v>1.862645149230957E-9</v>
      </c>
      <c r="J303" s="17">
        <v>789384507.99000013</v>
      </c>
      <c r="K303" s="17">
        <v>789384507.99000025</v>
      </c>
      <c r="L303" s="17">
        <v>2.7415808290243149E-8</v>
      </c>
      <c r="M303" s="17"/>
      <c r="N303" s="17"/>
    </row>
    <row r="306" spans="3:14" ht="14">
      <c r="C306" s="78"/>
      <c r="D306" s="78" t="s">
        <v>298</v>
      </c>
      <c r="E306" s="79"/>
      <c r="F306" s="79"/>
      <c r="G306" s="79"/>
      <c r="H306" s="79"/>
      <c r="I306" s="80"/>
      <c r="J306" s="81"/>
      <c r="K306" s="81"/>
      <c r="L306" s="82">
        <v>-11170962.449999999</v>
      </c>
      <c r="M306" s="83" t="s">
        <v>228</v>
      </c>
      <c r="N306" s="84" t="s">
        <v>304</v>
      </c>
    </row>
    <row r="307" spans="3:14" ht="14">
      <c r="C307" s="78"/>
      <c r="D307" s="78" t="s">
        <v>298</v>
      </c>
      <c r="E307" s="79"/>
      <c r="F307" s="79"/>
      <c r="G307" s="79"/>
      <c r="H307" s="79"/>
      <c r="I307" s="80"/>
      <c r="J307" s="81"/>
      <c r="K307" s="81"/>
      <c r="L307" s="82">
        <v>-1774758.4599999997</v>
      </c>
      <c r="M307" s="85"/>
      <c r="N307" s="84" t="s">
        <v>852</v>
      </c>
    </row>
    <row r="308" spans="3:14" ht="14">
      <c r="C308" s="86"/>
      <c r="D308" s="86"/>
      <c r="E308" s="79"/>
      <c r="F308" s="79"/>
      <c r="G308" s="79"/>
      <c r="H308" s="79"/>
      <c r="I308" s="81"/>
      <c r="J308" s="81"/>
      <c r="K308" s="81"/>
      <c r="L308" s="87"/>
      <c r="M308" s="85"/>
      <c r="N308" s="84"/>
    </row>
    <row r="309" spans="3:14" ht="15">
      <c r="C309" s="88"/>
      <c r="D309" s="89"/>
      <c r="E309" s="90"/>
      <c r="F309" s="91"/>
      <c r="G309" s="91"/>
      <c r="H309" s="90"/>
      <c r="I309" s="90">
        <v>0</v>
      </c>
      <c r="J309" s="92"/>
      <c r="K309" s="92"/>
      <c r="L309" s="90">
        <v>3382248.7700000093</v>
      </c>
      <c r="M309" s="85"/>
      <c r="N309" s="1" t="s">
        <v>1445</v>
      </c>
    </row>
    <row r="310" spans="3:14" ht="14">
      <c r="C310" s="93"/>
      <c r="D310" s="94"/>
      <c r="E310" s="95"/>
      <c r="F310" s="95"/>
      <c r="G310" s="95"/>
      <c r="H310" s="95"/>
      <c r="I310" s="96"/>
      <c r="J310" s="96"/>
      <c r="K310" s="96"/>
      <c r="L310" s="96"/>
      <c r="M310" s="97"/>
      <c r="N310" s="97"/>
    </row>
    <row r="311" spans="3:14" ht="14">
      <c r="C311" s="93"/>
      <c r="D311" s="94"/>
      <c r="E311" s="95"/>
      <c r="F311" s="95"/>
      <c r="G311" s="95"/>
      <c r="H311" s="95"/>
      <c r="I311" s="96"/>
      <c r="J311" s="96"/>
      <c r="K311" s="96"/>
      <c r="L311" s="96"/>
      <c r="M311" s="97"/>
      <c r="N311" s="97"/>
    </row>
    <row r="318" spans="3:14">
      <c r="L318" s="9">
        <v>186836.58</v>
      </c>
    </row>
    <row r="319" spans="3:14">
      <c r="L319" s="9">
        <v>176478.69</v>
      </c>
    </row>
    <row r="320" spans="3:14">
      <c r="L320" s="9">
        <f>SUBTOTAL(9,L318:L319)</f>
        <v>363315.27</v>
      </c>
      <c r="M320" s="200">
        <f>L320-L195-L202</f>
        <v>229369.12</v>
      </c>
    </row>
  </sheetData>
  <autoFilter ref="A1:N303" xr:uid="{61C81A53-3999-475B-A886-8732690FEB8A}">
    <filterColumn colId="13">
      <filters>
        <filter val="Selling and distribution expenses"/>
      </filters>
    </filterColumn>
  </autoFilter>
  <conditionalFormatting sqref="A2:B302 A303">
    <cfRule type="colorScale" priority="11">
      <colorScale>
        <cfvo type="min"/>
        <cfvo type="percentile" val="50"/>
        <cfvo type="max"/>
        <color rgb="FFF8696B"/>
        <color rgb="FFFCFCFF"/>
        <color rgb="FF63BE7B"/>
      </colorScale>
    </cfRule>
  </conditionalFormatting>
  <conditionalFormatting sqref="C308:C309">
    <cfRule type="duplicateValues" dxfId="24" priority="4"/>
  </conditionalFormatting>
  <conditionalFormatting sqref="C306:C307">
    <cfRule type="duplicateValues" dxfId="23" priority="3"/>
  </conditionalFormatting>
  <conditionalFormatting sqref="C306:C309">
    <cfRule type="duplicateValues" dxfId="22" priority="2"/>
  </conditionalFormatting>
  <conditionalFormatting sqref="C306:C309">
    <cfRule type="duplicateValues" dxfId="21" priority="5"/>
  </conditionalFormatting>
  <conditionalFormatting sqref="C306:C309">
    <cfRule type="duplicateValues" dxfId="20" priority="6"/>
  </conditionalFormatting>
  <conditionalFormatting sqref="C306:C309">
    <cfRule type="duplicateValues" dxfId="19" priority="7" stopIfTrue="1"/>
  </conditionalFormatting>
  <conditionalFormatting sqref="D306:D309">
    <cfRule type="duplicateValues" dxfId="18" priority="8"/>
  </conditionalFormatting>
  <conditionalFormatting sqref="C306:C309">
    <cfRule type="duplicateValues" dxfId="17" priority="9"/>
  </conditionalFormatting>
  <conditionalFormatting sqref="C306:C309">
    <cfRule type="duplicateValues" dxfId="16" priority="10"/>
  </conditionalFormatting>
  <conditionalFormatting sqref="C306:C309">
    <cfRule type="duplicateValues" dxfId="15" priority="1"/>
  </conditionalFormatting>
  <conditionalFormatting sqref="C310:C311">
    <cfRule type="duplicateValues" dxfId="14" priority="12"/>
  </conditionalFormatting>
  <conditionalFormatting sqref="C310:C311">
    <cfRule type="duplicateValues" dxfId="13" priority="13" stopIfTrue="1"/>
  </conditionalFormatting>
  <conditionalFormatting sqref="D310:D311">
    <cfRule type="duplicateValues" dxfId="12" priority="14"/>
  </conditionalFormatting>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91CB-B259-40DC-BB5D-3166617267B7}">
  <sheetPr codeName="Sheet16" filterMode="1"/>
  <dimension ref="A1:F334"/>
  <sheetViews>
    <sheetView workbookViewId="0">
      <pane xSplit="3" ySplit="1" topLeftCell="D104" activePane="bottomRight" state="frozen"/>
      <selection activeCell="C286" sqref="C286"/>
      <selection pane="topRight" activeCell="C286" sqref="C286"/>
      <selection pane="bottomLeft" activeCell="C286" sqref="C286"/>
      <selection pane="bottomRight" activeCell="E335" sqref="E335"/>
    </sheetView>
  </sheetViews>
  <sheetFormatPr defaultRowHeight="14.5"/>
  <cols>
    <col min="3" max="3" width="23.453125" customWidth="1"/>
    <col min="4" max="4" width="31.453125" customWidth="1"/>
    <col min="5" max="5" width="50" customWidth="1"/>
    <col min="6" max="6" width="39.453125" customWidth="1"/>
  </cols>
  <sheetData>
    <row r="1" spans="1:6">
      <c r="A1" s="10" t="s">
        <v>1110</v>
      </c>
      <c r="B1" s="11" t="s">
        <v>1108</v>
      </c>
      <c r="C1" s="8" t="s">
        <v>325</v>
      </c>
      <c r="D1" s="8" t="s">
        <v>325</v>
      </c>
      <c r="E1" s="8" t="s">
        <v>1109</v>
      </c>
      <c r="F1" s="8" t="s">
        <v>3</v>
      </c>
    </row>
    <row r="2" spans="1:6" hidden="1">
      <c r="A2" s="12" t="str">
        <f>LEFT(B2,1)</f>
        <v>1</v>
      </c>
      <c r="B2" s="13" t="str">
        <f t="shared" ref="B2:B65" si="0">RIGHT(C2,8)</f>
        <v>10101010</v>
      </c>
      <c r="C2" s="9" t="s">
        <v>983</v>
      </c>
      <c r="D2" s="9" t="s">
        <v>984</v>
      </c>
      <c r="E2" s="9" t="s">
        <v>1111</v>
      </c>
      <c r="F2" s="9" t="s">
        <v>714</v>
      </c>
    </row>
    <row r="3" spans="1:6" hidden="1">
      <c r="A3" s="12" t="str">
        <f t="shared" ref="A3:A66" si="1">LEFT(B3,1)</f>
        <v>1</v>
      </c>
      <c r="B3" s="13" t="str">
        <f t="shared" si="0"/>
        <v>10101020</v>
      </c>
      <c r="C3" s="9" t="s">
        <v>330</v>
      </c>
      <c r="D3" s="9" t="s">
        <v>42</v>
      </c>
      <c r="E3" s="9" t="s">
        <v>283</v>
      </c>
      <c r="F3" s="9" t="s">
        <v>714</v>
      </c>
    </row>
    <row r="4" spans="1:6" hidden="1">
      <c r="A4" s="12" t="str">
        <f t="shared" si="1"/>
        <v>1</v>
      </c>
      <c r="B4" s="13" t="str">
        <f t="shared" si="0"/>
        <v>10101021</v>
      </c>
      <c r="C4" s="9" t="s">
        <v>696</v>
      </c>
      <c r="D4" s="9" t="s">
        <v>681</v>
      </c>
      <c r="E4" s="9" t="s">
        <v>283</v>
      </c>
      <c r="F4" s="9" t="s">
        <v>714</v>
      </c>
    </row>
    <row r="5" spans="1:6" hidden="1">
      <c r="A5" s="12" t="str">
        <f t="shared" si="1"/>
        <v>1</v>
      </c>
      <c r="B5" s="13" t="str">
        <f t="shared" si="0"/>
        <v>10101025</v>
      </c>
      <c r="C5" s="9" t="s">
        <v>331</v>
      </c>
      <c r="D5" s="9" t="s">
        <v>68</v>
      </c>
      <c r="E5" s="9" t="s">
        <v>68</v>
      </c>
      <c r="F5" s="9" t="s">
        <v>714</v>
      </c>
    </row>
    <row r="6" spans="1:6" hidden="1">
      <c r="A6" s="12" t="str">
        <f t="shared" si="1"/>
        <v>1</v>
      </c>
      <c r="B6" s="13" t="str">
        <f t="shared" si="0"/>
        <v>10101026</v>
      </c>
      <c r="C6" s="9" t="s">
        <v>697</v>
      </c>
      <c r="D6" s="9" t="s">
        <v>647</v>
      </c>
      <c r="E6" s="9" t="s">
        <v>647</v>
      </c>
      <c r="F6" s="9" t="s">
        <v>714</v>
      </c>
    </row>
    <row r="7" spans="1:6" hidden="1">
      <c r="A7" s="12" t="str">
        <f t="shared" si="1"/>
        <v>1</v>
      </c>
      <c r="B7" s="13" t="str">
        <f t="shared" si="0"/>
        <v>10101040</v>
      </c>
      <c r="C7" s="9" t="s">
        <v>332</v>
      </c>
      <c r="D7" s="9" t="s">
        <v>22</v>
      </c>
      <c r="E7" s="9" t="s">
        <v>315</v>
      </c>
      <c r="F7" s="9" t="s">
        <v>714</v>
      </c>
    </row>
    <row r="8" spans="1:6" hidden="1">
      <c r="A8" s="12" t="str">
        <f t="shared" si="1"/>
        <v>1</v>
      </c>
      <c r="B8" s="13" t="str">
        <f t="shared" si="0"/>
        <v>10101045</v>
      </c>
      <c r="C8" s="9" t="s">
        <v>333</v>
      </c>
      <c r="D8" s="9" t="s">
        <v>69</v>
      </c>
      <c r="E8" s="9" t="s">
        <v>1112</v>
      </c>
      <c r="F8" s="9" t="s">
        <v>714</v>
      </c>
    </row>
    <row r="9" spans="1:6" hidden="1">
      <c r="A9" s="12" t="str">
        <f t="shared" si="1"/>
        <v>1</v>
      </c>
      <c r="B9" s="13" t="str">
        <f t="shared" si="0"/>
        <v>10101050</v>
      </c>
      <c r="C9" s="9" t="s">
        <v>334</v>
      </c>
      <c r="D9" s="9" t="s">
        <v>23</v>
      </c>
      <c r="E9" s="9" t="s">
        <v>309</v>
      </c>
      <c r="F9" s="9" t="s">
        <v>714</v>
      </c>
    </row>
    <row r="10" spans="1:6" hidden="1">
      <c r="A10" s="12" t="str">
        <f t="shared" si="1"/>
        <v>1</v>
      </c>
      <c r="B10" s="13" t="str">
        <f t="shared" si="0"/>
        <v>10101055</v>
      </c>
      <c r="C10" s="9" t="s">
        <v>335</v>
      </c>
      <c r="D10" s="9" t="s">
        <v>70</v>
      </c>
      <c r="E10" s="9" t="s">
        <v>70</v>
      </c>
      <c r="F10" s="9" t="s">
        <v>714</v>
      </c>
    </row>
    <row r="11" spans="1:6" hidden="1">
      <c r="A11" s="12" t="str">
        <f t="shared" si="1"/>
        <v>1</v>
      </c>
      <c r="B11" s="13" t="str">
        <f t="shared" si="0"/>
        <v>10101060</v>
      </c>
      <c r="C11" s="9" t="s">
        <v>336</v>
      </c>
      <c r="D11" s="9" t="s">
        <v>24</v>
      </c>
      <c r="E11" s="9" t="s">
        <v>305</v>
      </c>
      <c r="F11" s="9" t="s">
        <v>714</v>
      </c>
    </row>
    <row r="12" spans="1:6" hidden="1">
      <c r="A12" s="12" t="str">
        <f t="shared" si="1"/>
        <v>1</v>
      </c>
      <c r="B12" s="13" t="str">
        <f t="shared" si="0"/>
        <v>10101065</v>
      </c>
      <c r="C12" s="9" t="s">
        <v>337</v>
      </c>
      <c r="D12" s="9" t="s">
        <v>71</v>
      </c>
      <c r="E12" s="9" t="s">
        <v>71</v>
      </c>
      <c r="F12" s="9" t="s">
        <v>714</v>
      </c>
    </row>
    <row r="13" spans="1:6" hidden="1">
      <c r="A13" s="12" t="str">
        <f t="shared" si="1"/>
        <v>1</v>
      </c>
      <c r="B13" s="13" t="str">
        <f t="shared" si="0"/>
        <v>10101070</v>
      </c>
      <c r="C13" s="9" t="s">
        <v>338</v>
      </c>
      <c r="D13" s="9" t="s">
        <v>25</v>
      </c>
      <c r="E13" s="9" t="s">
        <v>306</v>
      </c>
      <c r="F13" s="9" t="s">
        <v>714</v>
      </c>
    </row>
    <row r="14" spans="1:6" hidden="1">
      <c r="A14" s="12" t="str">
        <f t="shared" si="1"/>
        <v>1</v>
      </c>
      <c r="B14" s="13" t="str">
        <f t="shared" si="0"/>
        <v>10101075</v>
      </c>
      <c r="C14" s="9" t="s">
        <v>339</v>
      </c>
      <c r="D14" s="9" t="s">
        <v>72</v>
      </c>
      <c r="E14" s="9" t="s">
        <v>72</v>
      </c>
      <c r="F14" s="9" t="s">
        <v>714</v>
      </c>
    </row>
    <row r="15" spans="1:6" hidden="1">
      <c r="A15" s="12" t="str">
        <f t="shared" si="1"/>
        <v>1</v>
      </c>
      <c r="B15" s="13" t="str">
        <f t="shared" si="0"/>
        <v>10101080</v>
      </c>
      <c r="C15" s="9" t="s">
        <v>340</v>
      </c>
      <c r="D15" s="9" t="s">
        <v>26</v>
      </c>
      <c r="E15" s="9" t="s">
        <v>1113</v>
      </c>
      <c r="F15" s="9" t="s">
        <v>714</v>
      </c>
    </row>
    <row r="16" spans="1:6" hidden="1">
      <c r="A16" s="12" t="str">
        <f t="shared" si="1"/>
        <v>1</v>
      </c>
      <c r="B16" s="13" t="str">
        <f t="shared" si="0"/>
        <v>10101085</v>
      </c>
      <c r="C16" s="9" t="s">
        <v>341</v>
      </c>
      <c r="D16" s="9" t="s">
        <v>73</v>
      </c>
      <c r="E16" s="9" t="s">
        <v>73</v>
      </c>
      <c r="F16" s="9" t="s">
        <v>714</v>
      </c>
    </row>
    <row r="17" spans="1:6" hidden="1">
      <c r="A17" s="12" t="str">
        <f t="shared" si="1"/>
        <v>1</v>
      </c>
      <c r="B17" s="13" t="str">
        <f t="shared" si="0"/>
        <v>10101130</v>
      </c>
      <c r="C17" s="9" t="s">
        <v>698</v>
      </c>
      <c r="D17" s="9" t="s">
        <v>648</v>
      </c>
      <c r="E17" s="9" t="s">
        <v>648</v>
      </c>
      <c r="F17" s="9" t="s">
        <v>714</v>
      </c>
    </row>
    <row r="18" spans="1:6" hidden="1">
      <c r="A18" s="12" t="str">
        <f t="shared" si="1"/>
        <v>1</v>
      </c>
      <c r="B18" s="13" t="str">
        <f t="shared" si="0"/>
        <v>10101135</v>
      </c>
      <c r="C18" s="9" t="s">
        <v>699</v>
      </c>
      <c r="D18" s="9" t="s">
        <v>654</v>
      </c>
      <c r="E18" s="9" t="s">
        <v>654</v>
      </c>
      <c r="F18" s="9" t="s">
        <v>714</v>
      </c>
    </row>
    <row r="19" spans="1:6" hidden="1">
      <c r="A19" s="12" t="str">
        <f t="shared" si="1"/>
        <v>1</v>
      </c>
      <c r="B19" s="13" t="str">
        <f t="shared" si="0"/>
        <v>10101200</v>
      </c>
      <c r="C19" s="9" t="s">
        <v>985</v>
      </c>
      <c r="D19" s="9" t="s">
        <v>740</v>
      </c>
      <c r="E19" s="9" t="s">
        <v>740</v>
      </c>
      <c r="F19" s="9" t="s">
        <v>810</v>
      </c>
    </row>
    <row r="20" spans="1:6" hidden="1">
      <c r="A20" s="12" t="str">
        <f t="shared" si="1"/>
        <v>1</v>
      </c>
      <c r="B20" s="13" t="str">
        <f t="shared" si="0"/>
        <v>10101201</v>
      </c>
      <c r="C20" s="9" t="s">
        <v>986</v>
      </c>
      <c r="D20" s="9" t="s">
        <v>737</v>
      </c>
      <c r="E20" s="9" t="s">
        <v>737</v>
      </c>
      <c r="F20" s="9" t="s">
        <v>810</v>
      </c>
    </row>
    <row r="21" spans="1:6" hidden="1">
      <c r="A21" s="12" t="str">
        <f t="shared" si="1"/>
        <v>1</v>
      </c>
      <c r="B21" s="13" t="str">
        <f t="shared" si="0"/>
        <v>10102010</v>
      </c>
      <c r="C21" s="9" t="s">
        <v>342</v>
      </c>
      <c r="D21" s="9" t="s">
        <v>31</v>
      </c>
      <c r="E21" s="9" t="s">
        <v>31</v>
      </c>
      <c r="F21" s="9" t="s">
        <v>959</v>
      </c>
    </row>
    <row r="22" spans="1:6" hidden="1">
      <c r="A22" s="12" t="str">
        <f t="shared" si="1"/>
        <v>1</v>
      </c>
      <c r="B22" s="13" t="str">
        <f t="shared" si="0"/>
        <v>10102015</v>
      </c>
      <c r="C22" s="9" t="s">
        <v>343</v>
      </c>
      <c r="D22" s="9" t="s">
        <v>74</v>
      </c>
      <c r="E22" s="9" t="s">
        <v>74</v>
      </c>
      <c r="F22" s="9" t="s">
        <v>959</v>
      </c>
    </row>
    <row r="23" spans="1:6" hidden="1">
      <c r="A23" s="12" t="str">
        <f t="shared" si="1"/>
        <v>1</v>
      </c>
      <c r="B23" s="13" t="str">
        <f t="shared" si="0"/>
        <v>10103001</v>
      </c>
      <c r="C23" s="9" t="s">
        <v>344</v>
      </c>
      <c r="D23" s="9" t="s">
        <v>216</v>
      </c>
      <c r="E23" s="9" t="s">
        <v>283</v>
      </c>
      <c r="F23" s="9" t="s">
        <v>205</v>
      </c>
    </row>
    <row r="24" spans="1:6" hidden="1">
      <c r="A24" s="12" t="str">
        <f t="shared" si="1"/>
        <v>1</v>
      </c>
      <c r="B24" s="13" t="str">
        <f t="shared" si="0"/>
        <v>10103003</v>
      </c>
      <c r="C24" s="9" t="s">
        <v>345</v>
      </c>
      <c r="D24" s="9" t="s">
        <v>217</v>
      </c>
      <c r="E24" s="9" t="s">
        <v>315</v>
      </c>
      <c r="F24" s="9" t="s">
        <v>205</v>
      </c>
    </row>
    <row r="25" spans="1:6" hidden="1">
      <c r="A25" s="12" t="str">
        <f t="shared" si="1"/>
        <v>1</v>
      </c>
      <c r="B25" s="13" t="str">
        <f t="shared" si="0"/>
        <v>10103004</v>
      </c>
      <c r="C25" s="9" t="s">
        <v>346</v>
      </c>
      <c r="D25" s="9" t="s">
        <v>291</v>
      </c>
      <c r="E25" s="9" t="s">
        <v>309</v>
      </c>
      <c r="F25" s="9" t="s">
        <v>205</v>
      </c>
    </row>
    <row r="26" spans="1:6" hidden="1">
      <c r="A26" s="12" t="str">
        <f t="shared" si="1"/>
        <v>1</v>
      </c>
      <c r="B26" s="13" t="str">
        <f t="shared" si="0"/>
        <v>10103005</v>
      </c>
      <c r="C26" s="9" t="s">
        <v>347</v>
      </c>
      <c r="D26" s="9" t="s">
        <v>218</v>
      </c>
      <c r="E26" s="9" t="s">
        <v>1114</v>
      </c>
      <c r="F26" s="9" t="s">
        <v>205</v>
      </c>
    </row>
    <row r="27" spans="1:6" hidden="1">
      <c r="A27" s="12" t="str">
        <f t="shared" si="1"/>
        <v>1</v>
      </c>
      <c r="B27" s="13" t="str">
        <f t="shared" si="0"/>
        <v>10103006</v>
      </c>
      <c r="C27" s="9" t="s">
        <v>348</v>
      </c>
      <c r="D27" s="9" t="s">
        <v>219</v>
      </c>
      <c r="E27" s="9" t="s">
        <v>306</v>
      </c>
      <c r="F27" s="9" t="s">
        <v>205</v>
      </c>
    </row>
    <row r="28" spans="1:6" hidden="1">
      <c r="A28" s="12" t="str">
        <f t="shared" si="1"/>
        <v>1</v>
      </c>
      <c r="B28" s="13" t="str">
        <f t="shared" si="0"/>
        <v>10103009</v>
      </c>
      <c r="C28" s="9" t="s">
        <v>615</v>
      </c>
      <c r="D28" s="9" t="s">
        <v>349</v>
      </c>
      <c r="E28" s="21" t="s">
        <v>349</v>
      </c>
      <c r="F28" s="9" t="s">
        <v>205</v>
      </c>
    </row>
    <row r="29" spans="1:6" hidden="1">
      <c r="A29" s="12" t="str">
        <f t="shared" si="1"/>
        <v>1</v>
      </c>
      <c r="B29" s="13" t="str">
        <f t="shared" si="0"/>
        <v>10103013</v>
      </c>
      <c r="C29" s="9" t="s">
        <v>987</v>
      </c>
      <c r="D29" s="9" t="s">
        <v>730</v>
      </c>
      <c r="E29" s="9" t="s">
        <v>648</v>
      </c>
      <c r="F29" s="9" t="s">
        <v>205</v>
      </c>
    </row>
    <row r="30" spans="1:6" hidden="1">
      <c r="A30" s="12" t="str">
        <f t="shared" si="1"/>
        <v>1</v>
      </c>
      <c r="B30" s="13" t="str">
        <f t="shared" si="0"/>
        <v>10201001</v>
      </c>
      <c r="C30" s="9" t="s">
        <v>988</v>
      </c>
      <c r="D30" s="9" t="s">
        <v>989</v>
      </c>
      <c r="E30" s="9">
        <v>0</v>
      </c>
      <c r="F30" s="9">
        <v>0</v>
      </c>
    </row>
    <row r="31" spans="1:6" hidden="1">
      <c r="A31" s="12" t="str">
        <f t="shared" si="1"/>
        <v>1</v>
      </c>
      <c r="B31" s="13" t="str">
        <f t="shared" si="0"/>
        <v>10201004</v>
      </c>
      <c r="C31" s="9" t="s">
        <v>990</v>
      </c>
      <c r="D31" s="9" t="s">
        <v>991</v>
      </c>
      <c r="E31" s="9" t="s">
        <v>935</v>
      </c>
      <c r="F31" s="9" t="s">
        <v>206</v>
      </c>
    </row>
    <row r="32" spans="1:6" hidden="1">
      <c r="A32" s="12" t="str">
        <f t="shared" si="1"/>
        <v>1</v>
      </c>
      <c r="B32" s="13" t="str">
        <f t="shared" si="0"/>
        <v>10201007</v>
      </c>
      <c r="C32" s="9" t="s">
        <v>992</v>
      </c>
      <c r="D32" s="9" t="s">
        <v>993</v>
      </c>
      <c r="E32" s="9" t="s">
        <v>1115</v>
      </c>
      <c r="F32" s="21" t="s">
        <v>1437</v>
      </c>
    </row>
    <row r="33" spans="1:6" hidden="1">
      <c r="A33" s="12" t="str">
        <f t="shared" si="1"/>
        <v>1</v>
      </c>
      <c r="B33" s="13" t="str">
        <f t="shared" si="0"/>
        <v>10301001</v>
      </c>
      <c r="C33" s="9" t="s">
        <v>350</v>
      </c>
      <c r="D33" s="9" t="s">
        <v>75</v>
      </c>
      <c r="E33" s="9" t="s">
        <v>75</v>
      </c>
      <c r="F33" s="9" t="s">
        <v>960</v>
      </c>
    </row>
    <row r="34" spans="1:6" hidden="1">
      <c r="A34" s="12" t="str">
        <f t="shared" si="1"/>
        <v>1</v>
      </c>
      <c r="B34" s="13" t="str">
        <f t="shared" si="0"/>
        <v>10301002</v>
      </c>
      <c r="C34" s="9" t="s">
        <v>351</v>
      </c>
      <c r="D34" s="9" t="s">
        <v>76</v>
      </c>
      <c r="E34" s="9" t="s">
        <v>76</v>
      </c>
      <c r="F34" s="9" t="s">
        <v>960</v>
      </c>
    </row>
    <row r="35" spans="1:6" hidden="1">
      <c r="A35" s="12" t="str">
        <f t="shared" si="1"/>
        <v>1</v>
      </c>
      <c r="B35" s="13" t="str">
        <f t="shared" si="0"/>
        <v>10301003</v>
      </c>
      <c r="C35" s="9" t="s">
        <v>352</v>
      </c>
      <c r="D35" s="9" t="s">
        <v>194</v>
      </c>
      <c r="E35" s="9" t="s">
        <v>194</v>
      </c>
      <c r="F35" s="9" t="s">
        <v>874</v>
      </c>
    </row>
    <row r="36" spans="1:6" hidden="1">
      <c r="A36" s="12" t="str">
        <f t="shared" si="1"/>
        <v>1</v>
      </c>
      <c r="B36" s="13" t="str">
        <f t="shared" si="0"/>
        <v>10301004</v>
      </c>
      <c r="C36" s="9" t="s">
        <v>616</v>
      </c>
      <c r="D36" s="9" t="s">
        <v>604</v>
      </c>
      <c r="E36" s="9" t="s">
        <v>604</v>
      </c>
      <c r="F36" s="9" t="s">
        <v>874</v>
      </c>
    </row>
    <row r="37" spans="1:6" hidden="1">
      <c r="A37" s="12" t="str">
        <f t="shared" si="1"/>
        <v>1</v>
      </c>
      <c r="B37" s="13" t="str">
        <f t="shared" si="0"/>
        <v>10301005</v>
      </c>
      <c r="C37" s="9" t="s">
        <v>994</v>
      </c>
      <c r="D37" s="9" t="s">
        <v>995</v>
      </c>
      <c r="E37" s="9" t="s">
        <v>941</v>
      </c>
      <c r="F37" s="9" t="s">
        <v>875</v>
      </c>
    </row>
    <row r="38" spans="1:6" hidden="1">
      <c r="A38" s="12" t="str">
        <f t="shared" si="1"/>
        <v>1</v>
      </c>
      <c r="B38" s="13" t="str">
        <f t="shared" si="0"/>
        <v>10301008</v>
      </c>
      <c r="C38" s="9" t="s">
        <v>353</v>
      </c>
      <c r="D38" s="98" t="s">
        <v>0</v>
      </c>
      <c r="E38" s="98" t="s">
        <v>980</v>
      </c>
      <c r="F38" s="9" t="s">
        <v>875</v>
      </c>
    </row>
    <row r="39" spans="1:6" hidden="1">
      <c r="A39" s="12" t="str">
        <f t="shared" si="1"/>
        <v>1</v>
      </c>
      <c r="B39" s="13" t="str">
        <f t="shared" si="0"/>
        <v>10330001</v>
      </c>
      <c r="C39" s="9" t="s">
        <v>354</v>
      </c>
      <c r="D39" s="9" t="s">
        <v>47</v>
      </c>
      <c r="E39" s="9" t="s">
        <v>10</v>
      </c>
      <c r="F39" s="9" t="s">
        <v>206</v>
      </c>
    </row>
    <row r="40" spans="1:6" hidden="1">
      <c r="A40" s="12" t="str">
        <f t="shared" si="1"/>
        <v>1</v>
      </c>
      <c r="B40" s="13" t="str">
        <f t="shared" si="0"/>
        <v>10330002</v>
      </c>
      <c r="C40" s="9" t="s">
        <v>355</v>
      </c>
      <c r="D40" s="9" t="s">
        <v>5</v>
      </c>
      <c r="E40" s="9" t="s">
        <v>10</v>
      </c>
      <c r="F40" s="9" t="s">
        <v>206</v>
      </c>
    </row>
    <row r="41" spans="1:6" hidden="1">
      <c r="A41" s="12" t="str">
        <f t="shared" si="1"/>
        <v>1</v>
      </c>
      <c r="B41" s="13" t="str">
        <f t="shared" si="0"/>
        <v>10340010</v>
      </c>
      <c r="C41" s="9" t="s">
        <v>996</v>
      </c>
      <c r="D41" s="9" t="s">
        <v>997</v>
      </c>
      <c r="E41" s="4" t="s">
        <v>932</v>
      </c>
      <c r="F41" s="9" t="s">
        <v>206</v>
      </c>
    </row>
    <row r="42" spans="1:6" hidden="1">
      <c r="A42" s="12" t="str">
        <f t="shared" si="1"/>
        <v>1</v>
      </c>
      <c r="B42" s="13" t="str">
        <f t="shared" si="0"/>
        <v>10340020</v>
      </c>
      <c r="C42" s="9" t="s">
        <v>998</v>
      </c>
      <c r="D42" s="9" t="s">
        <v>999</v>
      </c>
      <c r="E42" s="4" t="s">
        <v>932</v>
      </c>
      <c r="F42" s="9" t="s">
        <v>206</v>
      </c>
    </row>
    <row r="43" spans="1:6" hidden="1">
      <c r="A43" s="12" t="str">
        <f t="shared" si="1"/>
        <v>1</v>
      </c>
      <c r="B43" s="13" t="str">
        <f t="shared" si="0"/>
        <v>10340022</v>
      </c>
      <c r="C43" s="9" t="s">
        <v>1000</v>
      </c>
      <c r="D43" s="9" t="s">
        <v>1001</v>
      </c>
      <c r="E43" s="4" t="s">
        <v>932</v>
      </c>
      <c r="F43" s="9" t="s">
        <v>206</v>
      </c>
    </row>
    <row r="44" spans="1:6" hidden="1">
      <c r="A44" s="12" t="str">
        <f t="shared" si="1"/>
        <v>1</v>
      </c>
      <c r="B44" s="13" t="str">
        <f t="shared" si="0"/>
        <v>10340030</v>
      </c>
      <c r="C44" s="9" t="s">
        <v>1002</v>
      </c>
      <c r="D44" s="9" t="s">
        <v>1003</v>
      </c>
      <c r="E44" s="4" t="s">
        <v>932</v>
      </c>
      <c r="F44" s="9" t="s">
        <v>206</v>
      </c>
    </row>
    <row r="45" spans="1:6" hidden="1">
      <c r="A45" s="12" t="str">
        <f t="shared" si="1"/>
        <v>1</v>
      </c>
      <c r="B45" s="13" t="str">
        <f t="shared" si="0"/>
        <v>10340031</v>
      </c>
      <c r="C45" s="9" t="s">
        <v>1004</v>
      </c>
      <c r="D45" s="9" t="s">
        <v>1005</v>
      </c>
      <c r="E45" s="4" t="s">
        <v>932</v>
      </c>
      <c r="F45" s="9" t="s">
        <v>206</v>
      </c>
    </row>
    <row r="46" spans="1:6" hidden="1">
      <c r="A46" s="12" t="str">
        <f t="shared" si="1"/>
        <v>1</v>
      </c>
      <c r="B46" s="13" t="str">
        <f t="shared" si="0"/>
        <v>10340032</v>
      </c>
      <c r="C46" s="9" t="s">
        <v>1006</v>
      </c>
      <c r="D46" s="9" t="s">
        <v>1007</v>
      </c>
      <c r="E46" s="4" t="s">
        <v>932</v>
      </c>
      <c r="F46" s="9" t="s">
        <v>206</v>
      </c>
    </row>
    <row r="47" spans="1:6" hidden="1">
      <c r="A47" s="12" t="str">
        <f t="shared" si="1"/>
        <v>1</v>
      </c>
      <c r="B47" s="13" t="str">
        <f t="shared" si="0"/>
        <v>10340040</v>
      </c>
      <c r="C47" s="9" t="s">
        <v>1008</v>
      </c>
      <c r="D47" s="9" t="s">
        <v>1009</v>
      </c>
      <c r="E47" s="4" t="s">
        <v>932</v>
      </c>
      <c r="F47" s="9" t="s">
        <v>206</v>
      </c>
    </row>
    <row r="48" spans="1:6" hidden="1">
      <c r="A48" s="12" t="str">
        <f t="shared" si="1"/>
        <v>1</v>
      </c>
      <c r="B48" s="13" t="str">
        <f t="shared" si="0"/>
        <v>10340041</v>
      </c>
      <c r="C48" s="9" t="s">
        <v>1010</v>
      </c>
      <c r="D48" s="9" t="s">
        <v>1011</v>
      </c>
      <c r="E48" s="4" t="s">
        <v>932</v>
      </c>
      <c r="F48" s="9" t="s">
        <v>206</v>
      </c>
    </row>
    <row r="49" spans="1:6" hidden="1">
      <c r="A49" s="12" t="str">
        <f t="shared" si="1"/>
        <v>1</v>
      </c>
      <c r="B49" s="13" t="str">
        <f t="shared" si="0"/>
        <v>10340042</v>
      </c>
      <c r="C49" s="9" t="s">
        <v>1012</v>
      </c>
      <c r="D49" s="9" t="s">
        <v>1013</v>
      </c>
      <c r="E49" s="4" t="s">
        <v>932</v>
      </c>
      <c r="F49" s="9" t="s">
        <v>206</v>
      </c>
    </row>
    <row r="50" spans="1:6" hidden="1">
      <c r="A50" s="12" t="str">
        <f t="shared" si="1"/>
        <v>1</v>
      </c>
      <c r="B50" s="13" t="str">
        <f t="shared" si="0"/>
        <v>10340050</v>
      </c>
      <c r="C50" s="9" t="s">
        <v>1014</v>
      </c>
      <c r="D50" s="9" t="s">
        <v>1015</v>
      </c>
      <c r="E50" s="4" t="s">
        <v>1400</v>
      </c>
      <c r="F50" s="9" t="s">
        <v>206</v>
      </c>
    </row>
    <row r="51" spans="1:6" hidden="1">
      <c r="A51" s="12" t="str">
        <f t="shared" si="1"/>
        <v>1</v>
      </c>
      <c r="B51" s="13" t="str">
        <f t="shared" si="0"/>
        <v>10340051</v>
      </c>
      <c r="C51" s="9" t="s">
        <v>1016</v>
      </c>
      <c r="D51" s="9" t="s">
        <v>1017</v>
      </c>
      <c r="E51" s="4" t="s">
        <v>1400</v>
      </c>
      <c r="F51" s="9" t="s">
        <v>206</v>
      </c>
    </row>
    <row r="52" spans="1:6" hidden="1">
      <c r="A52" s="12" t="str">
        <f t="shared" si="1"/>
        <v>1</v>
      </c>
      <c r="B52" s="13" t="str">
        <f t="shared" si="0"/>
        <v>10340052</v>
      </c>
      <c r="C52" s="9" t="s">
        <v>1018</v>
      </c>
      <c r="D52" s="9" t="s">
        <v>1019</v>
      </c>
      <c r="E52" s="4" t="s">
        <v>1400</v>
      </c>
      <c r="F52" s="9" t="s">
        <v>206</v>
      </c>
    </row>
    <row r="53" spans="1:6" hidden="1">
      <c r="A53" s="12" t="str">
        <f t="shared" si="1"/>
        <v>1</v>
      </c>
      <c r="B53" s="13" t="str">
        <f t="shared" si="0"/>
        <v>10340060</v>
      </c>
      <c r="C53" s="9" t="s">
        <v>1020</v>
      </c>
      <c r="D53" s="9" t="s">
        <v>1021</v>
      </c>
      <c r="E53" s="9" t="s">
        <v>932</v>
      </c>
      <c r="F53" s="9" t="s">
        <v>206</v>
      </c>
    </row>
    <row r="54" spans="1:6" hidden="1">
      <c r="A54" s="12" t="str">
        <f t="shared" si="1"/>
        <v>1</v>
      </c>
      <c r="B54" s="13" t="str">
        <f t="shared" si="0"/>
        <v>10340062</v>
      </c>
      <c r="C54" s="9" t="s">
        <v>1022</v>
      </c>
      <c r="D54" s="9" t="s">
        <v>1023</v>
      </c>
      <c r="E54" s="4" t="s">
        <v>932</v>
      </c>
      <c r="F54" s="9" t="s">
        <v>206</v>
      </c>
    </row>
    <row r="55" spans="1:6" hidden="1">
      <c r="A55" s="12" t="str">
        <f t="shared" si="1"/>
        <v>1</v>
      </c>
      <c r="B55" s="13" t="str">
        <f t="shared" si="0"/>
        <v>10340070</v>
      </c>
      <c r="C55" s="9" t="s">
        <v>1024</v>
      </c>
      <c r="D55" s="9" t="s">
        <v>1025</v>
      </c>
      <c r="E55" s="7" t="s">
        <v>933</v>
      </c>
      <c r="F55" s="9" t="s">
        <v>206</v>
      </c>
    </row>
    <row r="56" spans="1:6" hidden="1">
      <c r="A56" s="12" t="str">
        <f t="shared" si="1"/>
        <v>1</v>
      </c>
      <c r="B56" s="13" t="str">
        <f t="shared" si="0"/>
        <v>10340080</v>
      </c>
      <c r="C56" s="9" t="s">
        <v>1026</v>
      </c>
      <c r="D56" s="9" t="s">
        <v>1027</v>
      </c>
      <c r="E56" s="4" t="s">
        <v>871</v>
      </c>
      <c r="F56" s="9" t="s">
        <v>206</v>
      </c>
    </row>
    <row r="57" spans="1:6" hidden="1">
      <c r="A57" s="12" t="str">
        <f t="shared" si="1"/>
        <v>1</v>
      </c>
      <c r="B57" s="13" t="str">
        <f t="shared" si="0"/>
        <v>10340081</v>
      </c>
      <c r="C57" s="9" t="s">
        <v>1028</v>
      </c>
      <c r="D57" s="9" t="s">
        <v>1027</v>
      </c>
      <c r="E57" s="4" t="s">
        <v>871</v>
      </c>
      <c r="F57" s="9" t="s">
        <v>206</v>
      </c>
    </row>
    <row r="58" spans="1:6" hidden="1">
      <c r="A58" s="12" t="str">
        <f t="shared" si="1"/>
        <v>1</v>
      </c>
      <c r="B58" s="13" t="str">
        <f t="shared" si="0"/>
        <v>10340082</v>
      </c>
      <c r="C58" s="9" t="s">
        <v>1029</v>
      </c>
      <c r="D58" s="9" t="s">
        <v>1027</v>
      </c>
      <c r="E58" s="4" t="s">
        <v>871</v>
      </c>
      <c r="F58" s="9" t="s">
        <v>206</v>
      </c>
    </row>
    <row r="59" spans="1:6" hidden="1">
      <c r="A59" s="12" t="str">
        <f t="shared" si="1"/>
        <v>1</v>
      </c>
      <c r="B59" s="13" t="str">
        <f t="shared" si="0"/>
        <v>10340090</v>
      </c>
      <c r="C59" s="9" t="s">
        <v>1030</v>
      </c>
      <c r="D59" s="9" t="s">
        <v>1031</v>
      </c>
      <c r="E59" s="4" t="s">
        <v>932</v>
      </c>
      <c r="F59" s="9" t="s">
        <v>206</v>
      </c>
    </row>
    <row r="60" spans="1:6" hidden="1">
      <c r="A60" s="12" t="str">
        <f t="shared" si="1"/>
        <v>1</v>
      </c>
      <c r="B60" s="13" t="str">
        <f t="shared" si="0"/>
        <v>10340100</v>
      </c>
      <c r="C60" s="9" t="s">
        <v>1032</v>
      </c>
      <c r="D60" s="9" t="s">
        <v>1033</v>
      </c>
      <c r="E60" s="4" t="s">
        <v>932</v>
      </c>
      <c r="F60" s="9" t="s">
        <v>206</v>
      </c>
    </row>
    <row r="61" spans="1:6" hidden="1">
      <c r="A61" s="12" t="str">
        <f t="shared" si="1"/>
        <v>1</v>
      </c>
      <c r="B61" s="13" t="str">
        <f t="shared" si="0"/>
        <v>10340102</v>
      </c>
      <c r="C61" s="9" t="s">
        <v>1034</v>
      </c>
      <c r="D61" s="9" t="s">
        <v>1035</v>
      </c>
      <c r="E61" s="4" t="s">
        <v>932</v>
      </c>
      <c r="F61" s="9" t="s">
        <v>206</v>
      </c>
    </row>
    <row r="62" spans="1:6" hidden="1">
      <c r="A62" s="12" t="str">
        <f t="shared" si="1"/>
        <v>1</v>
      </c>
      <c r="B62" s="13" t="str">
        <f t="shared" si="0"/>
        <v>10340110</v>
      </c>
      <c r="C62" s="9" t="s">
        <v>1036</v>
      </c>
      <c r="D62" s="9" t="s">
        <v>1037</v>
      </c>
      <c r="E62" s="7" t="s">
        <v>933</v>
      </c>
      <c r="F62" s="9" t="s">
        <v>206</v>
      </c>
    </row>
    <row r="63" spans="1:6" hidden="1">
      <c r="A63" s="12" t="str">
        <f t="shared" si="1"/>
        <v>1</v>
      </c>
      <c r="B63" s="13" t="str">
        <f t="shared" si="0"/>
        <v>10340111</v>
      </c>
      <c r="C63" s="9" t="s">
        <v>1038</v>
      </c>
      <c r="D63" s="9" t="s">
        <v>1039</v>
      </c>
      <c r="E63" s="7" t="s">
        <v>933</v>
      </c>
      <c r="F63" s="9" t="s">
        <v>206</v>
      </c>
    </row>
    <row r="64" spans="1:6" hidden="1">
      <c r="A64" s="12" t="str">
        <f t="shared" si="1"/>
        <v>1</v>
      </c>
      <c r="B64" s="13" t="str">
        <f t="shared" si="0"/>
        <v>10340112</v>
      </c>
      <c r="C64" s="9" t="s">
        <v>1040</v>
      </c>
      <c r="D64" s="9" t="s">
        <v>1041</v>
      </c>
      <c r="E64" s="7" t="s">
        <v>933</v>
      </c>
      <c r="F64" s="9" t="s">
        <v>206</v>
      </c>
    </row>
    <row r="65" spans="1:6" hidden="1">
      <c r="A65" s="12" t="str">
        <f t="shared" si="1"/>
        <v>1</v>
      </c>
      <c r="B65" s="13" t="str">
        <f t="shared" si="0"/>
        <v>10340120</v>
      </c>
      <c r="C65" s="9" t="s">
        <v>1042</v>
      </c>
      <c r="D65" s="9" t="s">
        <v>1043</v>
      </c>
      <c r="E65" s="7" t="s">
        <v>933</v>
      </c>
      <c r="F65" s="9" t="s">
        <v>206</v>
      </c>
    </row>
    <row r="66" spans="1:6" hidden="1">
      <c r="A66" s="12" t="str">
        <f t="shared" si="1"/>
        <v>1</v>
      </c>
      <c r="B66" s="13" t="str">
        <f t="shared" ref="B66:B129" si="2">RIGHT(C66,8)</f>
        <v>10340121</v>
      </c>
      <c r="C66" s="9" t="s">
        <v>1044</v>
      </c>
      <c r="D66" s="9" t="s">
        <v>1045</v>
      </c>
      <c r="E66" s="7" t="s">
        <v>933</v>
      </c>
      <c r="F66" s="9" t="s">
        <v>206</v>
      </c>
    </row>
    <row r="67" spans="1:6" hidden="1">
      <c r="A67" s="12" t="str">
        <f t="shared" ref="A67:A130" si="3">LEFT(B67,1)</f>
        <v>1</v>
      </c>
      <c r="B67" s="13" t="str">
        <f t="shared" si="2"/>
        <v>10340122</v>
      </c>
      <c r="C67" s="9" t="s">
        <v>1046</v>
      </c>
      <c r="D67" s="9" t="s">
        <v>1047</v>
      </c>
      <c r="E67" s="7" t="s">
        <v>933</v>
      </c>
      <c r="F67" s="9" t="s">
        <v>206</v>
      </c>
    </row>
    <row r="68" spans="1:6" hidden="1">
      <c r="A68" s="12" t="str">
        <f t="shared" si="3"/>
        <v>1</v>
      </c>
      <c r="B68" s="13" t="str">
        <f t="shared" si="2"/>
        <v>10340130</v>
      </c>
      <c r="C68" s="9" t="s">
        <v>1048</v>
      </c>
      <c r="D68" s="9" t="s">
        <v>1049</v>
      </c>
      <c r="E68" s="21" t="s">
        <v>1398</v>
      </c>
      <c r="F68" s="9" t="s">
        <v>206</v>
      </c>
    </row>
    <row r="69" spans="1:6" hidden="1">
      <c r="A69" s="12" t="str">
        <f t="shared" si="3"/>
        <v>1</v>
      </c>
      <c r="B69" s="13" t="str">
        <f t="shared" si="2"/>
        <v>10340131</v>
      </c>
      <c r="C69" s="9" t="s">
        <v>1050</v>
      </c>
      <c r="D69" s="9" t="s">
        <v>1051</v>
      </c>
      <c r="E69" s="21" t="s">
        <v>1398</v>
      </c>
      <c r="F69" s="9" t="s">
        <v>206</v>
      </c>
    </row>
    <row r="70" spans="1:6" hidden="1">
      <c r="A70" s="12" t="str">
        <f t="shared" si="3"/>
        <v>1</v>
      </c>
      <c r="B70" s="13" t="str">
        <f t="shared" si="2"/>
        <v>10340132</v>
      </c>
      <c r="C70" s="9" t="s">
        <v>1052</v>
      </c>
      <c r="D70" s="9" t="s">
        <v>1053</v>
      </c>
      <c r="E70" s="21" t="s">
        <v>1398</v>
      </c>
      <c r="F70" s="9" t="s">
        <v>206</v>
      </c>
    </row>
    <row r="71" spans="1:6" hidden="1">
      <c r="A71" s="12" t="str">
        <f t="shared" si="3"/>
        <v>1</v>
      </c>
      <c r="B71" s="13" t="str">
        <f t="shared" si="2"/>
        <v>10340140</v>
      </c>
      <c r="C71" s="9" t="s">
        <v>1054</v>
      </c>
      <c r="D71" s="9" t="s">
        <v>1055</v>
      </c>
      <c r="E71" s="21" t="s">
        <v>1399</v>
      </c>
      <c r="F71" s="9" t="s">
        <v>206</v>
      </c>
    </row>
    <row r="72" spans="1:6" hidden="1">
      <c r="A72" s="12" t="str">
        <f t="shared" si="3"/>
        <v>1</v>
      </c>
      <c r="B72" s="13" t="str">
        <f t="shared" si="2"/>
        <v>10340141</v>
      </c>
      <c r="C72" s="9" t="s">
        <v>1056</v>
      </c>
      <c r="D72" s="9" t="s">
        <v>1057</v>
      </c>
      <c r="E72" s="21" t="s">
        <v>1399</v>
      </c>
      <c r="F72" s="9" t="s">
        <v>206</v>
      </c>
    </row>
    <row r="73" spans="1:6" hidden="1">
      <c r="A73" s="12" t="str">
        <f t="shared" si="3"/>
        <v>1</v>
      </c>
      <c r="B73" s="13" t="str">
        <f t="shared" si="2"/>
        <v>10349998</v>
      </c>
      <c r="C73" s="9" t="s">
        <v>356</v>
      </c>
      <c r="D73" s="9" t="s">
        <v>292</v>
      </c>
      <c r="E73" s="9" t="s">
        <v>357</v>
      </c>
      <c r="F73" s="9" t="s">
        <v>206</v>
      </c>
    </row>
    <row r="74" spans="1:6" hidden="1">
      <c r="A74" s="12" t="str">
        <f t="shared" si="3"/>
        <v>1</v>
      </c>
      <c r="B74" s="13" t="str">
        <f t="shared" si="2"/>
        <v>10350001</v>
      </c>
      <c r="C74" s="9" t="s">
        <v>358</v>
      </c>
      <c r="D74" s="9" t="s">
        <v>44</v>
      </c>
      <c r="E74" s="9" t="s">
        <v>228</v>
      </c>
      <c r="F74" s="9" t="s">
        <v>21</v>
      </c>
    </row>
    <row r="75" spans="1:6" hidden="1">
      <c r="A75" s="12" t="str">
        <f t="shared" si="3"/>
        <v>1</v>
      </c>
      <c r="B75" s="13" t="str">
        <f t="shared" si="2"/>
        <v>10350002</v>
      </c>
      <c r="C75" s="9" t="s">
        <v>359</v>
      </c>
      <c r="D75" s="9" t="s">
        <v>45</v>
      </c>
      <c r="E75" s="9" t="s">
        <v>228</v>
      </c>
      <c r="F75" s="9" t="s">
        <v>21</v>
      </c>
    </row>
    <row r="76" spans="1:6" hidden="1">
      <c r="A76" s="12" t="str">
        <f t="shared" si="3"/>
        <v>1</v>
      </c>
      <c r="B76" s="13" t="str">
        <f t="shared" si="2"/>
        <v>10350003</v>
      </c>
      <c r="C76" s="9" t="s">
        <v>360</v>
      </c>
      <c r="D76" s="9" t="s">
        <v>46</v>
      </c>
      <c r="E76" s="9" t="s">
        <v>228</v>
      </c>
      <c r="F76" s="9" t="s">
        <v>21</v>
      </c>
    </row>
    <row r="77" spans="1:6" hidden="1">
      <c r="A77" s="12" t="str">
        <f t="shared" si="3"/>
        <v>1</v>
      </c>
      <c r="B77" s="13" t="str">
        <f t="shared" si="2"/>
        <v>10350004</v>
      </c>
      <c r="C77" s="9" t="s">
        <v>361</v>
      </c>
      <c r="D77" s="9" t="s">
        <v>293</v>
      </c>
      <c r="E77" s="9" t="s">
        <v>950</v>
      </c>
      <c r="F77" s="9" t="s">
        <v>21</v>
      </c>
    </row>
    <row r="78" spans="1:6" hidden="1">
      <c r="A78" s="12" t="str">
        <f t="shared" si="3"/>
        <v>1</v>
      </c>
      <c r="B78" s="13" t="str">
        <f t="shared" si="2"/>
        <v>10350005</v>
      </c>
      <c r="C78" s="9" t="s">
        <v>362</v>
      </c>
      <c r="D78" s="9" t="s">
        <v>307</v>
      </c>
      <c r="E78" s="9" t="s">
        <v>877</v>
      </c>
      <c r="F78" s="9" t="s">
        <v>21</v>
      </c>
    </row>
    <row r="79" spans="1:6" hidden="1">
      <c r="A79" s="12" t="str">
        <f t="shared" si="3"/>
        <v>1</v>
      </c>
      <c r="B79" s="13" t="str">
        <f t="shared" si="2"/>
        <v>10350006</v>
      </c>
      <c r="C79" s="9" t="s">
        <v>363</v>
      </c>
      <c r="D79" s="9" t="s">
        <v>294</v>
      </c>
      <c r="E79" s="9" t="s">
        <v>950</v>
      </c>
      <c r="F79" s="9" t="s">
        <v>21</v>
      </c>
    </row>
    <row r="80" spans="1:6" hidden="1">
      <c r="A80" s="12" t="str">
        <f t="shared" si="3"/>
        <v>1</v>
      </c>
      <c r="B80" s="13" t="str">
        <f t="shared" si="2"/>
        <v>10350007</v>
      </c>
      <c r="C80" s="9" t="s">
        <v>364</v>
      </c>
      <c r="D80" s="9" t="s">
        <v>77</v>
      </c>
      <c r="E80" s="9" t="s">
        <v>380</v>
      </c>
      <c r="F80" s="9" t="s">
        <v>21</v>
      </c>
    </row>
    <row r="81" spans="1:6" hidden="1">
      <c r="A81" s="12" t="str">
        <f t="shared" si="3"/>
        <v>1</v>
      </c>
      <c r="B81" s="13" t="str">
        <f t="shared" si="2"/>
        <v>10350008</v>
      </c>
      <c r="C81" s="9" t="s">
        <v>365</v>
      </c>
      <c r="D81" s="9" t="s">
        <v>187</v>
      </c>
      <c r="E81" s="9" t="s">
        <v>16</v>
      </c>
      <c r="F81" s="9" t="s">
        <v>21</v>
      </c>
    </row>
    <row r="82" spans="1:6" hidden="1">
      <c r="A82" s="12" t="str">
        <f t="shared" si="3"/>
        <v>1</v>
      </c>
      <c r="B82" s="13" t="str">
        <f t="shared" si="2"/>
        <v>10350011</v>
      </c>
      <c r="C82" s="9" t="s">
        <v>366</v>
      </c>
      <c r="D82" s="9" t="s">
        <v>188</v>
      </c>
      <c r="E82" s="9" t="s">
        <v>311</v>
      </c>
      <c r="F82" s="9" t="s">
        <v>21</v>
      </c>
    </row>
    <row r="83" spans="1:6" hidden="1">
      <c r="A83" s="12" t="str">
        <f t="shared" si="3"/>
        <v>1</v>
      </c>
      <c r="B83" s="13" t="str">
        <f t="shared" si="2"/>
        <v>10350012</v>
      </c>
      <c r="C83" s="9" t="s">
        <v>367</v>
      </c>
      <c r="D83" s="9" t="s">
        <v>189</v>
      </c>
      <c r="E83" s="9" t="s">
        <v>311</v>
      </c>
      <c r="F83" s="9" t="s">
        <v>21</v>
      </c>
    </row>
    <row r="84" spans="1:6" hidden="1">
      <c r="A84" s="12" t="str">
        <f t="shared" si="3"/>
        <v>1</v>
      </c>
      <c r="B84" s="13" t="str">
        <f t="shared" si="2"/>
        <v>10350900</v>
      </c>
      <c r="C84" s="9" t="s">
        <v>369</v>
      </c>
      <c r="D84" s="9" t="s">
        <v>370</v>
      </c>
      <c r="E84" s="9" t="s">
        <v>228</v>
      </c>
      <c r="F84" s="9" t="s">
        <v>21</v>
      </c>
    </row>
    <row r="85" spans="1:6" hidden="1">
      <c r="A85" s="12" t="str">
        <f t="shared" si="3"/>
        <v>1</v>
      </c>
      <c r="B85" s="13" t="str">
        <f t="shared" si="2"/>
        <v>10350901</v>
      </c>
      <c r="C85" s="9" t="s">
        <v>371</v>
      </c>
      <c r="D85" s="9" t="s">
        <v>372</v>
      </c>
      <c r="E85" s="9" t="s">
        <v>228</v>
      </c>
      <c r="F85" s="9" t="s">
        <v>21</v>
      </c>
    </row>
    <row r="86" spans="1:6" hidden="1">
      <c r="A86" s="12" t="str">
        <f t="shared" si="3"/>
        <v>1</v>
      </c>
      <c r="B86" s="13" t="str">
        <f t="shared" si="2"/>
        <v>10350902</v>
      </c>
      <c r="C86" s="9" t="s">
        <v>373</v>
      </c>
      <c r="D86" s="9" t="s">
        <v>32</v>
      </c>
      <c r="E86" s="9" t="s">
        <v>228</v>
      </c>
      <c r="F86" s="9" t="s">
        <v>21</v>
      </c>
    </row>
    <row r="87" spans="1:6" hidden="1">
      <c r="A87" s="12" t="str">
        <f t="shared" si="3"/>
        <v>1</v>
      </c>
      <c r="B87" s="13" t="str">
        <f t="shared" si="2"/>
        <v>10350903</v>
      </c>
      <c r="C87" s="9" t="s">
        <v>375</v>
      </c>
      <c r="D87" s="9" t="s">
        <v>376</v>
      </c>
      <c r="E87" s="9" t="s">
        <v>877</v>
      </c>
      <c r="F87" s="9" t="s">
        <v>21</v>
      </c>
    </row>
    <row r="88" spans="1:6" hidden="1">
      <c r="A88" s="12" t="str">
        <f t="shared" si="3"/>
        <v>1</v>
      </c>
      <c r="B88" s="13" t="str">
        <f t="shared" si="2"/>
        <v>10350904</v>
      </c>
      <c r="C88" s="9" t="s">
        <v>377</v>
      </c>
      <c r="D88" s="9" t="s">
        <v>294</v>
      </c>
      <c r="E88" s="9" t="s">
        <v>950</v>
      </c>
      <c r="F88" s="9" t="s">
        <v>21</v>
      </c>
    </row>
    <row r="89" spans="1:6" hidden="1">
      <c r="A89" s="12" t="str">
        <f t="shared" si="3"/>
        <v>1</v>
      </c>
      <c r="B89" s="13" t="str">
        <f t="shared" si="2"/>
        <v>10350905</v>
      </c>
      <c r="C89" s="9" t="s">
        <v>378</v>
      </c>
      <c r="D89" s="9" t="s">
        <v>379</v>
      </c>
      <c r="E89" s="9" t="s">
        <v>380</v>
      </c>
      <c r="F89" s="9" t="s">
        <v>21</v>
      </c>
    </row>
    <row r="90" spans="1:6" hidden="1">
      <c r="A90" s="12" t="str">
        <f t="shared" si="3"/>
        <v>1</v>
      </c>
      <c r="B90" s="13" t="str">
        <f t="shared" si="2"/>
        <v>10350906</v>
      </c>
      <c r="C90" s="9" t="s">
        <v>374</v>
      </c>
      <c r="D90" s="9" t="s">
        <v>1</v>
      </c>
      <c r="E90" s="9" t="s">
        <v>16</v>
      </c>
      <c r="F90" s="9" t="s">
        <v>21</v>
      </c>
    </row>
    <row r="91" spans="1:6" hidden="1">
      <c r="A91" s="12" t="str">
        <f t="shared" si="3"/>
        <v>1</v>
      </c>
      <c r="B91" s="13" t="str">
        <f t="shared" si="2"/>
        <v>10360001</v>
      </c>
      <c r="C91" s="9" t="s">
        <v>381</v>
      </c>
      <c r="D91" s="9" t="s">
        <v>78</v>
      </c>
      <c r="E91" s="166" t="s">
        <v>3846</v>
      </c>
      <c r="F91" s="9" t="s">
        <v>872</v>
      </c>
    </row>
    <row r="92" spans="1:6" hidden="1">
      <c r="A92" s="12" t="str">
        <f t="shared" si="3"/>
        <v>1</v>
      </c>
      <c r="B92" s="13" t="str">
        <f t="shared" si="2"/>
        <v>10360002</v>
      </c>
      <c r="C92" s="9" t="s">
        <v>368</v>
      </c>
      <c r="D92" s="9" t="s">
        <v>48</v>
      </c>
      <c r="E92" s="9" t="s">
        <v>311</v>
      </c>
      <c r="F92" s="9" t="s">
        <v>21</v>
      </c>
    </row>
    <row r="93" spans="1:6" hidden="1">
      <c r="A93" s="12" t="str">
        <f t="shared" si="3"/>
        <v>1</v>
      </c>
      <c r="B93" s="13" t="str">
        <f t="shared" si="2"/>
        <v>10360003</v>
      </c>
      <c r="C93" s="9" t="s">
        <v>382</v>
      </c>
      <c r="D93" s="9" t="s">
        <v>79</v>
      </c>
      <c r="E93" s="9" t="s">
        <v>940</v>
      </c>
      <c r="F93" s="9" t="s">
        <v>872</v>
      </c>
    </row>
    <row r="94" spans="1:6" hidden="1">
      <c r="A94" s="12" t="str">
        <f t="shared" si="3"/>
        <v>1</v>
      </c>
      <c r="B94" s="13" t="str">
        <f t="shared" si="2"/>
        <v>10360004</v>
      </c>
      <c r="C94" s="9" t="s">
        <v>383</v>
      </c>
      <c r="D94" s="9" t="s">
        <v>80</v>
      </c>
      <c r="E94" s="9" t="s">
        <v>940</v>
      </c>
      <c r="F94" s="9" t="s">
        <v>872</v>
      </c>
    </row>
    <row r="95" spans="1:6" hidden="1">
      <c r="A95" s="12" t="str">
        <f t="shared" si="3"/>
        <v>1</v>
      </c>
      <c r="B95" s="13" t="str">
        <f t="shared" si="2"/>
        <v>10361001</v>
      </c>
      <c r="C95" s="9" t="s">
        <v>384</v>
      </c>
      <c r="D95" s="9" t="s">
        <v>81</v>
      </c>
      <c r="E95" s="9" t="s">
        <v>565</v>
      </c>
      <c r="F95" s="9" t="s">
        <v>872</v>
      </c>
    </row>
    <row r="96" spans="1:6" hidden="1">
      <c r="A96" s="12" t="str">
        <f t="shared" si="3"/>
        <v>1</v>
      </c>
      <c r="B96" s="13" t="str">
        <f t="shared" si="2"/>
        <v>10361003</v>
      </c>
      <c r="C96" s="9" t="s">
        <v>385</v>
      </c>
      <c r="D96" s="9" t="s">
        <v>82</v>
      </c>
      <c r="E96" s="9" t="s">
        <v>565</v>
      </c>
      <c r="F96" s="9" t="s">
        <v>872</v>
      </c>
    </row>
    <row r="97" spans="1:6" hidden="1">
      <c r="A97" s="12" t="str">
        <f t="shared" si="3"/>
        <v>1</v>
      </c>
      <c r="B97" s="13" t="str">
        <f t="shared" si="2"/>
        <v>10361004</v>
      </c>
      <c r="C97" s="9" t="s">
        <v>1058</v>
      </c>
      <c r="D97" s="9" t="s">
        <v>1059</v>
      </c>
      <c r="E97" s="9" t="s">
        <v>565</v>
      </c>
      <c r="F97" s="9" t="s">
        <v>872</v>
      </c>
    </row>
    <row r="98" spans="1:6" hidden="1">
      <c r="A98" s="12" t="str">
        <f t="shared" si="3"/>
        <v>1</v>
      </c>
      <c r="B98" s="13" t="str">
        <f t="shared" si="2"/>
        <v>10362003</v>
      </c>
      <c r="C98" s="9" t="s">
        <v>386</v>
      </c>
      <c r="D98" s="9" t="s">
        <v>49</v>
      </c>
      <c r="E98" s="9" t="s">
        <v>230</v>
      </c>
      <c r="F98" s="9" t="s">
        <v>872</v>
      </c>
    </row>
    <row r="99" spans="1:6" hidden="1">
      <c r="A99" s="12" t="str">
        <f t="shared" si="3"/>
        <v>1</v>
      </c>
      <c r="B99" s="13" t="str">
        <f t="shared" si="2"/>
        <v>10363001</v>
      </c>
      <c r="C99" s="9" t="s">
        <v>387</v>
      </c>
      <c r="D99" s="9" t="s">
        <v>50</v>
      </c>
      <c r="E99" s="9" t="s">
        <v>572</v>
      </c>
      <c r="F99" s="9" t="s">
        <v>872</v>
      </c>
    </row>
    <row r="100" spans="1:6" hidden="1">
      <c r="A100" s="12" t="str">
        <f t="shared" si="3"/>
        <v>1</v>
      </c>
      <c r="B100" s="13" t="str">
        <f t="shared" si="2"/>
        <v>10364001</v>
      </c>
      <c r="C100" s="9" t="s">
        <v>388</v>
      </c>
      <c r="D100" s="9" t="s">
        <v>83</v>
      </c>
      <c r="E100" s="9" t="s">
        <v>1322</v>
      </c>
      <c r="F100" s="9" t="s">
        <v>872</v>
      </c>
    </row>
    <row r="101" spans="1:6" hidden="1">
      <c r="A101" s="12" t="str">
        <f t="shared" si="3"/>
        <v>1</v>
      </c>
      <c r="B101" s="13" t="str">
        <f t="shared" si="2"/>
        <v>10364003</v>
      </c>
      <c r="C101" s="9" t="s">
        <v>389</v>
      </c>
      <c r="D101" s="9" t="s">
        <v>33</v>
      </c>
      <c r="E101" s="9" t="s">
        <v>33</v>
      </c>
      <c r="F101" s="9" t="s">
        <v>872</v>
      </c>
    </row>
    <row r="102" spans="1:6" hidden="1">
      <c r="A102" s="12" t="str">
        <f t="shared" si="3"/>
        <v>1</v>
      </c>
      <c r="B102" s="13" t="str">
        <f t="shared" si="2"/>
        <v>10364004</v>
      </c>
      <c r="C102" s="9" t="s">
        <v>390</v>
      </c>
      <c r="D102" s="9" t="s">
        <v>295</v>
      </c>
      <c r="E102" s="9" t="s">
        <v>295</v>
      </c>
      <c r="F102" s="9" t="s">
        <v>872</v>
      </c>
    </row>
    <row r="103" spans="1:6" hidden="1">
      <c r="A103" s="12" t="str">
        <f t="shared" si="3"/>
        <v>1</v>
      </c>
      <c r="B103" s="13" t="str">
        <f t="shared" si="2"/>
        <v>10367001</v>
      </c>
      <c r="C103" s="9" t="s">
        <v>391</v>
      </c>
      <c r="D103" s="9" t="s">
        <v>35</v>
      </c>
      <c r="E103" s="9" t="s">
        <v>860</v>
      </c>
      <c r="F103" s="9" t="s">
        <v>392</v>
      </c>
    </row>
    <row r="104" spans="1:6">
      <c r="A104" s="12" t="str">
        <f t="shared" si="3"/>
        <v>2</v>
      </c>
      <c r="B104" s="13" t="str">
        <f t="shared" si="2"/>
        <v>20100001</v>
      </c>
      <c r="C104" s="9" t="s">
        <v>393</v>
      </c>
      <c r="D104" s="9" t="s">
        <v>84</v>
      </c>
      <c r="E104" s="9" t="s">
        <v>84</v>
      </c>
      <c r="F104" s="9" t="s">
        <v>852</v>
      </c>
    </row>
    <row r="105" spans="1:6">
      <c r="A105" s="12" t="str">
        <f t="shared" si="3"/>
        <v>2</v>
      </c>
      <c r="B105" s="13" t="str">
        <f t="shared" si="2"/>
        <v>20100002</v>
      </c>
      <c r="C105" s="9" t="s">
        <v>394</v>
      </c>
      <c r="D105" s="9" t="s">
        <v>85</v>
      </c>
      <c r="E105" s="9" t="s">
        <v>85</v>
      </c>
      <c r="F105" s="9" t="s">
        <v>852</v>
      </c>
    </row>
    <row r="106" spans="1:6" ht="15" hidden="1">
      <c r="A106" s="12" t="str">
        <f t="shared" si="3"/>
        <v>2</v>
      </c>
      <c r="B106" s="13" t="str">
        <f t="shared" si="2"/>
        <v>20100003</v>
      </c>
      <c r="C106" s="9" t="s">
        <v>395</v>
      </c>
      <c r="D106" s="9" t="s">
        <v>86</v>
      </c>
      <c r="E106" s="9" t="s">
        <v>228</v>
      </c>
      <c r="F106" s="65" t="s">
        <v>304</v>
      </c>
    </row>
    <row r="107" spans="1:6" ht="15" hidden="1">
      <c r="A107" s="12" t="str">
        <f t="shared" si="3"/>
        <v>2</v>
      </c>
      <c r="B107" s="13" t="str">
        <f t="shared" si="2"/>
        <v>20100004</v>
      </c>
      <c r="C107" s="9" t="s">
        <v>396</v>
      </c>
      <c r="D107" s="9" t="s">
        <v>87</v>
      </c>
      <c r="E107" s="9" t="s">
        <v>228</v>
      </c>
      <c r="F107" s="65" t="s">
        <v>304</v>
      </c>
    </row>
    <row r="108" spans="1:6" ht="15" hidden="1">
      <c r="A108" s="12" t="str">
        <f t="shared" si="3"/>
        <v>2</v>
      </c>
      <c r="B108" s="13" t="str">
        <f t="shared" si="2"/>
        <v>20100005</v>
      </c>
      <c r="C108" s="9" t="s">
        <v>397</v>
      </c>
      <c r="D108" s="9" t="s">
        <v>88</v>
      </c>
      <c r="E108" s="9" t="s">
        <v>228</v>
      </c>
      <c r="F108" s="65" t="s">
        <v>304</v>
      </c>
    </row>
    <row r="109" spans="1:6" ht="15" hidden="1">
      <c r="A109" s="12" t="str">
        <f t="shared" si="3"/>
        <v>2</v>
      </c>
      <c r="B109" s="13" t="str">
        <f t="shared" si="2"/>
        <v>20100006</v>
      </c>
      <c r="C109" s="9" t="s">
        <v>398</v>
      </c>
      <c r="D109" s="9" t="s">
        <v>89</v>
      </c>
      <c r="E109" s="9" t="s">
        <v>228</v>
      </c>
      <c r="F109" s="65" t="s">
        <v>304</v>
      </c>
    </row>
    <row r="110" spans="1:6" ht="15" hidden="1">
      <c r="A110" s="12" t="str">
        <f t="shared" si="3"/>
        <v>2</v>
      </c>
      <c r="B110" s="13" t="str">
        <f t="shared" si="2"/>
        <v>20100007</v>
      </c>
      <c r="C110" s="9" t="s">
        <v>399</v>
      </c>
      <c r="D110" s="9" t="s">
        <v>90</v>
      </c>
      <c r="E110" s="9" t="s">
        <v>228</v>
      </c>
      <c r="F110" s="65" t="s">
        <v>304</v>
      </c>
    </row>
    <row r="111" spans="1:6" ht="15" hidden="1">
      <c r="A111" s="12" t="str">
        <f t="shared" si="3"/>
        <v>2</v>
      </c>
      <c r="B111" s="13" t="str">
        <f t="shared" si="2"/>
        <v>20100008</v>
      </c>
      <c r="C111" s="9" t="s">
        <v>400</v>
      </c>
      <c r="D111" s="9" t="s">
        <v>91</v>
      </c>
      <c r="E111" s="9" t="s">
        <v>690</v>
      </c>
      <c r="F111" s="65" t="s">
        <v>304</v>
      </c>
    </row>
    <row r="112" spans="1:6" ht="15" hidden="1">
      <c r="A112" s="12" t="str">
        <f t="shared" si="3"/>
        <v>2</v>
      </c>
      <c r="B112" s="13" t="str">
        <f t="shared" si="2"/>
        <v>20100009</v>
      </c>
      <c r="C112" s="9" t="s">
        <v>401</v>
      </c>
      <c r="D112" s="9" t="s">
        <v>92</v>
      </c>
      <c r="E112" s="9" t="s">
        <v>689</v>
      </c>
      <c r="F112" s="65" t="s">
        <v>304</v>
      </c>
    </row>
    <row r="113" spans="1:6" ht="15" hidden="1">
      <c r="A113" s="12" t="str">
        <f t="shared" si="3"/>
        <v>2</v>
      </c>
      <c r="B113" s="13" t="str">
        <f t="shared" si="2"/>
        <v>20100010</v>
      </c>
      <c r="C113" s="9" t="s">
        <v>402</v>
      </c>
      <c r="D113" s="9" t="s">
        <v>93</v>
      </c>
      <c r="E113" s="9" t="s">
        <v>228</v>
      </c>
      <c r="F113" s="65" t="s">
        <v>304</v>
      </c>
    </row>
    <row r="114" spans="1:6" ht="15" hidden="1">
      <c r="A114" s="12" t="str">
        <f t="shared" si="3"/>
        <v>2</v>
      </c>
      <c r="B114" s="13" t="str">
        <f t="shared" si="2"/>
        <v>20100012</v>
      </c>
      <c r="C114" s="9" t="s">
        <v>1060</v>
      </c>
      <c r="D114" s="9" t="s">
        <v>1061</v>
      </c>
      <c r="E114" s="9" t="s">
        <v>228</v>
      </c>
      <c r="F114" s="65" t="s">
        <v>304</v>
      </c>
    </row>
    <row r="115" spans="1:6" ht="15" hidden="1">
      <c r="A115" s="12" t="str">
        <f t="shared" si="3"/>
        <v>2</v>
      </c>
      <c r="B115" s="13" t="str">
        <f t="shared" si="2"/>
        <v>20100013</v>
      </c>
      <c r="C115" s="9" t="s">
        <v>403</v>
      </c>
      <c r="D115" s="9" t="s">
        <v>94</v>
      </c>
      <c r="E115" s="9" t="s">
        <v>689</v>
      </c>
      <c r="F115" s="65" t="s">
        <v>304</v>
      </c>
    </row>
    <row r="116" spans="1:6" ht="15" hidden="1">
      <c r="A116" s="12" t="str">
        <f t="shared" si="3"/>
        <v>2</v>
      </c>
      <c r="B116" s="13" t="str">
        <f t="shared" si="2"/>
        <v>20100015</v>
      </c>
      <c r="C116" s="9" t="s">
        <v>1062</v>
      </c>
      <c r="D116" s="9" t="s">
        <v>1063</v>
      </c>
      <c r="E116" s="9" t="s">
        <v>228</v>
      </c>
      <c r="F116" s="65" t="s">
        <v>304</v>
      </c>
    </row>
    <row r="117" spans="1:6" hidden="1">
      <c r="A117" s="12" t="str">
        <f t="shared" si="3"/>
        <v>2</v>
      </c>
      <c r="B117" s="13" t="str">
        <f t="shared" si="2"/>
        <v>20100016</v>
      </c>
      <c r="C117" s="9" t="s">
        <v>1064</v>
      </c>
      <c r="D117" s="9" t="s">
        <v>1065</v>
      </c>
      <c r="E117" s="9" t="s">
        <v>4046</v>
      </c>
      <c r="F117" s="9" t="s">
        <v>392</v>
      </c>
    </row>
    <row r="118" spans="1:6" hidden="1">
      <c r="A118" s="12" t="str">
        <f t="shared" si="3"/>
        <v>2</v>
      </c>
      <c r="B118" s="13" t="str">
        <f t="shared" si="2"/>
        <v>20120001</v>
      </c>
      <c r="C118" s="9" t="s">
        <v>1066</v>
      </c>
      <c r="D118" s="9" t="s">
        <v>1067</v>
      </c>
      <c r="E118" s="9" t="s">
        <v>915</v>
      </c>
      <c r="F118" s="9" t="s">
        <v>208</v>
      </c>
    </row>
    <row r="119" spans="1:6" hidden="1">
      <c r="A119" s="12" t="str">
        <f t="shared" si="3"/>
        <v>2</v>
      </c>
      <c r="B119" s="13" t="str">
        <f t="shared" si="2"/>
        <v>20121001</v>
      </c>
      <c r="C119" s="9" t="s">
        <v>404</v>
      </c>
      <c r="D119" s="9" t="s">
        <v>296</v>
      </c>
      <c r="E119" s="9" t="s">
        <v>853</v>
      </c>
      <c r="F119" s="9" t="s">
        <v>711</v>
      </c>
    </row>
    <row r="120" spans="1:6" hidden="1">
      <c r="A120" s="12" t="str">
        <f t="shared" si="3"/>
        <v>2</v>
      </c>
      <c r="B120" s="13" t="str">
        <f t="shared" si="2"/>
        <v>20122009</v>
      </c>
      <c r="C120" s="9" t="s">
        <v>1068</v>
      </c>
      <c r="D120" s="9" t="s">
        <v>1069</v>
      </c>
      <c r="E120" s="9" t="s">
        <v>1116</v>
      </c>
      <c r="F120" s="9" t="s">
        <v>208</v>
      </c>
    </row>
    <row r="121" spans="1:6" hidden="1">
      <c r="A121" s="12" t="str">
        <f t="shared" si="3"/>
        <v>2</v>
      </c>
      <c r="B121" s="13" t="str">
        <f t="shared" si="2"/>
        <v>20122010</v>
      </c>
      <c r="C121" s="9" t="s">
        <v>1070</v>
      </c>
      <c r="D121" s="9" t="s">
        <v>1071</v>
      </c>
      <c r="E121" s="9" t="s">
        <v>863</v>
      </c>
      <c r="F121" s="9" t="s">
        <v>208</v>
      </c>
    </row>
    <row r="122" spans="1:6" hidden="1">
      <c r="A122" s="12" t="str">
        <f t="shared" si="3"/>
        <v>2</v>
      </c>
      <c r="B122" s="13" t="str">
        <f t="shared" si="2"/>
        <v>20124006</v>
      </c>
      <c r="C122" s="9" t="s">
        <v>1072</v>
      </c>
      <c r="D122" s="9" t="s">
        <v>741</v>
      </c>
      <c r="E122" s="9" t="s">
        <v>741</v>
      </c>
      <c r="F122" s="9" t="s">
        <v>966</v>
      </c>
    </row>
    <row r="123" spans="1:6" hidden="1">
      <c r="A123" s="12" t="str">
        <f t="shared" si="3"/>
        <v>2</v>
      </c>
      <c r="B123" s="13" t="str">
        <f t="shared" si="2"/>
        <v>20130001</v>
      </c>
      <c r="C123" s="9" t="s">
        <v>405</v>
      </c>
      <c r="D123" s="9" t="s">
        <v>95</v>
      </c>
      <c r="E123" s="9" t="s">
        <v>860</v>
      </c>
      <c r="F123" s="9" t="s">
        <v>392</v>
      </c>
    </row>
    <row r="124" spans="1:6" hidden="1">
      <c r="A124" s="12" t="str">
        <f t="shared" si="3"/>
        <v>2</v>
      </c>
      <c r="B124" s="13" t="str">
        <f t="shared" si="2"/>
        <v>20130004</v>
      </c>
      <c r="C124" s="9" t="s">
        <v>406</v>
      </c>
      <c r="D124" s="9" t="s">
        <v>96</v>
      </c>
      <c r="E124" s="9" t="s">
        <v>860</v>
      </c>
      <c r="F124" s="9" t="s">
        <v>392</v>
      </c>
    </row>
    <row r="125" spans="1:6" hidden="1">
      <c r="A125" s="12" t="str">
        <f t="shared" si="3"/>
        <v>2</v>
      </c>
      <c r="B125" s="13" t="str">
        <f t="shared" si="2"/>
        <v>20130007</v>
      </c>
      <c r="C125" s="9" t="s">
        <v>407</v>
      </c>
      <c r="D125" s="9" t="s">
        <v>97</v>
      </c>
      <c r="E125" s="9" t="s">
        <v>860</v>
      </c>
      <c r="F125" s="9" t="s">
        <v>392</v>
      </c>
    </row>
    <row r="126" spans="1:6" hidden="1">
      <c r="A126" s="12" t="str">
        <f t="shared" si="3"/>
        <v>2</v>
      </c>
      <c r="B126" s="13" t="str">
        <f t="shared" si="2"/>
        <v>20130009</v>
      </c>
      <c r="C126" s="9" t="s">
        <v>408</v>
      </c>
      <c r="D126" s="9" t="s">
        <v>98</v>
      </c>
      <c r="E126" s="9" t="s">
        <v>860</v>
      </c>
      <c r="F126" s="9" t="s">
        <v>392</v>
      </c>
    </row>
    <row r="127" spans="1:6" hidden="1">
      <c r="A127" s="12" t="str">
        <f t="shared" si="3"/>
        <v>2</v>
      </c>
      <c r="B127" s="13" t="str">
        <f t="shared" si="2"/>
        <v>20130010</v>
      </c>
      <c r="C127" s="9" t="s">
        <v>409</v>
      </c>
      <c r="D127" s="9" t="s">
        <v>99</v>
      </c>
      <c r="E127" s="9" t="s">
        <v>860</v>
      </c>
      <c r="F127" s="9" t="s">
        <v>392</v>
      </c>
    </row>
    <row r="128" spans="1:6" hidden="1">
      <c r="A128" s="12" t="str">
        <f t="shared" si="3"/>
        <v>2</v>
      </c>
      <c r="B128" s="13" t="str">
        <f t="shared" si="2"/>
        <v>20130011</v>
      </c>
      <c r="C128" s="9" t="s">
        <v>410</v>
      </c>
      <c r="D128" s="9" t="s">
        <v>100</v>
      </c>
      <c r="E128" s="9" t="s">
        <v>860</v>
      </c>
      <c r="F128" s="9" t="s">
        <v>392</v>
      </c>
    </row>
    <row r="129" spans="1:6" hidden="1">
      <c r="A129" s="12" t="str">
        <f t="shared" si="3"/>
        <v>2</v>
      </c>
      <c r="B129" s="13" t="str">
        <f t="shared" si="2"/>
        <v>20130021</v>
      </c>
      <c r="C129" s="9" t="s">
        <v>700</v>
      </c>
      <c r="D129" s="9" t="s">
        <v>649</v>
      </c>
      <c r="E129" s="9" t="s">
        <v>1438</v>
      </c>
      <c r="F129" s="9" t="s">
        <v>392</v>
      </c>
    </row>
    <row r="130" spans="1:6" hidden="1">
      <c r="A130" s="12" t="str">
        <f t="shared" si="3"/>
        <v>2</v>
      </c>
      <c r="B130" s="13" t="str">
        <f t="shared" ref="B130:B193" si="4">RIGHT(C130,8)</f>
        <v>20135001</v>
      </c>
      <c r="C130" s="9" t="s">
        <v>411</v>
      </c>
      <c r="D130" s="9" t="s">
        <v>34</v>
      </c>
      <c r="E130" s="6" t="s">
        <v>4004</v>
      </c>
      <c r="F130" s="9" t="s">
        <v>392</v>
      </c>
    </row>
    <row r="131" spans="1:6" hidden="1">
      <c r="A131" s="12" t="str">
        <f t="shared" ref="A131:A194" si="5">LEFT(B131,1)</f>
        <v>2</v>
      </c>
      <c r="B131" s="13" t="str">
        <f t="shared" si="4"/>
        <v>20135002</v>
      </c>
      <c r="C131" s="9" t="s">
        <v>1073</v>
      </c>
      <c r="D131" s="9" t="s">
        <v>1074</v>
      </c>
      <c r="E131" s="9" t="s">
        <v>865</v>
      </c>
      <c r="F131" s="9" t="s">
        <v>865</v>
      </c>
    </row>
    <row r="132" spans="1:6" hidden="1">
      <c r="A132" s="12" t="str">
        <f t="shared" si="5"/>
        <v>2</v>
      </c>
      <c r="B132" s="13" t="str">
        <f t="shared" si="4"/>
        <v>20140001</v>
      </c>
      <c r="C132" s="9" t="s">
        <v>412</v>
      </c>
      <c r="D132" s="9" t="s">
        <v>201</v>
      </c>
      <c r="E132" s="9" t="s">
        <v>908</v>
      </c>
      <c r="F132" s="9" t="s">
        <v>392</v>
      </c>
    </row>
    <row r="133" spans="1:6" hidden="1">
      <c r="A133" s="12" t="str">
        <f t="shared" si="5"/>
        <v>2</v>
      </c>
      <c r="B133" s="13" t="str">
        <f t="shared" si="4"/>
        <v>20140002</v>
      </c>
      <c r="C133" s="9" t="s">
        <v>413</v>
      </c>
      <c r="D133" s="9" t="s">
        <v>52</v>
      </c>
      <c r="E133" s="21" t="s">
        <v>1432</v>
      </c>
      <c r="F133" s="9" t="s">
        <v>392</v>
      </c>
    </row>
    <row r="134" spans="1:6" hidden="1">
      <c r="A134" s="12" t="str">
        <f t="shared" si="5"/>
        <v>2</v>
      </c>
      <c r="B134" s="13" t="str">
        <f t="shared" si="4"/>
        <v>20140004</v>
      </c>
      <c r="C134" s="9" t="s">
        <v>617</v>
      </c>
      <c r="D134" s="9" t="s">
        <v>605</v>
      </c>
      <c r="E134" s="9" t="s">
        <v>908</v>
      </c>
      <c r="F134" s="9" t="s">
        <v>392</v>
      </c>
    </row>
    <row r="135" spans="1:6" hidden="1">
      <c r="A135" s="12" t="str">
        <f t="shared" si="5"/>
        <v>2</v>
      </c>
      <c r="B135" s="13" t="str">
        <f t="shared" si="4"/>
        <v>20141001</v>
      </c>
      <c r="C135" s="9" t="s">
        <v>414</v>
      </c>
      <c r="D135" s="9" t="s">
        <v>101</v>
      </c>
      <c r="E135" s="9" t="s">
        <v>415</v>
      </c>
      <c r="F135" s="9" t="s">
        <v>392</v>
      </c>
    </row>
    <row r="136" spans="1:6" hidden="1">
      <c r="A136" s="12" t="str">
        <f t="shared" si="5"/>
        <v>2</v>
      </c>
      <c r="B136" s="13" t="str">
        <f t="shared" si="4"/>
        <v>20141002</v>
      </c>
      <c r="C136" s="9" t="s">
        <v>416</v>
      </c>
      <c r="D136" s="9" t="s">
        <v>102</v>
      </c>
      <c r="E136" s="9" t="s">
        <v>415</v>
      </c>
      <c r="F136" s="9" t="s">
        <v>392</v>
      </c>
    </row>
    <row r="137" spans="1:6" hidden="1">
      <c r="A137" s="12" t="str">
        <f t="shared" si="5"/>
        <v>2</v>
      </c>
      <c r="B137" s="13" t="str">
        <f t="shared" si="4"/>
        <v>20141003</v>
      </c>
      <c r="C137" s="9" t="s">
        <v>417</v>
      </c>
      <c r="D137" s="9" t="s">
        <v>103</v>
      </c>
      <c r="E137" s="9" t="s">
        <v>415</v>
      </c>
      <c r="F137" s="9" t="s">
        <v>392</v>
      </c>
    </row>
    <row r="138" spans="1:6" hidden="1">
      <c r="A138" s="12" t="str">
        <f t="shared" si="5"/>
        <v>2</v>
      </c>
      <c r="B138" s="13" t="str">
        <f t="shared" si="4"/>
        <v>20141004</v>
      </c>
      <c r="C138" s="9" t="s">
        <v>418</v>
      </c>
      <c r="D138" s="9" t="s">
        <v>104</v>
      </c>
      <c r="E138" s="9" t="s">
        <v>415</v>
      </c>
      <c r="F138" s="9" t="s">
        <v>392</v>
      </c>
    </row>
    <row r="139" spans="1:6" hidden="1">
      <c r="A139" s="12" t="str">
        <f t="shared" si="5"/>
        <v>2</v>
      </c>
      <c r="B139" s="13" t="str">
        <f t="shared" si="4"/>
        <v>20141005</v>
      </c>
      <c r="C139" s="9" t="s">
        <v>419</v>
      </c>
      <c r="D139" s="9" t="s">
        <v>105</v>
      </c>
      <c r="E139" s="9" t="s">
        <v>415</v>
      </c>
      <c r="F139" s="9" t="s">
        <v>392</v>
      </c>
    </row>
    <row r="140" spans="1:6" hidden="1">
      <c r="A140" s="12" t="str">
        <f t="shared" si="5"/>
        <v>2</v>
      </c>
      <c r="B140" s="13" t="str">
        <f t="shared" si="4"/>
        <v>20141007</v>
      </c>
      <c r="C140" s="9" t="s">
        <v>1075</v>
      </c>
      <c r="D140" s="9" t="s">
        <v>733</v>
      </c>
      <c r="E140" s="9" t="s">
        <v>415</v>
      </c>
      <c r="F140" s="9" t="s">
        <v>392</v>
      </c>
    </row>
    <row r="141" spans="1:6" hidden="1">
      <c r="A141" s="12" t="str">
        <f t="shared" si="5"/>
        <v>2</v>
      </c>
      <c r="B141" s="13" t="str">
        <f t="shared" si="4"/>
        <v>20141008</v>
      </c>
      <c r="C141" s="9" t="s">
        <v>421</v>
      </c>
      <c r="D141" s="9" t="s">
        <v>297</v>
      </c>
      <c r="E141" s="9" t="s">
        <v>415</v>
      </c>
      <c r="F141" s="9" t="s">
        <v>392</v>
      </c>
    </row>
    <row r="142" spans="1:6" hidden="1">
      <c r="A142" s="12" t="str">
        <f t="shared" si="5"/>
        <v>2</v>
      </c>
      <c r="B142" s="13" t="str">
        <f t="shared" si="4"/>
        <v>20141010</v>
      </c>
      <c r="C142" s="9" t="s">
        <v>422</v>
      </c>
      <c r="D142" s="9" t="s">
        <v>106</v>
      </c>
      <c r="E142" s="9" t="s">
        <v>569</v>
      </c>
      <c r="F142" s="9" t="s">
        <v>392</v>
      </c>
    </row>
    <row r="143" spans="1:6" hidden="1">
      <c r="A143" s="12" t="str">
        <f t="shared" si="5"/>
        <v>2</v>
      </c>
      <c r="B143" s="13" t="str">
        <f t="shared" si="4"/>
        <v>20141011</v>
      </c>
      <c r="C143" s="9" t="s">
        <v>423</v>
      </c>
      <c r="D143" s="9" t="s">
        <v>51</v>
      </c>
      <c r="E143" s="9" t="s">
        <v>569</v>
      </c>
      <c r="F143" s="9" t="s">
        <v>392</v>
      </c>
    </row>
    <row r="144" spans="1:6" hidden="1">
      <c r="A144" s="12" t="str">
        <f t="shared" si="5"/>
        <v>2</v>
      </c>
      <c r="B144" s="13" t="str">
        <f t="shared" si="4"/>
        <v>20141012</v>
      </c>
      <c r="C144" s="9" t="s">
        <v>424</v>
      </c>
      <c r="D144" s="9" t="s">
        <v>107</v>
      </c>
      <c r="E144" s="9" t="s">
        <v>906</v>
      </c>
      <c r="F144" s="9" t="s">
        <v>392</v>
      </c>
    </row>
    <row r="145" spans="1:6" hidden="1">
      <c r="A145" s="12" t="str">
        <f t="shared" si="5"/>
        <v>2</v>
      </c>
      <c r="B145" s="13" t="str">
        <f t="shared" si="4"/>
        <v>20141014</v>
      </c>
      <c r="C145" s="9" t="s">
        <v>425</v>
      </c>
      <c r="D145" s="9" t="s">
        <v>108</v>
      </c>
      <c r="E145" s="9" t="s">
        <v>426</v>
      </c>
      <c r="F145" s="9" t="s">
        <v>392</v>
      </c>
    </row>
    <row r="146" spans="1:6" hidden="1">
      <c r="A146" s="12" t="str">
        <f t="shared" si="5"/>
        <v>2</v>
      </c>
      <c r="B146" s="13" t="str">
        <f t="shared" si="4"/>
        <v>20141015</v>
      </c>
      <c r="C146" s="9" t="s">
        <v>427</v>
      </c>
      <c r="D146" s="9" t="s">
        <v>109</v>
      </c>
      <c r="E146" s="9" t="s">
        <v>426</v>
      </c>
      <c r="F146" s="9" t="s">
        <v>392</v>
      </c>
    </row>
    <row r="147" spans="1:6" hidden="1">
      <c r="A147" s="12" t="str">
        <f t="shared" si="5"/>
        <v>2</v>
      </c>
      <c r="B147" s="13" t="str">
        <f t="shared" si="4"/>
        <v>20141016</v>
      </c>
      <c r="C147" s="9" t="s">
        <v>428</v>
      </c>
      <c r="D147" s="9" t="s">
        <v>37</v>
      </c>
      <c r="E147" s="9" t="s">
        <v>707</v>
      </c>
      <c r="F147" s="9" t="s">
        <v>392</v>
      </c>
    </row>
    <row r="148" spans="1:6" hidden="1">
      <c r="A148" s="12" t="str">
        <f t="shared" si="5"/>
        <v>2</v>
      </c>
      <c r="B148" s="13" t="str">
        <f t="shared" si="4"/>
        <v>20150501</v>
      </c>
      <c r="C148" s="9" t="s">
        <v>429</v>
      </c>
      <c r="D148" s="9" t="s">
        <v>36</v>
      </c>
      <c r="E148" s="9" t="s">
        <v>860</v>
      </c>
      <c r="F148" s="9" t="s">
        <v>392</v>
      </c>
    </row>
    <row r="149" spans="1:6" ht="15" hidden="1">
      <c r="A149" s="12" t="str">
        <f t="shared" si="5"/>
        <v>2</v>
      </c>
      <c r="B149" s="13" t="str">
        <f t="shared" si="4"/>
        <v>20201001</v>
      </c>
      <c r="C149" s="9" t="s">
        <v>430</v>
      </c>
      <c r="D149" s="9" t="s">
        <v>110</v>
      </c>
      <c r="E149" s="9" t="s">
        <v>925</v>
      </c>
      <c r="F149" s="65" t="s">
        <v>967</v>
      </c>
    </row>
    <row r="150" spans="1:6" ht="15" hidden="1">
      <c r="A150" s="12" t="str">
        <f t="shared" si="5"/>
        <v>2</v>
      </c>
      <c r="B150" s="13" t="str">
        <f t="shared" si="4"/>
        <v>20201003</v>
      </c>
      <c r="C150" s="9" t="s">
        <v>701</v>
      </c>
      <c r="D150" s="9" t="s">
        <v>650</v>
      </c>
      <c r="E150" s="9" t="s">
        <v>925</v>
      </c>
      <c r="F150" s="65" t="s">
        <v>967</v>
      </c>
    </row>
    <row r="151" spans="1:6" hidden="1">
      <c r="A151" s="12" t="str">
        <f t="shared" si="5"/>
        <v>2</v>
      </c>
      <c r="B151" s="13" t="str">
        <f t="shared" si="4"/>
        <v>20203001</v>
      </c>
      <c r="C151" s="9" t="s">
        <v>431</v>
      </c>
      <c r="D151" s="9" t="s">
        <v>432</v>
      </c>
      <c r="E151" s="9" t="s">
        <v>914</v>
      </c>
      <c r="F151" s="9" t="s">
        <v>208</v>
      </c>
    </row>
    <row r="152" spans="1:6" hidden="1">
      <c r="A152" s="12" t="str">
        <f t="shared" si="5"/>
        <v>2</v>
      </c>
      <c r="B152" s="13" t="str">
        <f t="shared" si="4"/>
        <v>20203003</v>
      </c>
      <c r="C152" s="9" t="s">
        <v>1076</v>
      </c>
      <c r="D152" s="9" t="s">
        <v>1077</v>
      </c>
      <c r="E152" s="9" t="s">
        <v>1077</v>
      </c>
      <c r="F152" s="9" t="s">
        <v>962</v>
      </c>
    </row>
    <row r="153" spans="1:6" hidden="1">
      <c r="A153" s="12" t="str">
        <f t="shared" si="5"/>
        <v>3</v>
      </c>
      <c r="B153" s="13" t="str">
        <f t="shared" si="4"/>
        <v>30101001</v>
      </c>
      <c r="C153" s="9" t="s">
        <v>433</v>
      </c>
      <c r="D153" s="9" t="s">
        <v>18</v>
      </c>
      <c r="E153" s="9" t="s">
        <v>18</v>
      </c>
      <c r="F153" s="9" t="s">
        <v>18</v>
      </c>
    </row>
    <row r="154" spans="1:6" hidden="1">
      <c r="A154" s="12" t="str">
        <f t="shared" si="5"/>
        <v>3</v>
      </c>
      <c r="B154" s="13" t="str">
        <f t="shared" si="4"/>
        <v>30101002</v>
      </c>
      <c r="C154" s="9" t="s">
        <v>434</v>
      </c>
      <c r="D154" s="9" t="s">
        <v>17</v>
      </c>
      <c r="E154" s="9" t="s">
        <v>207</v>
      </c>
      <c r="F154" s="9" t="s">
        <v>17</v>
      </c>
    </row>
    <row r="155" spans="1:6" ht="15" hidden="1">
      <c r="A155" s="12" t="str">
        <f t="shared" si="5"/>
        <v>3</v>
      </c>
      <c r="B155" s="13" t="str">
        <f t="shared" si="4"/>
        <v>30101003</v>
      </c>
      <c r="C155" s="9" t="s">
        <v>1078</v>
      </c>
      <c r="D155" s="9" t="s">
        <v>1079</v>
      </c>
      <c r="E155" s="9" t="s">
        <v>961</v>
      </c>
      <c r="F155" s="65" t="s">
        <v>961</v>
      </c>
    </row>
    <row r="156" spans="1:6" hidden="1">
      <c r="A156" s="12" t="str">
        <f t="shared" si="5"/>
        <v>3</v>
      </c>
      <c r="B156" s="13" t="str">
        <f t="shared" si="4"/>
        <v>30102001</v>
      </c>
      <c r="C156" s="9" t="s">
        <v>1080</v>
      </c>
      <c r="D156" s="9" t="s">
        <v>1081</v>
      </c>
      <c r="E156" s="9" t="s">
        <v>1118</v>
      </c>
      <c r="F156" s="9" t="s">
        <v>1081</v>
      </c>
    </row>
    <row r="157" spans="1:6" hidden="1">
      <c r="A157" s="12" t="str">
        <f t="shared" si="5"/>
        <v>3</v>
      </c>
      <c r="B157" s="13" t="str">
        <f t="shared" si="4"/>
        <v>30103001</v>
      </c>
      <c r="C157" s="9" t="s">
        <v>435</v>
      </c>
      <c r="D157" s="9" t="s">
        <v>27</v>
      </c>
      <c r="E157" s="9" t="s">
        <v>281</v>
      </c>
      <c r="F157" s="9" t="s">
        <v>281</v>
      </c>
    </row>
    <row r="158" spans="1:6" hidden="1">
      <c r="A158" s="12" t="str">
        <f t="shared" si="5"/>
        <v>3</v>
      </c>
      <c r="B158" s="13" t="str">
        <f t="shared" si="4"/>
        <v>30104001</v>
      </c>
      <c r="C158" s="9" t="s">
        <v>436</v>
      </c>
      <c r="D158" s="9" t="s">
        <v>111</v>
      </c>
      <c r="E158" s="9" t="s">
        <v>1119</v>
      </c>
      <c r="F158" s="9" t="s">
        <v>111</v>
      </c>
    </row>
    <row r="159" spans="1:6" ht="15" hidden="1">
      <c r="A159" s="12" t="str">
        <f t="shared" si="5"/>
        <v>3</v>
      </c>
      <c r="B159" s="13" t="str">
        <f t="shared" si="4"/>
        <v>30900100</v>
      </c>
      <c r="C159" s="9" t="s">
        <v>437</v>
      </c>
      <c r="D159" s="9" t="s">
        <v>43</v>
      </c>
      <c r="E159" s="9" t="s">
        <v>228</v>
      </c>
      <c r="F159" s="65" t="s">
        <v>304</v>
      </c>
    </row>
    <row r="160" spans="1:6" ht="15" hidden="1">
      <c r="A160" s="12" t="str">
        <f t="shared" si="5"/>
        <v>3</v>
      </c>
      <c r="B160" s="13" t="str">
        <f t="shared" si="4"/>
        <v>30900101</v>
      </c>
      <c r="C160" s="9" t="s">
        <v>438</v>
      </c>
      <c r="D160" s="9" t="s">
        <v>112</v>
      </c>
      <c r="E160" s="9" t="s">
        <v>228</v>
      </c>
      <c r="F160" s="65" t="s">
        <v>304</v>
      </c>
    </row>
    <row r="161" spans="1:6" ht="15" hidden="1">
      <c r="A161" s="12" t="str">
        <f t="shared" si="5"/>
        <v>3</v>
      </c>
      <c r="B161" s="13" t="str">
        <f t="shared" si="4"/>
        <v>30900102</v>
      </c>
      <c r="C161" s="9" t="s">
        <v>439</v>
      </c>
      <c r="D161" s="9" t="s">
        <v>113</v>
      </c>
      <c r="E161" s="9" t="s">
        <v>228</v>
      </c>
      <c r="F161" s="65" t="s">
        <v>304</v>
      </c>
    </row>
    <row r="162" spans="1:6" ht="15" hidden="1">
      <c r="A162" s="12" t="str">
        <f t="shared" si="5"/>
        <v>3</v>
      </c>
      <c r="B162" s="13" t="str">
        <f t="shared" si="4"/>
        <v>30900110</v>
      </c>
      <c r="C162" s="9" t="s">
        <v>440</v>
      </c>
      <c r="D162" s="9" t="s">
        <v>191</v>
      </c>
      <c r="E162" s="9" t="s">
        <v>228</v>
      </c>
      <c r="F162" s="65" t="s">
        <v>304</v>
      </c>
    </row>
    <row r="163" spans="1:6" hidden="1">
      <c r="A163" s="12" t="str">
        <f t="shared" si="5"/>
        <v>3</v>
      </c>
      <c r="B163" s="13" t="str">
        <f t="shared" si="4"/>
        <v>30900115</v>
      </c>
      <c r="C163" s="9" t="s">
        <v>441</v>
      </c>
      <c r="D163" s="9" t="s">
        <v>114</v>
      </c>
      <c r="E163" s="9" t="s">
        <v>442</v>
      </c>
      <c r="F163" s="9" t="s">
        <v>442</v>
      </c>
    </row>
    <row r="164" spans="1:6" ht="15" hidden="1">
      <c r="A164" s="12" t="str">
        <f t="shared" si="5"/>
        <v>3</v>
      </c>
      <c r="B164" s="13" t="str">
        <f t="shared" si="4"/>
        <v>30900125</v>
      </c>
      <c r="C164" s="9" t="s">
        <v>443</v>
      </c>
      <c r="D164" s="9" t="s">
        <v>444</v>
      </c>
      <c r="E164" s="9" t="s">
        <v>228</v>
      </c>
      <c r="F164" s="65" t="s">
        <v>304</v>
      </c>
    </row>
    <row r="165" spans="1:6" hidden="1">
      <c r="A165" s="12" t="str">
        <f t="shared" si="5"/>
        <v>3</v>
      </c>
      <c r="B165" s="13" t="str">
        <f t="shared" si="4"/>
        <v>30900135</v>
      </c>
      <c r="C165" s="9" t="s">
        <v>445</v>
      </c>
      <c r="D165" s="98" t="s">
        <v>302</v>
      </c>
      <c r="E165" s="98" t="s">
        <v>1120</v>
      </c>
      <c r="F165" s="9"/>
    </row>
    <row r="166" spans="1:6" hidden="1">
      <c r="A166" s="12" t="str">
        <f t="shared" si="5"/>
        <v>3</v>
      </c>
      <c r="B166" s="13" t="str">
        <f t="shared" si="4"/>
        <v>30900900</v>
      </c>
      <c r="C166" s="9" t="s">
        <v>446</v>
      </c>
      <c r="D166" s="9" t="s">
        <v>115</v>
      </c>
      <c r="E166" s="9" t="s">
        <v>442</v>
      </c>
      <c r="F166" s="9" t="s">
        <v>442</v>
      </c>
    </row>
    <row r="167" spans="1:6" hidden="1">
      <c r="A167" s="12" t="str">
        <f t="shared" si="5"/>
        <v>3</v>
      </c>
      <c r="B167" s="13" t="str">
        <f t="shared" si="4"/>
        <v>30900920</v>
      </c>
      <c r="C167" s="9" t="s">
        <v>618</v>
      </c>
      <c r="D167" s="9" t="s">
        <v>447</v>
      </c>
      <c r="E167" s="9" t="s">
        <v>442</v>
      </c>
      <c r="F167" s="9" t="s">
        <v>442</v>
      </c>
    </row>
    <row r="168" spans="1:6" hidden="1">
      <c r="A168" s="12" t="str">
        <f t="shared" si="5"/>
        <v>3</v>
      </c>
      <c r="B168" s="13" t="str">
        <f t="shared" si="4"/>
        <v>30900930</v>
      </c>
      <c r="C168" s="9" t="s">
        <v>448</v>
      </c>
      <c r="D168" s="9" t="s">
        <v>199</v>
      </c>
      <c r="E168" s="9" t="s">
        <v>199</v>
      </c>
      <c r="F168" s="9" t="s">
        <v>206</v>
      </c>
    </row>
    <row r="169" spans="1:6">
      <c r="A169" s="12" t="str">
        <f t="shared" si="5"/>
        <v>3</v>
      </c>
      <c r="B169" s="13" t="str">
        <f t="shared" si="4"/>
        <v>30900931</v>
      </c>
      <c r="C169" s="9" t="s">
        <v>619</v>
      </c>
      <c r="D169" s="9" t="s">
        <v>449</v>
      </c>
      <c r="E169" s="9" t="s">
        <v>449</v>
      </c>
      <c r="F169" s="9" t="s">
        <v>852</v>
      </c>
    </row>
    <row r="170" spans="1:6" ht="15" hidden="1">
      <c r="A170" s="12" t="str">
        <f t="shared" si="5"/>
        <v>3</v>
      </c>
      <c r="B170" s="13" t="str">
        <f t="shared" si="4"/>
        <v>30900932</v>
      </c>
      <c r="C170" s="9" t="s">
        <v>450</v>
      </c>
      <c r="D170" s="9" t="s">
        <v>451</v>
      </c>
      <c r="E170" s="9" t="s">
        <v>228</v>
      </c>
      <c r="F170" s="65" t="s">
        <v>304</v>
      </c>
    </row>
    <row r="171" spans="1:6" hidden="1">
      <c r="A171" s="12" t="str">
        <f t="shared" si="5"/>
        <v>3</v>
      </c>
      <c r="B171" s="13" t="str">
        <f t="shared" si="4"/>
        <v>30900933</v>
      </c>
      <c r="C171" s="9" t="s">
        <v>620</v>
      </c>
      <c r="D171" s="9" t="s">
        <v>452</v>
      </c>
      <c r="E171" s="21" t="s">
        <v>228</v>
      </c>
      <c r="F171" s="21" t="s">
        <v>304</v>
      </c>
    </row>
    <row r="172" spans="1:6" hidden="1">
      <c r="A172" s="12" t="str">
        <f t="shared" si="5"/>
        <v>3</v>
      </c>
      <c r="B172" s="13" t="str">
        <f t="shared" si="4"/>
        <v>30900934</v>
      </c>
      <c r="C172" s="9" t="s">
        <v>621</v>
      </c>
      <c r="D172" s="9" t="s">
        <v>453</v>
      </c>
      <c r="E172" s="21" t="s">
        <v>228</v>
      </c>
      <c r="F172" s="21" t="s">
        <v>304</v>
      </c>
    </row>
    <row r="173" spans="1:6" hidden="1">
      <c r="A173" s="12" t="str">
        <f t="shared" si="5"/>
        <v>3</v>
      </c>
      <c r="B173" s="13" t="str">
        <f t="shared" si="4"/>
        <v>30900935</v>
      </c>
      <c r="C173" s="9" t="s">
        <v>622</v>
      </c>
      <c r="D173" s="9" t="s">
        <v>454</v>
      </c>
      <c r="E173" s="166" t="s">
        <v>3846</v>
      </c>
      <c r="F173" s="9" t="s">
        <v>872</v>
      </c>
    </row>
    <row r="174" spans="1:6" hidden="1">
      <c r="A174" s="12" t="str">
        <f t="shared" si="5"/>
        <v>3</v>
      </c>
      <c r="B174" s="13" t="str">
        <f t="shared" si="4"/>
        <v>30900936</v>
      </c>
      <c r="C174" s="9" t="s">
        <v>1082</v>
      </c>
      <c r="D174" s="9" t="s">
        <v>1083</v>
      </c>
      <c r="E174" s="9" t="s">
        <v>1083</v>
      </c>
      <c r="F174" s="9" t="s">
        <v>206</v>
      </c>
    </row>
    <row r="175" spans="1:6" hidden="1">
      <c r="A175" s="12" t="str">
        <f t="shared" si="5"/>
        <v>3</v>
      </c>
      <c r="B175" s="13" t="str">
        <f t="shared" si="4"/>
        <v>30900940</v>
      </c>
      <c r="C175" s="9" t="s">
        <v>455</v>
      </c>
      <c r="D175" s="9" t="s">
        <v>298</v>
      </c>
      <c r="E175" s="9"/>
      <c r="F175" s="9"/>
    </row>
    <row r="176" spans="1:6" hidden="1">
      <c r="A176" s="12" t="str">
        <f t="shared" si="5"/>
        <v>3</v>
      </c>
      <c r="B176" s="13" t="str">
        <f t="shared" si="4"/>
        <v>30900950</v>
      </c>
      <c r="C176" s="9" t="s">
        <v>456</v>
      </c>
      <c r="D176" s="9" t="s">
        <v>116</v>
      </c>
      <c r="E176" s="9" t="s">
        <v>442</v>
      </c>
      <c r="F176" s="9" t="s">
        <v>442</v>
      </c>
    </row>
    <row r="177" spans="1:6" hidden="1">
      <c r="A177" s="12" t="str">
        <f t="shared" si="5"/>
        <v>3</v>
      </c>
      <c r="B177" s="13" t="str">
        <f t="shared" si="4"/>
        <v>30900970</v>
      </c>
      <c r="C177" s="9" t="s">
        <v>457</v>
      </c>
      <c r="D177" s="9" t="s">
        <v>303</v>
      </c>
      <c r="E177" s="9" t="s">
        <v>442</v>
      </c>
      <c r="F177" s="9" t="s">
        <v>442</v>
      </c>
    </row>
    <row r="178" spans="1:6" hidden="1">
      <c r="A178" s="12" t="str">
        <f t="shared" si="5"/>
        <v>4</v>
      </c>
      <c r="B178" s="13" t="str">
        <f t="shared" si="4"/>
        <v>40101001</v>
      </c>
      <c r="C178" s="9" t="s">
        <v>458</v>
      </c>
      <c r="D178" s="9" t="s">
        <v>117</v>
      </c>
      <c r="E178" s="2" t="s">
        <v>209</v>
      </c>
      <c r="F178" s="2" t="s">
        <v>209</v>
      </c>
    </row>
    <row r="179" spans="1:6" hidden="1">
      <c r="A179" s="12" t="str">
        <f t="shared" si="5"/>
        <v>4</v>
      </c>
      <c r="B179" s="13" t="str">
        <f t="shared" si="4"/>
        <v>40101002</v>
      </c>
      <c r="C179" s="9" t="s">
        <v>459</v>
      </c>
      <c r="D179" s="9" t="s">
        <v>195</v>
      </c>
      <c r="E179" s="2" t="s">
        <v>209</v>
      </c>
      <c r="F179" s="2" t="s">
        <v>209</v>
      </c>
    </row>
    <row r="180" spans="1:6" hidden="1">
      <c r="A180" s="12" t="str">
        <f t="shared" si="5"/>
        <v>4</v>
      </c>
      <c r="B180" s="13" t="str">
        <f t="shared" si="4"/>
        <v>40101011</v>
      </c>
      <c r="C180" s="9" t="s">
        <v>623</v>
      </c>
      <c r="D180" s="9" t="s">
        <v>606</v>
      </c>
      <c r="E180" s="2" t="s">
        <v>209</v>
      </c>
      <c r="F180" s="2" t="s">
        <v>209</v>
      </c>
    </row>
    <row r="181" spans="1:6" hidden="1">
      <c r="A181" s="12" t="str">
        <f t="shared" si="5"/>
        <v>4</v>
      </c>
      <c r="B181" s="13" t="str">
        <f t="shared" si="4"/>
        <v>40101012</v>
      </c>
      <c r="C181" s="9" t="s">
        <v>702</v>
      </c>
      <c r="D181" s="9" t="s">
        <v>651</v>
      </c>
      <c r="E181" s="2" t="s">
        <v>209</v>
      </c>
      <c r="F181" s="2" t="s">
        <v>209</v>
      </c>
    </row>
    <row r="182" spans="1:6" hidden="1">
      <c r="A182" s="12" t="str">
        <f t="shared" si="5"/>
        <v>4</v>
      </c>
      <c r="B182" s="13" t="str">
        <f t="shared" si="4"/>
        <v>40201003</v>
      </c>
      <c r="C182" s="9" t="s">
        <v>1084</v>
      </c>
      <c r="D182" s="9" t="s">
        <v>1085</v>
      </c>
      <c r="E182" s="9" t="s">
        <v>963</v>
      </c>
      <c r="F182" s="9" t="s">
        <v>41</v>
      </c>
    </row>
    <row r="183" spans="1:6" hidden="1">
      <c r="A183" s="12" t="str">
        <f t="shared" si="5"/>
        <v>4</v>
      </c>
      <c r="B183" s="13" t="str">
        <f t="shared" si="4"/>
        <v>40201005</v>
      </c>
      <c r="C183" s="9" t="s">
        <v>1086</v>
      </c>
      <c r="D183" s="9" t="s">
        <v>1087</v>
      </c>
      <c r="E183" s="9" t="s">
        <v>982</v>
      </c>
      <c r="F183" s="9" t="s">
        <v>982</v>
      </c>
    </row>
    <row r="184" spans="1:6" ht="15" hidden="1">
      <c r="A184" s="12" t="str">
        <f t="shared" si="5"/>
        <v>4</v>
      </c>
      <c r="B184" s="13" t="str">
        <f t="shared" si="4"/>
        <v>40201007</v>
      </c>
      <c r="C184" s="9" t="s">
        <v>1088</v>
      </c>
      <c r="D184" s="9" t="s">
        <v>1089</v>
      </c>
      <c r="E184" s="1" t="s">
        <v>882</v>
      </c>
      <c r="F184" s="1" t="s">
        <v>882</v>
      </c>
    </row>
    <row r="185" spans="1:6" ht="15" hidden="1">
      <c r="A185" s="12" t="str">
        <f t="shared" si="5"/>
        <v>4</v>
      </c>
      <c r="B185" s="13" t="str">
        <f t="shared" si="4"/>
        <v>40201015</v>
      </c>
      <c r="C185" s="9" t="s">
        <v>624</v>
      </c>
      <c r="D185" s="9" t="s">
        <v>460</v>
      </c>
      <c r="E185" s="9" t="s">
        <v>1122</v>
      </c>
      <c r="F185" s="3" t="s">
        <v>3841</v>
      </c>
    </row>
    <row r="186" spans="1:6" ht="15" hidden="1">
      <c r="A186" s="12" t="str">
        <f t="shared" si="5"/>
        <v>4</v>
      </c>
      <c r="B186" s="13" t="str">
        <f t="shared" si="4"/>
        <v>40201016</v>
      </c>
      <c r="C186" s="9" t="s">
        <v>461</v>
      </c>
      <c r="D186" s="9" t="s">
        <v>118</v>
      </c>
      <c r="E186" s="9" t="s">
        <v>118</v>
      </c>
      <c r="F186" s="3" t="s">
        <v>753</v>
      </c>
    </row>
    <row r="187" spans="1:6" hidden="1">
      <c r="A187" s="12" t="str">
        <f t="shared" si="5"/>
        <v>4</v>
      </c>
      <c r="B187" s="13" t="str">
        <f t="shared" si="4"/>
        <v>40201017</v>
      </c>
      <c r="C187" s="9" t="s">
        <v>462</v>
      </c>
      <c r="D187" s="9" t="s">
        <v>67</v>
      </c>
      <c r="E187" s="9" t="s">
        <v>1125</v>
      </c>
      <c r="F187" s="9" t="s">
        <v>210</v>
      </c>
    </row>
    <row r="188" spans="1:6" hidden="1">
      <c r="A188" s="12" t="str">
        <f t="shared" si="5"/>
        <v>4</v>
      </c>
      <c r="B188" s="13" t="str">
        <f t="shared" si="4"/>
        <v>40201022</v>
      </c>
      <c r="C188" s="9" t="s">
        <v>1090</v>
      </c>
      <c r="D188" s="9" t="s">
        <v>731</v>
      </c>
      <c r="E188" s="9" t="s">
        <v>1125</v>
      </c>
      <c r="F188" s="9" t="s">
        <v>210</v>
      </c>
    </row>
    <row r="189" spans="1:6" hidden="1">
      <c r="A189" s="12" t="str">
        <f t="shared" si="5"/>
        <v>5</v>
      </c>
      <c r="B189" s="13" t="str">
        <f t="shared" si="4"/>
        <v>50101003</v>
      </c>
      <c r="C189" s="9" t="s">
        <v>463</v>
      </c>
      <c r="D189" s="9" t="s">
        <v>119</v>
      </c>
      <c r="E189" s="9" t="s">
        <v>1124</v>
      </c>
      <c r="F189" s="9" t="s">
        <v>210</v>
      </c>
    </row>
    <row r="190" spans="1:6" hidden="1">
      <c r="A190" s="12" t="str">
        <f t="shared" si="5"/>
        <v>5</v>
      </c>
      <c r="B190" s="13" t="str">
        <f t="shared" si="4"/>
        <v>50101004</v>
      </c>
      <c r="C190" s="9" t="s">
        <v>464</v>
      </c>
      <c r="D190" s="9" t="s">
        <v>120</v>
      </c>
      <c r="E190" s="9" t="s">
        <v>1124</v>
      </c>
      <c r="F190" s="9" t="s">
        <v>210</v>
      </c>
    </row>
    <row r="191" spans="1:6" hidden="1">
      <c r="A191" s="12" t="str">
        <f t="shared" si="5"/>
        <v>5</v>
      </c>
      <c r="B191" s="13" t="str">
        <f t="shared" si="4"/>
        <v>50101005</v>
      </c>
      <c r="C191" s="9" t="s">
        <v>465</v>
      </c>
      <c r="D191" s="9" t="s">
        <v>121</v>
      </c>
      <c r="E191" s="9" t="s">
        <v>1124</v>
      </c>
      <c r="F191" s="9" t="s">
        <v>210</v>
      </c>
    </row>
    <row r="192" spans="1:6" hidden="1">
      <c r="A192" s="12" t="str">
        <f t="shared" si="5"/>
        <v>5</v>
      </c>
      <c r="B192" s="13" t="str">
        <f t="shared" si="4"/>
        <v>50101006</v>
      </c>
      <c r="C192" s="9" t="s">
        <v>466</v>
      </c>
      <c r="D192" s="9" t="s">
        <v>122</v>
      </c>
      <c r="E192" s="9" t="s">
        <v>1124</v>
      </c>
      <c r="F192" s="9" t="s">
        <v>210</v>
      </c>
    </row>
    <row r="193" spans="1:6" hidden="1">
      <c r="A193" s="12" t="str">
        <f t="shared" si="5"/>
        <v>5</v>
      </c>
      <c r="B193" s="13" t="str">
        <f t="shared" si="4"/>
        <v>50101010</v>
      </c>
      <c r="C193" s="9" t="s">
        <v>467</v>
      </c>
      <c r="D193" s="9" t="s">
        <v>200</v>
      </c>
      <c r="E193" s="9" t="s">
        <v>1124</v>
      </c>
      <c r="F193" s="9" t="s">
        <v>210</v>
      </c>
    </row>
    <row r="194" spans="1:6" hidden="1">
      <c r="A194" s="12" t="str">
        <f t="shared" si="5"/>
        <v>5</v>
      </c>
      <c r="B194" s="13" t="str">
        <f t="shared" ref="B194:B257" si="6">RIGHT(C194,8)</f>
        <v>50101013</v>
      </c>
      <c r="C194" s="9" t="s">
        <v>625</v>
      </c>
      <c r="D194" s="9" t="s">
        <v>607</v>
      </c>
      <c r="E194" s="9" t="s">
        <v>1125</v>
      </c>
      <c r="F194" s="9" t="s">
        <v>210</v>
      </c>
    </row>
    <row r="195" spans="1:6" hidden="1">
      <c r="A195" s="12" t="str">
        <f t="shared" ref="A195:A258" si="7">LEFT(B195,1)</f>
        <v>5</v>
      </c>
      <c r="B195" s="13" t="str">
        <f t="shared" si="6"/>
        <v>50101014</v>
      </c>
      <c r="C195" s="9" t="s">
        <v>626</v>
      </c>
      <c r="D195" s="9" t="s">
        <v>192</v>
      </c>
      <c r="E195" s="9" t="s">
        <v>1124</v>
      </c>
      <c r="F195" s="9" t="s">
        <v>210</v>
      </c>
    </row>
    <row r="196" spans="1:6" hidden="1">
      <c r="A196" s="12" t="str">
        <f t="shared" si="7"/>
        <v>5</v>
      </c>
      <c r="B196" s="13" t="str">
        <f t="shared" si="6"/>
        <v>50101017</v>
      </c>
      <c r="C196" s="9" t="s">
        <v>627</v>
      </c>
      <c r="D196" s="9" t="s">
        <v>123</v>
      </c>
      <c r="E196" s="9" t="s">
        <v>1124</v>
      </c>
      <c r="F196" s="9" t="s">
        <v>210</v>
      </c>
    </row>
    <row r="197" spans="1:6" hidden="1">
      <c r="A197" s="12" t="str">
        <f t="shared" si="7"/>
        <v>5</v>
      </c>
      <c r="B197" s="13" t="str">
        <f t="shared" si="6"/>
        <v>50101022</v>
      </c>
      <c r="C197" s="9" t="s">
        <v>1091</v>
      </c>
      <c r="D197" s="9" t="s">
        <v>1092</v>
      </c>
      <c r="E197" s="9" t="s">
        <v>904</v>
      </c>
      <c r="F197" s="9" t="s">
        <v>574</v>
      </c>
    </row>
    <row r="198" spans="1:6" hidden="1">
      <c r="A198" s="12" t="str">
        <f t="shared" si="7"/>
        <v>5</v>
      </c>
      <c r="B198" s="13" t="str">
        <f t="shared" si="6"/>
        <v>50101023</v>
      </c>
      <c r="C198" s="9" t="s">
        <v>1093</v>
      </c>
      <c r="D198" s="9" t="s">
        <v>1094</v>
      </c>
      <c r="E198" s="9" t="s">
        <v>712</v>
      </c>
      <c r="F198" s="9" t="s">
        <v>574</v>
      </c>
    </row>
    <row r="199" spans="1:6" hidden="1">
      <c r="A199" s="12" t="str">
        <f t="shared" si="7"/>
        <v>5</v>
      </c>
      <c r="B199" s="13" t="str">
        <f t="shared" si="6"/>
        <v>50201001</v>
      </c>
      <c r="C199" s="9" t="s">
        <v>468</v>
      </c>
      <c r="D199" s="9" t="s">
        <v>28</v>
      </c>
      <c r="E199" s="9" t="s">
        <v>28</v>
      </c>
      <c r="F199" s="9" t="s">
        <v>13</v>
      </c>
    </row>
    <row r="200" spans="1:6" hidden="1">
      <c r="A200" s="12" t="str">
        <f t="shared" si="7"/>
        <v>5</v>
      </c>
      <c r="B200" s="13" t="str">
        <f t="shared" si="6"/>
        <v>50201002</v>
      </c>
      <c r="C200" s="9" t="s">
        <v>469</v>
      </c>
      <c r="D200" s="9" t="s">
        <v>4</v>
      </c>
      <c r="E200" s="9" t="s">
        <v>28</v>
      </c>
      <c r="F200" s="9" t="s">
        <v>13</v>
      </c>
    </row>
    <row r="201" spans="1:6" hidden="1">
      <c r="A201" s="12" t="str">
        <f t="shared" si="7"/>
        <v>5</v>
      </c>
      <c r="B201" s="13" t="str">
        <f t="shared" si="6"/>
        <v>50201003</v>
      </c>
      <c r="C201" s="9" t="s">
        <v>470</v>
      </c>
      <c r="D201" s="9" t="s">
        <v>53</v>
      </c>
      <c r="E201" s="9" t="s">
        <v>28</v>
      </c>
      <c r="F201" s="9" t="s">
        <v>13</v>
      </c>
    </row>
    <row r="202" spans="1:6" hidden="1">
      <c r="A202" s="12" t="str">
        <f t="shared" si="7"/>
        <v>5</v>
      </c>
      <c r="B202" s="13" t="str">
        <f t="shared" si="6"/>
        <v>50201004</v>
      </c>
      <c r="C202" s="9" t="s">
        <v>471</v>
      </c>
      <c r="D202" s="9" t="s">
        <v>124</v>
      </c>
      <c r="E202" s="9" t="s">
        <v>28</v>
      </c>
      <c r="F202" s="9" t="s">
        <v>13</v>
      </c>
    </row>
    <row r="203" spans="1:6" hidden="1">
      <c r="A203" s="12" t="str">
        <f t="shared" si="7"/>
        <v>5</v>
      </c>
      <c r="B203" s="13" t="str">
        <f t="shared" si="6"/>
        <v>50201005</v>
      </c>
      <c r="C203" s="9" t="s">
        <v>472</v>
      </c>
      <c r="D203" s="9" t="s">
        <v>54</v>
      </c>
      <c r="E203" s="9" t="s">
        <v>28</v>
      </c>
      <c r="F203" s="9" t="s">
        <v>13</v>
      </c>
    </row>
    <row r="204" spans="1:6" hidden="1">
      <c r="A204" s="12" t="str">
        <f t="shared" si="7"/>
        <v>5</v>
      </c>
      <c r="B204" s="13" t="str">
        <f t="shared" si="6"/>
        <v>50201007</v>
      </c>
      <c r="C204" s="9" t="s">
        <v>473</v>
      </c>
      <c r="D204" s="9" t="s">
        <v>55</v>
      </c>
      <c r="E204" s="9" t="s">
        <v>28</v>
      </c>
      <c r="F204" s="9" t="s">
        <v>13</v>
      </c>
    </row>
    <row r="205" spans="1:6" hidden="1">
      <c r="A205" s="12" t="str">
        <f t="shared" si="7"/>
        <v>5</v>
      </c>
      <c r="B205" s="13" t="str">
        <f t="shared" si="6"/>
        <v>50201008</v>
      </c>
      <c r="C205" s="9" t="s">
        <v>474</v>
      </c>
      <c r="D205" s="9" t="s">
        <v>126</v>
      </c>
      <c r="E205" s="9" t="s">
        <v>28</v>
      </c>
      <c r="F205" s="9" t="s">
        <v>13</v>
      </c>
    </row>
    <row r="206" spans="1:6" hidden="1">
      <c r="A206" s="12" t="str">
        <f t="shared" si="7"/>
        <v>5</v>
      </c>
      <c r="B206" s="13" t="str">
        <f t="shared" si="6"/>
        <v>50201009</v>
      </c>
      <c r="C206" s="9" t="s">
        <v>475</v>
      </c>
      <c r="D206" s="9" t="s">
        <v>19</v>
      </c>
      <c r="E206" s="9" t="s">
        <v>28</v>
      </c>
      <c r="F206" s="9" t="s">
        <v>13</v>
      </c>
    </row>
    <row r="207" spans="1:6" hidden="1">
      <c r="A207" s="12" t="str">
        <f t="shared" si="7"/>
        <v>5</v>
      </c>
      <c r="B207" s="13" t="str">
        <f t="shared" si="6"/>
        <v>50201010</v>
      </c>
      <c r="C207" s="9" t="s">
        <v>476</v>
      </c>
      <c r="D207" s="9" t="s">
        <v>56</v>
      </c>
      <c r="E207" s="9" t="s">
        <v>28</v>
      </c>
      <c r="F207" s="9" t="s">
        <v>13</v>
      </c>
    </row>
    <row r="208" spans="1:6" hidden="1">
      <c r="A208" s="12" t="str">
        <f t="shared" si="7"/>
        <v>5</v>
      </c>
      <c r="B208" s="13" t="str">
        <f t="shared" si="6"/>
        <v>50201011</v>
      </c>
      <c r="C208" s="9" t="s">
        <v>628</v>
      </c>
      <c r="D208" s="9" t="s">
        <v>477</v>
      </c>
      <c r="E208" s="9" t="s">
        <v>28</v>
      </c>
      <c r="F208" s="9" t="s">
        <v>13</v>
      </c>
    </row>
    <row r="209" spans="1:6" hidden="1">
      <c r="A209" s="12" t="str">
        <f t="shared" si="7"/>
        <v>5</v>
      </c>
      <c r="B209" s="13" t="str">
        <f t="shared" si="6"/>
        <v>50201012</v>
      </c>
      <c r="C209" s="9" t="s">
        <v>478</v>
      </c>
      <c r="D209" s="9" t="s">
        <v>57</v>
      </c>
      <c r="E209" s="9" t="s">
        <v>28</v>
      </c>
      <c r="F209" s="9" t="s">
        <v>13</v>
      </c>
    </row>
    <row r="210" spans="1:6" hidden="1">
      <c r="A210" s="12" t="str">
        <f t="shared" si="7"/>
        <v>5</v>
      </c>
      <c r="B210" s="13" t="str">
        <f t="shared" si="6"/>
        <v>50201013</v>
      </c>
      <c r="C210" s="9" t="s">
        <v>479</v>
      </c>
      <c r="D210" s="9" t="s">
        <v>58</v>
      </c>
      <c r="E210" s="9" t="s">
        <v>28</v>
      </c>
      <c r="F210" s="9" t="s">
        <v>13</v>
      </c>
    </row>
    <row r="211" spans="1:6" hidden="1">
      <c r="A211" s="12" t="str">
        <f t="shared" si="7"/>
        <v>5</v>
      </c>
      <c r="B211" s="13" t="str">
        <f t="shared" si="6"/>
        <v>50201015</v>
      </c>
      <c r="C211" s="9" t="s">
        <v>480</v>
      </c>
      <c r="D211" s="9" t="s">
        <v>127</v>
      </c>
      <c r="E211" s="9" t="s">
        <v>28</v>
      </c>
      <c r="F211" s="9" t="s">
        <v>13</v>
      </c>
    </row>
    <row r="212" spans="1:6" hidden="1">
      <c r="A212" s="12" t="str">
        <f t="shared" si="7"/>
        <v>5</v>
      </c>
      <c r="B212" s="13" t="str">
        <f t="shared" si="6"/>
        <v>50201025</v>
      </c>
      <c r="C212" s="9" t="s">
        <v>1095</v>
      </c>
      <c r="D212" s="9" t="s">
        <v>1096</v>
      </c>
      <c r="E212" s="9" t="s">
        <v>28</v>
      </c>
      <c r="F212" s="9" t="s">
        <v>13</v>
      </c>
    </row>
    <row r="213" spans="1:6" hidden="1">
      <c r="A213" s="12" t="str">
        <f t="shared" si="7"/>
        <v>5</v>
      </c>
      <c r="B213" s="13" t="str">
        <f t="shared" si="6"/>
        <v>50202001</v>
      </c>
      <c r="C213" s="9" t="s">
        <v>481</v>
      </c>
      <c r="D213" s="9" t="s">
        <v>128</v>
      </c>
      <c r="E213" s="126" t="s">
        <v>1439</v>
      </c>
      <c r="F213" s="9" t="s">
        <v>13</v>
      </c>
    </row>
    <row r="214" spans="1:6" hidden="1">
      <c r="A214" s="12" t="str">
        <f t="shared" si="7"/>
        <v>5</v>
      </c>
      <c r="B214" s="13" t="str">
        <f t="shared" si="6"/>
        <v>50202003</v>
      </c>
      <c r="C214" s="9" t="s">
        <v>483</v>
      </c>
      <c r="D214" s="9" t="s">
        <v>130</v>
      </c>
      <c r="E214" s="126" t="s">
        <v>1439</v>
      </c>
      <c r="F214" s="9" t="s">
        <v>13</v>
      </c>
    </row>
    <row r="215" spans="1:6" hidden="1">
      <c r="A215" s="12" t="str">
        <f t="shared" si="7"/>
        <v>5</v>
      </c>
      <c r="B215" s="13" t="str">
        <f t="shared" si="6"/>
        <v>50202004</v>
      </c>
      <c r="C215" s="9" t="s">
        <v>484</v>
      </c>
      <c r="D215" s="9" t="s">
        <v>193</v>
      </c>
      <c r="E215" s="126" t="s">
        <v>1439</v>
      </c>
      <c r="F215" s="9" t="s">
        <v>13</v>
      </c>
    </row>
    <row r="216" spans="1:6" hidden="1">
      <c r="A216" s="12" t="str">
        <f t="shared" si="7"/>
        <v>5</v>
      </c>
      <c r="B216" s="13" t="str">
        <f t="shared" si="6"/>
        <v>50202005</v>
      </c>
      <c r="C216" s="9" t="s">
        <v>485</v>
      </c>
      <c r="D216" s="9" t="s">
        <v>131</v>
      </c>
      <c r="E216" s="126" t="s">
        <v>1439</v>
      </c>
      <c r="F216" s="9" t="s">
        <v>13</v>
      </c>
    </row>
    <row r="217" spans="1:6" hidden="1">
      <c r="A217" s="12" t="str">
        <f t="shared" si="7"/>
        <v>5</v>
      </c>
      <c r="B217" s="13" t="str">
        <f t="shared" si="6"/>
        <v>50301001</v>
      </c>
      <c r="C217" s="9" t="s">
        <v>486</v>
      </c>
      <c r="D217" s="9" t="s">
        <v>132</v>
      </c>
      <c r="E217" s="9" t="s">
        <v>857</v>
      </c>
      <c r="F217" s="9" t="s">
        <v>574</v>
      </c>
    </row>
    <row r="218" spans="1:6" hidden="1">
      <c r="A218" s="12" t="str">
        <f t="shared" si="7"/>
        <v>5</v>
      </c>
      <c r="B218" s="13" t="str">
        <f t="shared" si="6"/>
        <v>50301002</v>
      </c>
      <c r="C218" s="9" t="s">
        <v>487</v>
      </c>
      <c r="D218" s="9" t="s">
        <v>133</v>
      </c>
      <c r="E218" s="15" t="s">
        <v>4088</v>
      </c>
      <c r="F218" s="9" t="s">
        <v>574</v>
      </c>
    </row>
    <row r="219" spans="1:6" hidden="1">
      <c r="A219" s="12" t="str">
        <f t="shared" si="7"/>
        <v>5</v>
      </c>
      <c r="B219" s="13" t="str">
        <f t="shared" si="6"/>
        <v>50306001</v>
      </c>
      <c r="C219" s="9" t="s">
        <v>488</v>
      </c>
      <c r="D219" s="9" t="s">
        <v>134</v>
      </c>
      <c r="E219" s="9" t="s">
        <v>712</v>
      </c>
      <c r="F219" s="9" t="s">
        <v>574</v>
      </c>
    </row>
    <row r="220" spans="1:6" hidden="1">
      <c r="A220" s="12" t="str">
        <f t="shared" si="7"/>
        <v>5</v>
      </c>
      <c r="B220" s="13" t="str">
        <f t="shared" si="6"/>
        <v>50307002</v>
      </c>
      <c r="C220" s="9" t="s">
        <v>490</v>
      </c>
      <c r="D220" s="9" t="s">
        <v>135</v>
      </c>
      <c r="E220" s="9" t="s">
        <v>642</v>
      </c>
      <c r="F220" s="9" t="s">
        <v>574</v>
      </c>
    </row>
    <row r="221" spans="1:6" hidden="1">
      <c r="A221" s="12" t="str">
        <f t="shared" si="7"/>
        <v>5</v>
      </c>
      <c r="B221" s="13" t="str">
        <f t="shared" si="6"/>
        <v>50307003</v>
      </c>
      <c r="C221" s="9" t="s">
        <v>491</v>
      </c>
      <c r="D221" s="9" t="s">
        <v>60</v>
      </c>
      <c r="E221" s="9" t="s">
        <v>902</v>
      </c>
      <c r="F221" s="9" t="s">
        <v>574</v>
      </c>
    </row>
    <row r="222" spans="1:6" hidden="1">
      <c r="A222" s="12" t="str">
        <f t="shared" si="7"/>
        <v>5</v>
      </c>
      <c r="B222" s="13" t="str">
        <f t="shared" si="6"/>
        <v>50307004</v>
      </c>
      <c r="C222" s="9" t="s">
        <v>492</v>
      </c>
      <c r="D222" s="9" t="s">
        <v>61</v>
      </c>
      <c r="E222" s="9" t="s">
        <v>901</v>
      </c>
      <c r="F222" s="9" t="s">
        <v>574</v>
      </c>
    </row>
    <row r="223" spans="1:6" hidden="1">
      <c r="A223" s="12" t="str">
        <f t="shared" si="7"/>
        <v>5</v>
      </c>
      <c r="B223" s="13" t="str">
        <f t="shared" si="6"/>
        <v>50307005</v>
      </c>
      <c r="C223" s="9" t="s">
        <v>493</v>
      </c>
      <c r="D223" s="9" t="s">
        <v>62</v>
      </c>
      <c r="E223" s="9" t="s">
        <v>905</v>
      </c>
      <c r="F223" s="9" t="s">
        <v>574</v>
      </c>
    </row>
    <row r="224" spans="1:6" hidden="1">
      <c r="A224" s="12" t="str">
        <f t="shared" si="7"/>
        <v>5</v>
      </c>
      <c r="B224" s="13" t="str">
        <f t="shared" si="6"/>
        <v>50307006</v>
      </c>
      <c r="C224" s="9" t="s">
        <v>494</v>
      </c>
      <c r="D224" s="9" t="s">
        <v>136</v>
      </c>
      <c r="E224" s="9" t="s">
        <v>904</v>
      </c>
      <c r="F224" s="9" t="s">
        <v>574</v>
      </c>
    </row>
    <row r="225" spans="1:6" hidden="1">
      <c r="A225" s="12" t="str">
        <f t="shared" si="7"/>
        <v>5</v>
      </c>
      <c r="B225" s="13" t="str">
        <f t="shared" si="6"/>
        <v>50307007</v>
      </c>
      <c r="C225" s="9" t="s">
        <v>495</v>
      </c>
      <c r="D225" s="9" t="s">
        <v>137</v>
      </c>
      <c r="E225" s="9" t="s">
        <v>573</v>
      </c>
      <c r="F225" s="9" t="s">
        <v>574</v>
      </c>
    </row>
    <row r="226" spans="1:6" hidden="1">
      <c r="A226" s="12" t="str">
        <f t="shared" si="7"/>
        <v>5</v>
      </c>
      <c r="B226" s="13" t="str">
        <f t="shared" si="6"/>
        <v>50308001</v>
      </c>
      <c r="C226" s="9" t="s">
        <v>496</v>
      </c>
      <c r="D226" s="9" t="s">
        <v>138</v>
      </c>
      <c r="E226" s="9" t="s">
        <v>2</v>
      </c>
      <c r="F226" s="9" t="s">
        <v>574</v>
      </c>
    </row>
    <row r="227" spans="1:6" hidden="1">
      <c r="A227" s="12" t="str">
        <f t="shared" si="7"/>
        <v>5</v>
      </c>
      <c r="B227" s="13" t="str">
        <f t="shared" si="6"/>
        <v>50308003</v>
      </c>
      <c r="C227" s="9" t="s">
        <v>497</v>
      </c>
      <c r="D227" s="9" t="s">
        <v>139</v>
      </c>
      <c r="E227" s="9" t="s">
        <v>2</v>
      </c>
      <c r="F227" s="9" t="s">
        <v>574</v>
      </c>
    </row>
    <row r="228" spans="1:6" hidden="1">
      <c r="A228" s="12" t="str">
        <f t="shared" si="7"/>
        <v>5</v>
      </c>
      <c r="B228" s="13" t="str">
        <f t="shared" si="6"/>
        <v>50308004</v>
      </c>
      <c r="C228" s="9" t="s">
        <v>498</v>
      </c>
      <c r="D228" s="9" t="s">
        <v>140</v>
      </c>
      <c r="E228" s="9" t="s">
        <v>2</v>
      </c>
      <c r="F228" s="9" t="s">
        <v>15</v>
      </c>
    </row>
    <row r="229" spans="1:6" hidden="1">
      <c r="A229" s="12" t="str">
        <f t="shared" si="7"/>
        <v>5</v>
      </c>
      <c r="B229" s="13" t="str">
        <f t="shared" si="6"/>
        <v>50308005</v>
      </c>
      <c r="C229" s="9" t="s">
        <v>499</v>
      </c>
      <c r="D229" s="9" t="s">
        <v>141</v>
      </c>
      <c r="E229" s="9" t="s">
        <v>2</v>
      </c>
      <c r="F229" s="9" t="s">
        <v>15</v>
      </c>
    </row>
    <row r="230" spans="1:6" hidden="1">
      <c r="A230" s="12" t="str">
        <f t="shared" si="7"/>
        <v>5</v>
      </c>
      <c r="B230" s="13" t="str">
        <f t="shared" si="6"/>
        <v>50308006</v>
      </c>
      <c r="C230" s="9" t="s">
        <v>500</v>
      </c>
      <c r="D230" s="9" t="s">
        <v>142</v>
      </c>
      <c r="E230" s="9" t="s">
        <v>2</v>
      </c>
      <c r="F230" s="9" t="s">
        <v>15</v>
      </c>
    </row>
    <row r="231" spans="1:6" hidden="1">
      <c r="A231" s="12" t="str">
        <f t="shared" si="7"/>
        <v>5</v>
      </c>
      <c r="B231" s="13" t="str">
        <f t="shared" si="6"/>
        <v>50308007</v>
      </c>
      <c r="C231" s="9" t="s">
        <v>501</v>
      </c>
      <c r="D231" s="9" t="s">
        <v>143</v>
      </c>
      <c r="E231" s="9" t="s">
        <v>2</v>
      </c>
      <c r="F231" s="9" t="s">
        <v>15</v>
      </c>
    </row>
    <row r="232" spans="1:6" hidden="1">
      <c r="A232" s="12" t="str">
        <f t="shared" si="7"/>
        <v>5</v>
      </c>
      <c r="B232" s="13" t="str">
        <f t="shared" si="6"/>
        <v>50308008</v>
      </c>
      <c r="C232" s="9" t="s">
        <v>502</v>
      </c>
      <c r="D232" s="9" t="s">
        <v>144</v>
      </c>
      <c r="E232" s="9" t="s">
        <v>248</v>
      </c>
      <c r="F232" s="9" t="s">
        <v>15</v>
      </c>
    </row>
    <row r="233" spans="1:6" hidden="1">
      <c r="A233" s="12" t="str">
        <f t="shared" si="7"/>
        <v>5</v>
      </c>
      <c r="B233" s="13" t="str">
        <f t="shared" si="6"/>
        <v>50308010</v>
      </c>
      <c r="C233" s="9" t="s">
        <v>503</v>
      </c>
      <c r="D233" s="9" t="s">
        <v>196</v>
      </c>
      <c r="E233" s="9" t="s">
        <v>2</v>
      </c>
      <c r="F233" s="9" t="s">
        <v>574</v>
      </c>
    </row>
    <row r="234" spans="1:6" hidden="1">
      <c r="A234" s="12" t="str">
        <f t="shared" si="7"/>
        <v>5</v>
      </c>
      <c r="B234" s="13" t="str">
        <f t="shared" si="6"/>
        <v>50308015</v>
      </c>
      <c r="C234" s="9" t="s">
        <v>703</v>
      </c>
      <c r="D234" s="9" t="s">
        <v>655</v>
      </c>
      <c r="E234" s="9" t="s">
        <v>2</v>
      </c>
      <c r="F234" s="9" t="s">
        <v>574</v>
      </c>
    </row>
    <row r="235" spans="1:6" hidden="1">
      <c r="A235" s="12" t="str">
        <f t="shared" si="7"/>
        <v>5</v>
      </c>
      <c r="B235" s="13" t="str">
        <f t="shared" si="6"/>
        <v>50308016</v>
      </c>
      <c r="C235" s="9" t="s">
        <v>1097</v>
      </c>
      <c r="D235" s="9" t="s">
        <v>738</v>
      </c>
      <c r="E235" s="9" t="s">
        <v>2</v>
      </c>
      <c r="F235" s="9" t="s">
        <v>15</v>
      </c>
    </row>
    <row r="236" spans="1:6" hidden="1">
      <c r="A236" s="12" t="str">
        <f t="shared" si="7"/>
        <v>5</v>
      </c>
      <c r="B236" s="13" t="str">
        <f t="shared" si="6"/>
        <v>50309004</v>
      </c>
      <c r="C236" s="9" t="s">
        <v>1098</v>
      </c>
      <c r="D236" s="9" t="s">
        <v>30</v>
      </c>
      <c r="E236" s="9" t="s">
        <v>894</v>
      </c>
      <c r="F236" s="9" t="s">
        <v>15</v>
      </c>
    </row>
    <row r="237" spans="1:6" hidden="1">
      <c r="A237" s="12" t="str">
        <f t="shared" si="7"/>
        <v>5</v>
      </c>
      <c r="B237" s="13" t="str">
        <f t="shared" si="6"/>
        <v>50310001</v>
      </c>
      <c r="C237" s="9" t="s">
        <v>504</v>
      </c>
      <c r="D237" s="9" t="s">
        <v>145</v>
      </c>
      <c r="E237" s="9" t="s">
        <v>859</v>
      </c>
      <c r="F237" s="9" t="s">
        <v>574</v>
      </c>
    </row>
    <row r="238" spans="1:6" hidden="1">
      <c r="A238" s="12" t="str">
        <f t="shared" si="7"/>
        <v>5</v>
      </c>
      <c r="B238" s="13" t="str">
        <f t="shared" si="6"/>
        <v>50310002</v>
      </c>
      <c r="C238" s="9" t="s">
        <v>629</v>
      </c>
      <c r="D238" s="9" t="s">
        <v>505</v>
      </c>
      <c r="E238" s="9" t="s">
        <v>859</v>
      </c>
      <c r="F238" s="9" t="s">
        <v>574</v>
      </c>
    </row>
    <row r="239" spans="1:6" hidden="1">
      <c r="A239" s="12" t="str">
        <f t="shared" si="7"/>
        <v>5</v>
      </c>
      <c r="B239" s="13" t="str">
        <f t="shared" si="6"/>
        <v>50401001</v>
      </c>
      <c r="C239" s="9" t="s">
        <v>506</v>
      </c>
      <c r="D239" s="9" t="s">
        <v>29</v>
      </c>
      <c r="E239" s="9" t="s">
        <v>860</v>
      </c>
      <c r="F239" s="9" t="s">
        <v>15</v>
      </c>
    </row>
    <row r="240" spans="1:6" hidden="1">
      <c r="A240" s="12" t="str">
        <f t="shared" si="7"/>
        <v>5</v>
      </c>
      <c r="B240" s="13" t="str">
        <f t="shared" si="6"/>
        <v>50401002</v>
      </c>
      <c r="C240" s="9" t="s">
        <v>507</v>
      </c>
      <c r="D240" s="9" t="s">
        <v>146</v>
      </c>
      <c r="E240" s="9" t="s">
        <v>860</v>
      </c>
      <c r="F240" s="9" t="s">
        <v>15</v>
      </c>
    </row>
    <row r="241" spans="1:6" hidden="1">
      <c r="A241" s="12" t="str">
        <f t="shared" si="7"/>
        <v>5</v>
      </c>
      <c r="B241" s="13" t="str">
        <f t="shared" si="6"/>
        <v>50401501</v>
      </c>
      <c r="C241" s="9" t="s">
        <v>508</v>
      </c>
      <c r="D241" s="9" t="s">
        <v>63</v>
      </c>
      <c r="E241" s="9" t="s">
        <v>860</v>
      </c>
      <c r="F241" s="9" t="s">
        <v>15</v>
      </c>
    </row>
    <row r="242" spans="1:6" hidden="1">
      <c r="A242" s="12" t="str">
        <f t="shared" si="7"/>
        <v>5</v>
      </c>
      <c r="B242" s="13" t="str">
        <f t="shared" si="6"/>
        <v>50401504</v>
      </c>
      <c r="C242" s="9" t="s">
        <v>511</v>
      </c>
      <c r="D242" s="9" t="s">
        <v>197</v>
      </c>
      <c r="E242" s="9" t="s">
        <v>860</v>
      </c>
      <c r="F242" s="9" t="s">
        <v>15</v>
      </c>
    </row>
    <row r="243" spans="1:6" hidden="1">
      <c r="A243" s="12" t="str">
        <f t="shared" si="7"/>
        <v>5</v>
      </c>
      <c r="B243" s="13" t="str">
        <f t="shared" si="6"/>
        <v>50401505</v>
      </c>
      <c r="C243" s="9" t="s">
        <v>631</v>
      </c>
      <c r="D243" s="9" t="s">
        <v>608</v>
      </c>
      <c r="E243" s="9" t="s">
        <v>857</v>
      </c>
      <c r="F243" s="9" t="s">
        <v>15</v>
      </c>
    </row>
    <row r="244" spans="1:6" hidden="1">
      <c r="A244" s="12" t="str">
        <f t="shared" si="7"/>
        <v>5</v>
      </c>
      <c r="B244" s="13" t="str">
        <f t="shared" si="6"/>
        <v>50401506</v>
      </c>
      <c r="C244" s="9" t="s">
        <v>512</v>
      </c>
      <c r="D244" s="9" t="s">
        <v>19</v>
      </c>
      <c r="E244" s="9" t="s">
        <v>860</v>
      </c>
      <c r="F244" s="9" t="s">
        <v>15</v>
      </c>
    </row>
    <row r="245" spans="1:6" hidden="1">
      <c r="A245" s="12" t="str">
        <f t="shared" si="7"/>
        <v>5</v>
      </c>
      <c r="B245" s="13" t="str">
        <f t="shared" si="6"/>
        <v>50401507</v>
      </c>
      <c r="C245" s="9" t="s">
        <v>513</v>
      </c>
      <c r="D245" s="9" t="s">
        <v>147</v>
      </c>
      <c r="E245" s="9" t="s">
        <v>860</v>
      </c>
      <c r="F245" s="9" t="s">
        <v>15</v>
      </c>
    </row>
    <row r="246" spans="1:6" hidden="1">
      <c r="A246" s="12" t="str">
        <f t="shared" si="7"/>
        <v>5</v>
      </c>
      <c r="B246" s="13" t="str">
        <f t="shared" si="6"/>
        <v>50401510</v>
      </c>
      <c r="C246" s="9" t="s">
        <v>514</v>
      </c>
      <c r="D246" s="9" t="s">
        <v>299</v>
      </c>
      <c r="E246" s="9" t="s">
        <v>896</v>
      </c>
      <c r="F246" s="9" t="s">
        <v>15</v>
      </c>
    </row>
    <row r="247" spans="1:6" hidden="1">
      <c r="A247" s="12" t="str">
        <f t="shared" si="7"/>
        <v>5</v>
      </c>
      <c r="B247" s="13" t="str">
        <f t="shared" si="6"/>
        <v>50401513</v>
      </c>
      <c r="C247" s="9" t="s">
        <v>515</v>
      </c>
      <c r="D247" s="9" t="s">
        <v>300</v>
      </c>
      <c r="E247" s="9" t="s">
        <v>1438</v>
      </c>
      <c r="F247" s="9" t="s">
        <v>15</v>
      </c>
    </row>
    <row r="248" spans="1:6" hidden="1">
      <c r="A248" s="12" t="str">
        <f t="shared" si="7"/>
        <v>5</v>
      </c>
      <c r="B248" s="13" t="str">
        <f t="shared" si="6"/>
        <v>50401514</v>
      </c>
      <c r="C248" s="9" t="s">
        <v>516</v>
      </c>
      <c r="D248" s="9" t="s">
        <v>148</v>
      </c>
      <c r="E248" s="9" t="s">
        <v>246</v>
      </c>
      <c r="F248" s="9" t="s">
        <v>13</v>
      </c>
    </row>
    <row r="249" spans="1:6" hidden="1">
      <c r="A249" s="12" t="str">
        <f t="shared" si="7"/>
        <v>5</v>
      </c>
      <c r="B249" s="13" t="str">
        <f t="shared" si="6"/>
        <v>50402001</v>
      </c>
      <c r="C249" s="9" t="s">
        <v>632</v>
      </c>
      <c r="D249" s="9" t="s">
        <v>149</v>
      </c>
      <c r="E249" s="9" t="s">
        <v>564</v>
      </c>
      <c r="F249" s="9" t="s">
        <v>15</v>
      </c>
    </row>
    <row r="250" spans="1:6" hidden="1">
      <c r="A250" s="12" t="str">
        <f t="shared" si="7"/>
        <v>5</v>
      </c>
      <c r="B250" s="13" t="str">
        <f t="shared" si="6"/>
        <v>50402002</v>
      </c>
      <c r="C250" s="9" t="s">
        <v>517</v>
      </c>
      <c r="D250" s="9" t="s">
        <v>64</v>
      </c>
      <c r="E250" s="9" t="s">
        <v>247</v>
      </c>
      <c r="F250" s="9" t="s">
        <v>15</v>
      </c>
    </row>
    <row r="251" spans="1:6" hidden="1">
      <c r="A251" s="12" t="str">
        <f t="shared" si="7"/>
        <v>5</v>
      </c>
      <c r="B251" s="13" t="str">
        <f t="shared" si="6"/>
        <v>50402003</v>
      </c>
      <c r="C251" s="9" t="s">
        <v>518</v>
      </c>
      <c r="D251" s="9" t="s">
        <v>150</v>
      </c>
      <c r="E251" s="9" t="s">
        <v>856</v>
      </c>
      <c r="F251" s="9" t="s">
        <v>15</v>
      </c>
    </row>
    <row r="252" spans="1:6" hidden="1">
      <c r="A252" s="12" t="str">
        <f t="shared" si="7"/>
        <v>5</v>
      </c>
      <c r="B252" s="13" t="str">
        <f t="shared" si="6"/>
        <v>50402004</v>
      </c>
      <c r="C252" s="9" t="s">
        <v>519</v>
      </c>
      <c r="D252" s="9" t="s">
        <v>151</v>
      </c>
      <c r="E252" s="9" t="s">
        <v>894</v>
      </c>
      <c r="F252" s="9" t="s">
        <v>15</v>
      </c>
    </row>
    <row r="253" spans="1:6" hidden="1">
      <c r="A253" s="12" t="str">
        <f t="shared" si="7"/>
        <v>5</v>
      </c>
      <c r="B253" s="13" t="str">
        <f t="shared" si="6"/>
        <v>50402005</v>
      </c>
      <c r="C253" s="9" t="s">
        <v>520</v>
      </c>
      <c r="D253" s="9" t="s">
        <v>152</v>
      </c>
      <c r="E253" s="9" t="s">
        <v>857</v>
      </c>
      <c r="F253" s="9" t="s">
        <v>15</v>
      </c>
    </row>
    <row r="254" spans="1:6" hidden="1">
      <c r="A254" s="12" t="str">
        <f t="shared" si="7"/>
        <v>5</v>
      </c>
      <c r="B254" s="13" t="str">
        <f t="shared" si="6"/>
        <v>50402006</v>
      </c>
      <c r="C254" s="9" t="s">
        <v>521</v>
      </c>
      <c r="D254" s="9" t="s">
        <v>153</v>
      </c>
      <c r="E254" s="9" t="s">
        <v>897</v>
      </c>
      <c r="F254" s="9" t="s">
        <v>15</v>
      </c>
    </row>
    <row r="255" spans="1:6" hidden="1">
      <c r="A255" s="12" t="str">
        <f t="shared" si="7"/>
        <v>5</v>
      </c>
      <c r="B255" s="13" t="str">
        <f t="shared" si="6"/>
        <v>50402007</v>
      </c>
      <c r="C255" s="9" t="s">
        <v>522</v>
      </c>
      <c r="D255" s="9" t="s">
        <v>154</v>
      </c>
      <c r="E255" s="9" t="s">
        <v>895</v>
      </c>
      <c r="F255" s="9" t="s">
        <v>15</v>
      </c>
    </row>
    <row r="256" spans="1:6" hidden="1">
      <c r="A256" s="12" t="str">
        <f t="shared" si="7"/>
        <v>5</v>
      </c>
      <c r="B256" s="13" t="str">
        <f t="shared" si="6"/>
        <v>50402008</v>
      </c>
      <c r="C256" s="9" t="s">
        <v>523</v>
      </c>
      <c r="D256" s="9" t="s">
        <v>155</v>
      </c>
      <c r="E256" s="9" t="s">
        <v>857</v>
      </c>
      <c r="F256" s="9" t="s">
        <v>15</v>
      </c>
    </row>
    <row r="257" spans="1:6" hidden="1">
      <c r="A257" s="12" t="str">
        <f t="shared" si="7"/>
        <v>5</v>
      </c>
      <c r="B257" s="13" t="str">
        <f t="shared" si="6"/>
        <v>50402009</v>
      </c>
      <c r="C257" s="9" t="s">
        <v>524</v>
      </c>
      <c r="D257" s="9" t="s">
        <v>156</v>
      </c>
      <c r="E257" s="9" t="s">
        <v>859</v>
      </c>
      <c r="F257" s="9" t="s">
        <v>15</v>
      </c>
    </row>
    <row r="258" spans="1:6" hidden="1">
      <c r="A258" s="12" t="str">
        <f t="shared" si="7"/>
        <v>5</v>
      </c>
      <c r="B258" s="13" t="str">
        <f t="shared" ref="B258:B301" si="8">RIGHT(C258,8)</f>
        <v>50402010</v>
      </c>
      <c r="C258" s="9" t="s">
        <v>525</v>
      </c>
      <c r="D258" s="9" t="s">
        <v>157</v>
      </c>
      <c r="E258" s="9" t="s">
        <v>898</v>
      </c>
      <c r="F258" s="9" t="s">
        <v>15</v>
      </c>
    </row>
    <row r="259" spans="1:6" hidden="1">
      <c r="A259" s="12" t="str">
        <f t="shared" ref="A259:A301" si="9">LEFT(B259,1)</f>
        <v>5</v>
      </c>
      <c r="B259" s="13" t="str">
        <f t="shared" si="8"/>
        <v>50402011</v>
      </c>
      <c r="C259" s="9" t="s">
        <v>526</v>
      </c>
      <c r="D259" s="9" t="s">
        <v>158</v>
      </c>
      <c r="E259" s="15" t="s">
        <v>3760</v>
      </c>
      <c r="F259" s="9" t="s">
        <v>15</v>
      </c>
    </row>
    <row r="260" spans="1:6" hidden="1">
      <c r="A260" s="12" t="str">
        <f t="shared" si="9"/>
        <v>5</v>
      </c>
      <c r="B260" s="13" t="str">
        <f t="shared" si="8"/>
        <v>50402012</v>
      </c>
      <c r="C260" s="9" t="s">
        <v>527</v>
      </c>
      <c r="D260" s="9" t="s">
        <v>159</v>
      </c>
      <c r="E260" s="15" t="s">
        <v>3760</v>
      </c>
      <c r="F260" s="9" t="s">
        <v>15</v>
      </c>
    </row>
    <row r="261" spans="1:6" hidden="1">
      <c r="A261" s="12" t="str">
        <f t="shared" si="9"/>
        <v>5</v>
      </c>
      <c r="B261" s="13" t="str">
        <f t="shared" si="8"/>
        <v>50402013</v>
      </c>
      <c r="C261" s="9" t="s">
        <v>528</v>
      </c>
      <c r="D261" s="9" t="s">
        <v>160</v>
      </c>
      <c r="E261" s="9" t="s">
        <v>896</v>
      </c>
      <c r="F261" s="9" t="s">
        <v>15</v>
      </c>
    </row>
    <row r="262" spans="1:6" hidden="1">
      <c r="A262" s="12" t="str">
        <f t="shared" si="9"/>
        <v>5</v>
      </c>
      <c r="B262" s="13" t="str">
        <f t="shared" si="8"/>
        <v>50402014</v>
      </c>
      <c r="C262" s="9" t="s">
        <v>530</v>
      </c>
      <c r="D262" s="9" t="s">
        <v>161</v>
      </c>
      <c r="E262" s="9" t="s">
        <v>896</v>
      </c>
      <c r="F262" s="9" t="s">
        <v>15</v>
      </c>
    </row>
    <row r="263" spans="1:6" hidden="1">
      <c r="A263" s="12" t="str">
        <f t="shared" si="9"/>
        <v>5</v>
      </c>
      <c r="B263" s="13" t="str">
        <f t="shared" si="8"/>
        <v>50402015</v>
      </c>
      <c r="C263" s="9" t="s">
        <v>531</v>
      </c>
      <c r="D263" s="9" t="s">
        <v>162</v>
      </c>
      <c r="E263" s="9" t="s">
        <v>900</v>
      </c>
      <c r="F263" s="9" t="s">
        <v>15</v>
      </c>
    </row>
    <row r="264" spans="1:6" hidden="1">
      <c r="A264" s="12" t="str">
        <f t="shared" si="9"/>
        <v>5</v>
      </c>
      <c r="B264" s="13" t="str">
        <f t="shared" si="8"/>
        <v>50402016</v>
      </c>
      <c r="C264" s="9" t="s">
        <v>532</v>
      </c>
      <c r="D264" s="9" t="s">
        <v>163</v>
      </c>
      <c r="E264" s="9" t="s">
        <v>894</v>
      </c>
      <c r="F264" s="9" t="s">
        <v>15</v>
      </c>
    </row>
    <row r="265" spans="1:6" hidden="1">
      <c r="A265" s="12" t="str">
        <f t="shared" si="9"/>
        <v>5</v>
      </c>
      <c r="B265" s="13" t="str">
        <f t="shared" si="8"/>
        <v>50402017</v>
      </c>
      <c r="C265" s="9" t="s">
        <v>533</v>
      </c>
      <c r="D265" s="9" t="s">
        <v>164</v>
      </c>
      <c r="E265" s="9" t="s">
        <v>894</v>
      </c>
      <c r="F265" s="9" t="s">
        <v>15</v>
      </c>
    </row>
    <row r="266" spans="1:6" hidden="1">
      <c r="A266" s="12" t="str">
        <f t="shared" si="9"/>
        <v>5</v>
      </c>
      <c r="B266" s="13" t="str">
        <f t="shared" si="8"/>
        <v>50402019</v>
      </c>
      <c r="C266" s="9" t="s">
        <v>534</v>
      </c>
      <c r="D266" s="9" t="s">
        <v>165</v>
      </c>
      <c r="E266" s="9" t="s">
        <v>3759</v>
      </c>
      <c r="F266" s="9" t="s">
        <v>15</v>
      </c>
    </row>
    <row r="267" spans="1:6" hidden="1">
      <c r="A267" s="12" t="str">
        <f t="shared" si="9"/>
        <v>5</v>
      </c>
      <c r="B267" s="13" t="str">
        <f t="shared" si="8"/>
        <v>50402021</v>
      </c>
      <c r="C267" s="9" t="s">
        <v>536</v>
      </c>
      <c r="D267" s="9" t="s">
        <v>167</v>
      </c>
      <c r="E267" s="9" t="s">
        <v>894</v>
      </c>
      <c r="F267" s="9" t="s">
        <v>15</v>
      </c>
    </row>
    <row r="268" spans="1:6" hidden="1">
      <c r="A268" s="12" t="str">
        <f t="shared" si="9"/>
        <v>5</v>
      </c>
      <c r="B268" s="13" t="str">
        <f t="shared" si="8"/>
        <v>50402030</v>
      </c>
      <c r="C268" s="9" t="s">
        <v>537</v>
      </c>
      <c r="D268" s="9" t="s">
        <v>168</v>
      </c>
      <c r="E268" s="9" t="s">
        <v>1125</v>
      </c>
      <c r="F268" s="9" t="s">
        <v>210</v>
      </c>
    </row>
    <row r="269" spans="1:6" hidden="1">
      <c r="A269" s="12" t="str">
        <f t="shared" si="9"/>
        <v>5</v>
      </c>
      <c r="B269" s="13" t="str">
        <f t="shared" si="8"/>
        <v>50402034</v>
      </c>
      <c r="C269" s="9" t="s">
        <v>538</v>
      </c>
      <c r="D269" s="9" t="s">
        <v>169</v>
      </c>
      <c r="E269" s="9" t="s">
        <v>897</v>
      </c>
      <c r="F269" s="9" t="s">
        <v>15</v>
      </c>
    </row>
    <row r="270" spans="1:6" hidden="1">
      <c r="A270" s="12" t="str">
        <f t="shared" si="9"/>
        <v>5</v>
      </c>
      <c r="B270" s="13" t="str">
        <f t="shared" si="8"/>
        <v>50402035</v>
      </c>
      <c r="C270" s="9" t="s">
        <v>563</v>
      </c>
      <c r="D270" s="9" t="s">
        <v>220</v>
      </c>
      <c r="E270" s="9" t="s">
        <v>529</v>
      </c>
      <c r="F270" s="9" t="s">
        <v>15</v>
      </c>
    </row>
    <row r="271" spans="1:6" hidden="1">
      <c r="A271" s="12" t="str">
        <f t="shared" si="9"/>
        <v>5</v>
      </c>
      <c r="B271" s="13" t="str">
        <f t="shared" si="8"/>
        <v>50402038</v>
      </c>
      <c r="C271" s="9" t="s">
        <v>1099</v>
      </c>
      <c r="D271" s="9" t="s">
        <v>708</v>
      </c>
      <c r="E271" s="9" t="s">
        <v>704</v>
      </c>
      <c r="F271" s="9" t="s">
        <v>705</v>
      </c>
    </row>
    <row r="272" spans="1:6" hidden="1">
      <c r="A272" s="12" t="str">
        <f t="shared" si="9"/>
        <v>5</v>
      </c>
      <c r="B272" s="13" t="str">
        <f t="shared" si="8"/>
        <v>50502001</v>
      </c>
      <c r="C272" s="9" t="s">
        <v>540</v>
      </c>
      <c r="D272" s="9" t="s">
        <v>170</v>
      </c>
      <c r="E272" s="9" t="s">
        <v>678</v>
      </c>
      <c r="F272" s="9" t="s">
        <v>275</v>
      </c>
    </row>
    <row r="273" spans="1:6" hidden="1">
      <c r="A273" s="12" t="str">
        <f t="shared" si="9"/>
        <v>5</v>
      </c>
      <c r="B273" s="13" t="str">
        <f t="shared" si="8"/>
        <v>50502002</v>
      </c>
      <c r="C273" s="9" t="s">
        <v>541</v>
      </c>
      <c r="D273" s="9" t="s">
        <v>171</v>
      </c>
      <c r="E273" s="9" t="s">
        <v>680</v>
      </c>
      <c r="F273" s="9" t="s">
        <v>275</v>
      </c>
    </row>
    <row r="274" spans="1:6" hidden="1">
      <c r="A274" s="12" t="str">
        <f t="shared" si="9"/>
        <v>5</v>
      </c>
      <c r="B274" s="13" t="str">
        <f t="shared" si="8"/>
        <v>50502003</v>
      </c>
      <c r="C274" s="9" t="s">
        <v>542</v>
      </c>
      <c r="D274" s="9" t="s">
        <v>65</v>
      </c>
      <c r="E274" s="9" t="s">
        <v>543</v>
      </c>
      <c r="F274" s="9" t="s">
        <v>275</v>
      </c>
    </row>
    <row r="275" spans="1:6" hidden="1">
      <c r="A275" s="12" t="str">
        <f t="shared" si="9"/>
        <v>5</v>
      </c>
      <c r="B275" s="13" t="str">
        <f t="shared" si="8"/>
        <v>50502004</v>
      </c>
      <c r="C275" s="9" t="s">
        <v>544</v>
      </c>
      <c r="D275" s="9" t="s">
        <v>172</v>
      </c>
      <c r="E275" s="9" t="s">
        <v>679</v>
      </c>
      <c r="F275" s="9" t="s">
        <v>275</v>
      </c>
    </row>
    <row r="276" spans="1:6" hidden="1">
      <c r="A276" s="12" t="str">
        <f t="shared" si="9"/>
        <v>5</v>
      </c>
      <c r="B276" s="13" t="str">
        <f t="shared" si="8"/>
        <v>50502005</v>
      </c>
      <c r="C276" s="9" t="s">
        <v>1100</v>
      </c>
      <c r="D276" s="9" t="s">
        <v>611</v>
      </c>
      <c r="E276" s="9" t="s">
        <v>679</v>
      </c>
      <c r="F276" s="9" t="s">
        <v>275</v>
      </c>
    </row>
    <row r="277" spans="1:6" hidden="1">
      <c r="A277" s="12" t="str">
        <f t="shared" si="9"/>
        <v>5</v>
      </c>
      <c r="B277" s="13" t="str">
        <f t="shared" si="8"/>
        <v>50502006</v>
      </c>
      <c r="C277" s="9" t="s">
        <v>545</v>
      </c>
      <c r="D277" s="9" t="s">
        <v>173</v>
      </c>
      <c r="E277" s="9" t="s">
        <v>854</v>
      </c>
      <c r="F277" s="9" t="s">
        <v>275</v>
      </c>
    </row>
    <row r="278" spans="1:6" hidden="1">
      <c r="A278" s="12" t="str">
        <f t="shared" si="9"/>
        <v>5</v>
      </c>
      <c r="B278" s="13" t="str">
        <f t="shared" si="8"/>
        <v>50502007</v>
      </c>
      <c r="C278" s="9" t="s">
        <v>546</v>
      </c>
      <c r="D278" s="9" t="s">
        <v>174</v>
      </c>
      <c r="E278" s="9" t="s">
        <v>854</v>
      </c>
      <c r="F278" s="9" t="s">
        <v>275</v>
      </c>
    </row>
    <row r="279" spans="1:6" hidden="1">
      <c r="A279" s="12" t="str">
        <f t="shared" si="9"/>
        <v>5</v>
      </c>
      <c r="B279" s="13" t="str">
        <f t="shared" si="8"/>
        <v>50502008</v>
      </c>
      <c r="C279" s="9" t="s">
        <v>547</v>
      </c>
      <c r="D279" s="9" t="s">
        <v>175</v>
      </c>
      <c r="E279" s="9" t="s">
        <v>679</v>
      </c>
      <c r="F279" s="9" t="s">
        <v>275</v>
      </c>
    </row>
    <row r="280" spans="1:6" hidden="1">
      <c r="A280" s="12" t="str">
        <f t="shared" si="9"/>
        <v>5</v>
      </c>
      <c r="B280" s="13" t="str">
        <f t="shared" si="8"/>
        <v>50503001</v>
      </c>
      <c r="C280" s="9" t="s">
        <v>548</v>
      </c>
      <c r="D280" s="9" t="s">
        <v>176</v>
      </c>
      <c r="E280" s="9" t="s">
        <v>1125</v>
      </c>
      <c r="F280" s="9" t="s">
        <v>210</v>
      </c>
    </row>
    <row r="281" spans="1:6" hidden="1">
      <c r="A281" s="12" t="str">
        <f t="shared" si="9"/>
        <v>5</v>
      </c>
      <c r="B281" s="13" t="str">
        <f t="shared" si="8"/>
        <v>50503002</v>
      </c>
      <c r="C281" s="9" t="s">
        <v>549</v>
      </c>
      <c r="D281" s="9" t="s">
        <v>177</v>
      </c>
      <c r="E281" s="9" t="s">
        <v>1125</v>
      </c>
      <c r="F281" s="9" t="s">
        <v>210</v>
      </c>
    </row>
    <row r="282" spans="1:6" hidden="1">
      <c r="A282" s="12" t="str">
        <f t="shared" si="9"/>
        <v>5</v>
      </c>
      <c r="B282" s="13" t="str">
        <f t="shared" si="8"/>
        <v>50503003</v>
      </c>
      <c r="C282" s="9" t="s">
        <v>550</v>
      </c>
      <c r="D282" s="9" t="s">
        <v>178</v>
      </c>
      <c r="E282" s="9" t="s">
        <v>1125</v>
      </c>
      <c r="F282" s="9" t="s">
        <v>210</v>
      </c>
    </row>
    <row r="283" spans="1:6" hidden="1">
      <c r="A283" s="12" t="str">
        <f t="shared" si="9"/>
        <v>5</v>
      </c>
      <c r="B283" s="13" t="str">
        <f t="shared" si="8"/>
        <v>50503004</v>
      </c>
      <c r="C283" s="9" t="s">
        <v>634</v>
      </c>
      <c r="D283" s="9" t="s">
        <v>198</v>
      </c>
      <c r="E283" s="9" t="s">
        <v>1125</v>
      </c>
      <c r="F283" s="9" t="s">
        <v>210</v>
      </c>
    </row>
    <row r="284" spans="1:6" hidden="1">
      <c r="A284" s="12" t="str">
        <f t="shared" si="9"/>
        <v>5</v>
      </c>
      <c r="B284" s="13" t="str">
        <f t="shared" si="8"/>
        <v>50503005</v>
      </c>
      <c r="C284" s="9" t="s">
        <v>635</v>
      </c>
      <c r="D284" s="9" t="s">
        <v>551</v>
      </c>
      <c r="E284" s="9" t="s">
        <v>1125</v>
      </c>
      <c r="F284" s="9" t="s">
        <v>210</v>
      </c>
    </row>
    <row r="285" spans="1:6" hidden="1">
      <c r="A285" s="12" t="str">
        <f t="shared" si="9"/>
        <v>5</v>
      </c>
      <c r="B285" s="13" t="str">
        <f t="shared" si="8"/>
        <v>50503006</v>
      </c>
      <c r="C285" s="9" t="s">
        <v>552</v>
      </c>
      <c r="D285" s="9" t="s">
        <v>202</v>
      </c>
      <c r="E285" s="9" t="s">
        <v>1125</v>
      </c>
      <c r="F285" s="9" t="s">
        <v>210</v>
      </c>
    </row>
    <row r="286" spans="1:6" hidden="1">
      <c r="A286" s="12" t="str">
        <f t="shared" si="9"/>
        <v>5</v>
      </c>
      <c r="B286" s="13" t="str">
        <f t="shared" si="8"/>
        <v>50503008</v>
      </c>
      <c r="C286" s="9" t="s">
        <v>554</v>
      </c>
      <c r="D286" s="9" t="s">
        <v>301</v>
      </c>
      <c r="E286" s="9" t="s">
        <v>1125</v>
      </c>
      <c r="F286" s="9" t="s">
        <v>210</v>
      </c>
    </row>
    <row r="287" spans="1:6" hidden="1">
      <c r="A287" s="12" t="str">
        <f t="shared" si="9"/>
        <v>5</v>
      </c>
      <c r="B287" s="13" t="str">
        <f t="shared" si="8"/>
        <v>50503009</v>
      </c>
      <c r="C287" s="9" t="s">
        <v>1101</v>
      </c>
      <c r="D287" s="9" t="s">
        <v>221</v>
      </c>
      <c r="E287" s="9" t="s">
        <v>1125</v>
      </c>
      <c r="F287" s="9" t="s">
        <v>210</v>
      </c>
    </row>
    <row r="288" spans="1:6" hidden="1">
      <c r="A288" s="12" t="str">
        <f t="shared" si="9"/>
        <v>5</v>
      </c>
      <c r="B288" s="13" t="str">
        <f t="shared" si="8"/>
        <v>50504002</v>
      </c>
      <c r="C288" s="9" t="s">
        <v>555</v>
      </c>
      <c r="D288" s="9" t="s">
        <v>180</v>
      </c>
      <c r="E288" s="9" t="s">
        <v>1125</v>
      </c>
      <c r="F288" s="9" t="s">
        <v>210</v>
      </c>
    </row>
    <row r="289" spans="1:6" hidden="1">
      <c r="A289" s="12" t="str">
        <f t="shared" si="9"/>
        <v>5</v>
      </c>
      <c r="B289" s="13" t="str">
        <f t="shared" si="8"/>
        <v>50602001</v>
      </c>
      <c r="C289" s="9" t="s">
        <v>556</v>
      </c>
      <c r="D289" s="9" t="s">
        <v>181</v>
      </c>
      <c r="E289" s="9" t="s">
        <v>1125</v>
      </c>
      <c r="F289" s="9" t="s">
        <v>210</v>
      </c>
    </row>
    <row r="290" spans="1:6" hidden="1">
      <c r="A290" s="12" t="str">
        <f t="shared" si="9"/>
        <v>5</v>
      </c>
      <c r="B290" s="13" t="str">
        <f t="shared" si="8"/>
        <v>50602002</v>
      </c>
      <c r="C290" s="9" t="s">
        <v>557</v>
      </c>
      <c r="D290" s="9" t="s">
        <v>182</v>
      </c>
      <c r="E290" s="9" t="s">
        <v>855</v>
      </c>
      <c r="F290" s="9" t="s">
        <v>275</v>
      </c>
    </row>
    <row r="291" spans="1:6" hidden="1">
      <c r="A291" s="12" t="str">
        <f t="shared" si="9"/>
        <v>5</v>
      </c>
      <c r="B291" s="13" t="str">
        <f t="shared" si="8"/>
        <v>50602003</v>
      </c>
      <c r="C291" s="9" t="s">
        <v>558</v>
      </c>
      <c r="D291" s="9" t="s">
        <v>66</v>
      </c>
      <c r="E291" s="9" t="s">
        <v>893</v>
      </c>
      <c r="F291" s="9" t="s">
        <v>41</v>
      </c>
    </row>
    <row r="292" spans="1:6" hidden="1">
      <c r="A292" s="12" t="str">
        <f t="shared" si="9"/>
        <v>5</v>
      </c>
      <c r="B292" s="13" t="str">
        <f t="shared" si="8"/>
        <v>50602004</v>
      </c>
      <c r="C292" s="9" t="s">
        <v>559</v>
      </c>
      <c r="D292" s="9" t="s">
        <v>183</v>
      </c>
      <c r="E292" s="9" t="s">
        <v>855</v>
      </c>
      <c r="F292" s="9" t="s">
        <v>275</v>
      </c>
    </row>
    <row r="293" spans="1:6" hidden="1">
      <c r="A293" s="12" t="str">
        <f t="shared" si="9"/>
        <v>5</v>
      </c>
      <c r="B293" s="13" t="str">
        <f t="shared" si="8"/>
        <v>50603001</v>
      </c>
      <c r="C293" s="9" t="s">
        <v>1102</v>
      </c>
      <c r="D293" s="9" t="s">
        <v>652</v>
      </c>
      <c r="E293" s="9" t="s">
        <v>1125</v>
      </c>
      <c r="F293" s="9" t="s">
        <v>210</v>
      </c>
    </row>
    <row r="294" spans="1:6" hidden="1">
      <c r="A294" s="12" t="str">
        <f t="shared" si="9"/>
        <v>5</v>
      </c>
      <c r="B294" s="13" t="str">
        <f t="shared" si="8"/>
        <v>50603002</v>
      </c>
      <c r="C294" s="9" t="s">
        <v>1103</v>
      </c>
      <c r="D294" s="9" t="s">
        <v>1104</v>
      </c>
      <c r="E294" s="9" t="s">
        <v>1125</v>
      </c>
      <c r="F294" s="9" t="s">
        <v>210</v>
      </c>
    </row>
    <row r="295" spans="1:6" hidden="1">
      <c r="A295" s="12" t="str">
        <f t="shared" si="9"/>
        <v>5</v>
      </c>
      <c r="B295" s="13" t="str">
        <f t="shared" si="8"/>
        <v>50603013</v>
      </c>
      <c r="C295" s="9" t="s">
        <v>636</v>
      </c>
      <c r="D295" s="9" t="s">
        <v>609</v>
      </c>
      <c r="E295" s="9" t="s">
        <v>891</v>
      </c>
      <c r="F295" s="9" t="s">
        <v>41</v>
      </c>
    </row>
    <row r="296" spans="1:6" hidden="1">
      <c r="A296" s="12" t="str">
        <f t="shared" si="9"/>
        <v>5</v>
      </c>
      <c r="B296" s="13" t="str">
        <f t="shared" si="8"/>
        <v>50603016</v>
      </c>
      <c r="C296" s="9" t="s">
        <v>1105</v>
      </c>
      <c r="D296" s="9" t="s">
        <v>739</v>
      </c>
      <c r="E296" s="9" t="s">
        <v>892</v>
      </c>
      <c r="F296" s="9" t="s">
        <v>41</v>
      </c>
    </row>
    <row r="297" spans="1:6" ht="15" hidden="1">
      <c r="A297" s="12" t="str">
        <f t="shared" si="9"/>
        <v>5</v>
      </c>
      <c r="B297" s="13" t="str">
        <f t="shared" si="8"/>
        <v>50605001</v>
      </c>
      <c r="C297" s="9" t="s">
        <v>560</v>
      </c>
      <c r="D297" s="9" t="s">
        <v>184</v>
      </c>
      <c r="E297" s="9" t="s">
        <v>184</v>
      </c>
      <c r="F297" s="3" t="s">
        <v>753</v>
      </c>
    </row>
    <row r="298" spans="1:6" hidden="1">
      <c r="A298" s="12" t="str">
        <f t="shared" si="9"/>
        <v>5</v>
      </c>
      <c r="B298" s="13" t="str">
        <f t="shared" si="8"/>
        <v>50605002</v>
      </c>
      <c r="C298" s="9" t="s">
        <v>561</v>
      </c>
      <c r="D298" s="9" t="s">
        <v>185</v>
      </c>
      <c r="E298" s="9" t="s">
        <v>1125</v>
      </c>
      <c r="F298" s="9" t="s">
        <v>210</v>
      </c>
    </row>
    <row r="299" spans="1:6" ht="15" hidden="1">
      <c r="A299" s="12" t="str">
        <f t="shared" si="9"/>
        <v>5</v>
      </c>
      <c r="B299" s="13" t="str">
        <f t="shared" si="8"/>
        <v>50701001</v>
      </c>
      <c r="C299" s="9" t="s">
        <v>562</v>
      </c>
      <c r="D299" s="9" t="s">
        <v>186</v>
      </c>
      <c r="E299" s="9" t="s">
        <v>1122</v>
      </c>
      <c r="F299" s="3" t="s">
        <v>3841</v>
      </c>
    </row>
    <row r="300" spans="1:6" hidden="1">
      <c r="A300" s="12" t="str">
        <f t="shared" si="9"/>
        <v>5</v>
      </c>
      <c r="B300" s="13" t="str">
        <f t="shared" si="8"/>
        <v>50801001</v>
      </c>
      <c r="C300" s="9" t="s">
        <v>637</v>
      </c>
      <c r="D300" s="9" t="s">
        <v>610</v>
      </c>
      <c r="E300" s="9" t="s">
        <v>706</v>
      </c>
      <c r="F300" s="9" t="s">
        <v>705</v>
      </c>
    </row>
    <row r="301" spans="1:6" ht="15" hidden="1">
      <c r="A301" s="12" t="str">
        <f t="shared" si="9"/>
        <v>5</v>
      </c>
      <c r="B301" s="13" t="str">
        <f t="shared" si="8"/>
        <v>50801002</v>
      </c>
      <c r="C301" s="9" t="s">
        <v>1106</v>
      </c>
      <c r="D301" s="9" t="s">
        <v>1107</v>
      </c>
      <c r="E301" s="5" t="s">
        <v>1440</v>
      </c>
      <c r="F301" s="9" t="s">
        <v>705</v>
      </c>
    </row>
    <row r="302" spans="1:6" hidden="1">
      <c r="A302" s="51">
        <v>5</v>
      </c>
      <c r="B302" s="13" t="s">
        <v>1274</v>
      </c>
      <c r="C302" s="56" t="s">
        <v>1245</v>
      </c>
      <c r="D302" s="57" t="s">
        <v>1246</v>
      </c>
      <c r="E302" s="9">
        <v>0</v>
      </c>
      <c r="F302" s="9">
        <v>0</v>
      </c>
    </row>
    <row r="303" spans="1:6" hidden="1">
      <c r="A303" s="51">
        <v>5</v>
      </c>
      <c r="B303" s="13" t="s">
        <v>1275</v>
      </c>
      <c r="C303" s="52" t="s">
        <v>482</v>
      </c>
      <c r="D303" s="53" t="s">
        <v>129</v>
      </c>
      <c r="E303" s="126" t="s">
        <v>1440</v>
      </c>
      <c r="F303" s="58" t="s">
        <v>13</v>
      </c>
    </row>
    <row r="304" spans="1:6" hidden="1">
      <c r="A304" s="51">
        <v>5</v>
      </c>
      <c r="B304" s="13" t="s">
        <v>1276</v>
      </c>
      <c r="C304" s="52" t="s">
        <v>489</v>
      </c>
      <c r="D304" s="53" t="s">
        <v>59</v>
      </c>
      <c r="E304" s="54" t="s">
        <v>903</v>
      </c>
      <c r="F304" s="55" t="s">
        <v>574</v>
      </c>
    </row>
    <row r="305" spans="1:6" hidden="1">
      <c r="A305" s="51">
        <v>5</v>
      </c>
      <c r="B305" s="13" t="s">
        <v>1280</v>
      </c>
      <c r="C305" s="52" t="s">
        <v>509</v>
      </c>
      <c r="D305" s="53" t="s">
        <v>125</v>
      </c>
      <c r="E305" s="54" t="s">
        <v>860</v>
      </c>
      <c r="F305" s="55" t="s">
        <v>15</v>
      </c>
    </row>
    <row r="306" spans="1:6" hidden="1">
      <c r="A306" s="51">
        <v>5</v>
      </c>
      <c r="B306" s="13" t="s">
        <v>1281</v>
      </c>
      <c r="C306" s="52" t="s">
        <v>630</v>
      </c>
      <c r="D306" s="53" t="s">
        <v>510</v>
      </c>
      <c r="E306" s="54" t="s">
        <v>860</v>
      </c>
      <c r="F306" s="55" t="s">
        <v>15</v>
      </c>
    </row>
    <row r="307" spans="1:6" hidden="1">
      <c r="A307" s="51">
        <v>5</v>
      </c>
      <c r="B307" s="13" t="s">
        <v>1283</v>
      </c>
      <c r="C307" s="59" t="s">
        <v>633</v>
      </c>
      <c r="D307" s="53" t="s">
        <v>539</v>
      </c>
      <c r="E307" s="54" t="s">
        <v>896</v>
      </c>
      <c r="F307" s="55" t="s">
        <v>15</v>
      </c>
    </row>
    <row r="308" spans="1:6" hidden="1">
      <c r="A308" s="51">
        <v>5</v>
      </c>
      <c r="B308" s="13" t="s">
        <v>1284</v>
      </c>
      <c r="C308" s="52" t="s">
        <v>553</v>
      </c>
      <c r="D308" s="53" t="s">
        <v>179</v>
      </c>
      <c r="E308" s="9" t="s">
        <v>1125</v>
      </c>
      <c r="F308" s="9" t="s">
        <v>210</v>
      </c>
    </row>
    <row r="309" spans="1:6" hidden="1">
      <c r="A309" t="s">
        <v>1306</v>
      </c>
      <c r="B309" t="s">
        <v>1307</v>
      </c>
      <c r="C309" t="s">
        <v>1289</v>
      </c>
      <c r="D309" t="s">
        <v>1290</v>
      </c>
      <c r="E309" s="9" t="s">
        <v>1290</v>
      </c>
      <c r="F309" s="9" t="s">
        <v>205</v>
      </c>
    </row>
    <row r="310" spans="1:6" hidden="1">
      <c r="A310" t="s">
        <v>1306</v>
      </c>
      <c r="B310" t="s">
        <v>1268</v>
      </c>
      <c r="C310" t="s">
        <v>1243</v>
      </c>
      <c r="D310" t="s">
        <v>1244</v>
      </c>
      <c r="E310" s="4" t="s">
        <v>932</v>
      </c>
      <c r="F310" s="9" t="s">
        <v>206</v>
      </c>
    </row>
    <row r="311" spans="1:6" hidden="1">
      <c r="A311" t="s">
        <v>1306</v>
      </c>
      <c r="B311" t="s">
        <v>1308</v>
      </c>
      <c r="C311" t="s">
        <v>1291</v>
      </c>
      <c r="D311" t="s">
        <v>1025</v>
      </c>
      <c r="E311" s="9" t="e">
        <v>#N/A</v>
      </c>
      <c r="F311" s="9" t="e">
        <v>#N/A</v>
      </c>
    </row>
    <row r="312" spans="1:6" hidden="1">
      <c r="A312" t="s">
        <v>1306</v>
      </c>
      <c r="B312" t="s">
        <v>1309</v>
      </c>
      <c r="C312" t="s">
        <v>1292</v>
      </c>
      <c r="D312" t="s">
        <v>1293</v>
      </c>
      <c r="E312" s="9" t="s">
        <v>950</v>
      </c>
      <c r="F312" s="9" t="s">
        <v>21</v>
      </c>
    </row>
    <row r="313" spans="1:6" hidden="1">
      <c r="A313" t="s">
        <v>1306</v>
      </c>
      <c r="B313" t="s">
        <v>1310</v>
      </c>
      <c r="C313" t="s">
        <v>1294</v>
      </c>
      <c r="D313" t="s">
        <v>1295</v>
      </c>
      <c r="E313" s="9" t="s">
        <v>950</v>
      </c>
      <c r="F313" s="9" t="s">
        <v>21</v>
      </c>
    </row>
    <row r="314" spans="1:6" hidden="1">
      <c r="A314" t="s">
        <v>1311</v>
      </c>
      <c r="B314" t="s">
        <v>1312</v>
      </c>
      <c r="C314" t="s">
        <v>1296</v>
      </c>
      <c r="D314" t="s">
        <v>1297</v>
      </c>
      <c r="E314" s="9">
        <v>0</v>
      </c>
      <c r="F314" s="9" t="s">
        <v>208</v>
      </c>
    </row>
    <row r="315" spans="1:6" hidden="1">
      <c r="A315" t="s">
        <v>1311</v>
      </c>
      <c r="B315" t="s">
        <v>1271</v>
      </c>
      <c r="C315" t="s">
        <v>420</v>
      </c>
      <c r="D315" t="s">
        <v>190</v>
      </c>
      <c r="E315" s="9" t="s">
        <v>415</v>
      </c>
      <c r="F315" s="9" t="s">
        <v>392</v>
      </c>
    </row>
    <row r="316" spans="1:6" hidden="1">
      <c r="A316" t="s">
        <v>1313</v>
      </c>
      <c r="B316" t="s">
        <v>1314</v>
      </c>
      <c r="C316" t="s">
        <v>1298</v>
      </c>
      <c r="D316" t="s">
        <v>1299</v>
      </c>
      <c r="E316" s="2" t="s">
        <v>209</v>
      </c>
      <c r="F316" s="2" t="s">
        <v>209</v>
      </c>
    </row>
    <row r="317" spans="1:6" hidden="1">
      <c r="A317" t="s">
        <v>1315</v>
      </c>
      <c r="B317" t="s">
        <v>1316</v>
      </c>
      <c r="C317" t="s">
        <v>1300</v>
      </c>
      <c r="D317" t="s">
        <v>1301</v>
      </c>
      <c r="E317" s="9" t="s">
        <v>1125</v>
      </c>
      <c r="F317" s="9" t="s">
        <v>210</v>
      </c>
    </row>
    <row r="318" spans="1:6" hidden="1">
      <c r="A318" t="s">
        <v>1315</v>
      </c>
      <c r="B318" t="s">
        <v>1317</v>
      </c>
      <c r="C318" t="s">
        <v>1302</v>
      </c>
      <c r="D318" t="s">
        <v>1303</v>
      </c>
      <c r="E318" s="9" t="s">
        <v>897</v>
      </c>
      <c r="F318" s="9" t="s">
        <v>15</v>
      </c>
    </row>
    <row r="319" spans="1:6" hidden="1">
      <c r="A319" t="s">
        <v>1315</v>
      </c>
      <c r="B319" t="s">
        <v>1282</v>
      </c>
      <c r="C319" t="s">
        <v>535</v>
      </c>
      <c r="D319" t="s">
        <v>166</v>
      </c>
      <c r="E319" s="9" t="s">
        <v>896</v>
      </c>
      <c r="F319" s="9" t="s">
        <v>15</v>
      </c>
    </row>
    <row r="320" spans="1:6" hidden="1">
      <c r="A320" t="s">
        <v>1315</v>
      </c>
      <c r="B320" t="s">
        <v>1318</v>
      </c>
      <c r="C320" t="s">
        <v>1304</v>
      </c>
      <c r="D320" t="s">
        <v>1305</v>
      </c>
      <c r="E320" s="9" t="s">
        <v>1319</v>
      </c>
      <c r="F320" s="9" t="s">
        <v>41</v>
      </c>
    </row>
    <row r="321" spans="1:6" hidden="1">
      <c r="A321" s="176" t="s">
        <v>1306</v>
      </c>
      <c r="B321" s="176" t="s">
        <v>1308</v>
      </c>
      <c r="C321" s="176" t="s">
        <v>1291</v>
      </c>
      <c r="D321" s="176" t="s">
        <v>1025</v>
      </c>
      <c r="E321" t="s">
        <v>933</v>
      </c>
      <c r="F321" t="s">
        <v>206</v>
      </c>
    </row>
    <row r="322" spans="1:6" hidden="1">
      <c r="A322" s="176" t="s">
        <v>1306</v>
      </c>
      <c r="B322" s="176" t="s">
        <v>2309</v>
      </c>
      <c r="C322" s="176" t="s">
        <v>1723</v>
      </c>
      <c r="D322" s="176" t="s">
        <v>1724</v>
      </c>
      <c r="E322" t="s">
        <v>1400</v>
      </c>
      <c r="F322" t="s">
        <v>206</v>
      </c>
    </row>
    <row r="323" spans="1:6" hidden="1">
      <c r="A323" s="176" t="s">
        <v>1306</v>
      </c>
      <c r="B323" s="176" t="s">
        <v>2310</v>
      </c>
      <c r="C323" s="176" t="s">
        <v>1725</v>
      </c>
      <c r="D323" s="176" t="s">
        <v>1726</v>
      </c>
      <c r="E323" t="s">
        <v>1400</v>
      </c>
      <c r="F323" t="s">
        <v>206</v>
      </c>
    </row>
    <row r="324" spans="1:6" hidden="1">
      <c r="A324" s="176" t="s">
        <v>1306</v>
      </c>
      <c r="B324" s="176" t="s">
        <v>2311</v>
      </c>
      <c r="C324" s="176" t="s">
        <v>1727</v>
      </c>
      <c r="D324" s="176" t="s">
        <v>1728</v>
      </c>
      <c r="E324" t="s">
        <v>1400</v>
      </c>
      <c r="F324" t="s">
        <v>206</v>
      </c>
    </row>
    <row r="325" spans="1:6" hidden="1">
      <c r="A325" s="176" t="s">
        <v>1306</v>
      </c>
      <c r="B325" s="176" t="s">
        <v>2312</v>
      </c>
      <c r="C325" s="176" t="s">
        <v>1729</v>
      </c>
      <c r="D325" s="176" t="s">
        <v>1730</v>
      </c>
      <c r="E325" s="177" t="s">
        <v>2318</v>
      </c>
      <c r="F325" t="s">
        <v>206</v>
      </c>
    </row>
    <row r="326" spans="1:6" hidden="1">
      <c r="A326" s="176" t="s">
        <v>1306</v>
      </c>
      <c r="B326" s="176" t="s">
        <v>2313</v>
      </c>
      <c r="C326" s="176" t="s">
        <v>1731</v>
      </c>
      <c r="D326" s="176" t="s">
        <v>1732</v>
      </c>
      <c r="E326" s="177" t="s">
        <v>2318</v>
      </c>
      <c r="F326" t="s">
        <v>206</v>
      </c>
    </row>
    <row r="327" spans="1:6" hidden="1">
      <c r="A327" s="176" t="s">
        <v>1306</v>
      </c>
      <c r="B327" s="176" t="s">
        <v>2314</v>
      </c>
      <c r="C327" s="176" t="s">
        <v>1733</v>
      </c>
      <c r="D327" s="176" t="s">
        <v>1734</v>
      </c>
      <c r="E327" s="177" t="s">
        <v>2317</v>
      </c>
      <c r="F327" t="s">
        <v>206</v>
      </c>
    </row>
    <row r="328" spans="1:6" hidden="1">
      <c r="A328" s="176" t="s">
        <v>1306</v>
      </c>
      <c r="B328" s="176" t="s">
        <v>2315</v>
      </c>
      <c r="C328" s="176" t="s">
        <v>1735</v>
      </c>
      <c r="D328" s="176" t="s">
        <v>1736</v>
      </c>
      <c r="E328" s="177" t="s">
        <v>2317</v>
      </c>
      <c r="F328" t="s">
        <v>206</v>
      </c>
    </row>
    <row r="329" spans="1:6" hidden="1">
      <c r="A329" t="s">
        <v>1315</v>
      </c>
      <c r="B329" t="s">
        <v>2319</v>
      </c>
      <c r="C329" t="s">
        <v>1743</v>
      </c>
      <c r="D329" t="s">
        <v>1407</v>
      </c>
      <c r="E329" s="9" t="s">
        <v>573</v>
      </c>
      <c r="F329" s="9" t="s">
        <v>574</v>
      </c>
    </row>
    <row r="330" spans="1:6" hidden="1">
      <c r="A330" t="s">
        <v>1315</v>
      </c>
      <c r="B330" t="s">
        <v>2320</v>
      </c>
      <c r="C330" t="s">
        <v>1744</v>
      </c>
      <c r="D330" t="s">
        <v>1745</v>
      </c>
      <c r="E330" s="9" t="s">
        <v>898</v>
      </c>
      <c r="F330" s="9" t="s">
        <v>15</v>
      </c>
    </row>
    <row r="331" spans="1:6" hidden="1">
      <c r="A331" t="s">
        <v>1315</v>
      </c>
      <c r="B331" t="s">
        <v>3733</v>
      </c>
      <c r="C331" t="s">
        <v>2339</v>
      </c>
      <c r="D331" t="s">
        <v>2340</v>
      </c>
      <c r="E331" t="s">
        <v>891</v>
      </c>
      <c r="F331" t="s">
        <v>41</v>
      </c>
    </row>
    <row r="332" spans="1:6" hidden="1">
      <c r="A332" t="s">
        <v>1306</v>
      </c>
      <c r="B332" t="s">
        <v>3734</v>
      </c>
      <c r="C332" t="s">
        <v>2335</v>
      </c>
      <c r="D332" t="s">
        <v>2336</v>
      </c>
      <c r="E332" t="s">
        <v>2318</v>
      </c>
      <c r="F332" t="s">
        <v>206</v>
      </c>
    </row>
    <row r="333" spans="1:6" hidden="1">
      <c r="A333" t="s">
        <v>1306</v>
      </c>
      <c r="B333" t="s">
        <v>3735</v>
      </c>
      <c r="C333" t="s">
        <v>2337</v>
      </c>
      <c r="D333" t="s">
        <v>2338</v>
      </c>
      <c r="E333" t="s">
        <v>2318</v>
      </c>
      <c r="F333" t="s">
        <v>206</v>
      </c>
    </row>
    <row r="334" spans="1:6" hidden="1">
      <c r="A334" t="s">
        <v>1311</v>
      </c>
      <c r="B334" t="s">
        <v>3736</v>
      </c>
      <c r="C334" t="s">
        <v>1739</v>
      </c>
      <c r="D334" t="s">
        <v>1740</v>
      </c>
      <c r="E334" t="s">
        <v>4046</v>
      </c>
      <c r="F334" t="s">
        <v>392</v>
      </c>
    </row>
  </sheetData>
  <autoFilter ref="A1:F334" xr:uid="{867191CB-B259-40DC-BB5D-3166617267B7}">
    <filterColumn colId="5">
      <filters>
        <filter val="Intercompany payables"/>
      </filters>
    </filterColumn>
  </autoFilter>
  <conditionalFormatting sqref="A2:B301">
    <cfRule type="colorScale" priority="9">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43"/>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845"/>
  <sheetViews>
    <sheetView topLeftCell="A833" zoomScale="98" zoomScaleNormal="98" workbookViewId="0">
      <selection activeCell="I852" sqref="I852"/>
    </sheetView>
  </sheetViews>
  <sheetFormatPr defaultRowHeight="12.5"/>
  <cols>
    <col min="1" max="1" width="9" style="18" bestFit="1" customWidth="1"/>
    <col min="2" max="2" width="8.54296875" style="18" customWidth="1"/>
    <col min="3" max="3" width="9.54296875" style="18" customWidth="1"/>
    <col min="4" max="4" width="7.54296875" style="18" customWidth="1"/>
    <col min="5" max="5" width="11" style="18" bestFit="1" customWidth="1"/>
    <col min="6" max="6" width="10.453125" style="18" bestFit="1" customWidth="1"/>
    <col min="7" max="7" width="14.453125" style="18" bestFit="1" customWidth="1"/>
    <col min="8" max="8" width="16.54296875" style="18" bestFit="1" customWidth="1"/>
    <col min="9" max="9" width="10" style="18" customWidth="1"/>
    <col min="10" max="10" width="37.81640625" style="18" customWidth="1"/>
    <col min="11" max="11" width="19" style="18" customWidth="1"/>
    <col min="12" max="12" width="18.453125" style="18" customWidth="1"/>
    <col min="13" max="13" width="11" style="18" customWidth="1"/>
    <col min="14" max="14" width="10.54296875" style="18" customWidth="1"/>
    <col min="15" max="15" width="9.54296875" style="18" customWidth="1"/>
    <col min="16" max="16" width="32.453125" style="18" customWidth="1"/>
    <col min="17" max="17" width="7" style="18" customWidth="1"/>
    <col min="18" max="18" width="11" style="18" customWidth="1"/>
    <col min="19" max="19" width="9.453125" style="18" customWidth="1"/>
    <col min="20" max="20" width="11" style="18" customWidth="1"/>
    <col min="21" max="21" width="18.1796875" style="18" bestFit="1" customWidth="1"/>
    <col min="22" max="256" width="9.453125" style="18"/>
    <col min="257" max="257" width="9" style="18" bestFit="1" customWidth="1"/>
    <col min="258" max="258" width="8.54296875" style="18" customWidth="1"/>
    <col min="259" max="259" width="9.54296875" style="18" customWidth="1"/>
    <col min="260" max="260" width="7.54296875" style="18" customWidth="1"/>
    <col min="261" max="261" width="11" style="18" bestFit="1" customWidth="1"/>
    <col min="262" max="262" width="10.453125" style="18" bestFit="1" customWidth="1"/>
    <col min="263" max="263" width="12.453125" style="18" bestFit="1" customWidth="1"/>
    <col min="264" max="264" width="14.453125" style="18" bestFit="1" customWidth="1"/>
    <col min="265" max="265" width="10" style="18" customWidth="1"/>
    <col min="266" max="266" width="24.453125" style="18" customWidth="1"/>
    <col min="267" max="267" width="19" style="18" customWidth="1"/>
    <col min="268" max="268" width="18.453125" style="18" customWidth="1"/>
    <col min="269" max="269" width="11" style="18" customWidth="1"/>
    <col min="270" max="270" width="10.54296875" style="18" customWidth="1"/>
    <col min="271" max="271" width="9.54296875" style="18" customWidth="1"/>
    <col min="272" max="272" width="32.453125" style="18" customWidth="1"/>
    <col min="273" max="273" width="7" style="18" customWidth="1"/>
    <col min="274" max="274" width="11" style="18" customWidth="1"/>
    <col min="275" max="275" width="9.453125" style="18"/>
    <col min="276" max="276" width="11" style="18" customWidth="1"/>
    <col min="277" max="277" width="10.453125" style="18" bestFit="1" customWidth="1"/>
    <col min="278" max="512" width="9.453125" style="18"/>
    <col min="513" max="513" width="9" style="18" bestFit="1" customWidth="1"/>
    <col min="514" max="514" width="8.54296875" style="18" customWidth="1"/>
    <col min="515" max="515" width="9.54296875" style="18" customWidth="1"/>
    <col min="516" max="516" width="7.54296875" style="18" customWidth="1"/>
    <col min="517" max="517" width="11" style="18" bestFit="1" customWidth="1"/>
    <col min="518" max="518" width="10.453125" style="18" bestFit="1" customWidth="1"/>
    <col min="519" max="519" width="12.453125" style="18" bestFit="1" customWidth="1"/>
    <col min="520" max="520" width="14.453125" style="18" bestFit="1" customWidth="1"/>
    <col min="521" max="521" width="10" style="18" customWidth="1"/>
    <col min="522" max="522" width="24.453125" style="18" customWidth="1"/>
    <col min="523" max="523" width="19" style="18" customWidth="1"/>
    <col min="524" max="524" width="18.453125" style="18" customWidth="1"/>
    <col min="525" max="525" width="11" style="18" customWidth="1"/>
    <col min="526" max="526" width="10.54296875" style="18" customWidth="1"/>
    <col min="527" max="527" width="9.54296875" style="18" customWidth="1"/>
    <col min="528" max="528" width="32.453125" style="18" customWidth="1"/>
    <col min="529" max="529" width="7" style="18" customWidth="1"/>
    <col min="530" max="530" width="11" style="18" customWidth="1"/>
    <col min="531" max="531" width="9.453125" style="18"/>
    <col min="532" max="532" width="11" style="18" customWidth="1"/>
    <col min="533" max="533" width="10.453125" style="18" bestFit="1" customWidth="1"/>
    <col min="534" max="768" width="9.453125" style="18"/>
    <col min="769" max="769" width="9" style="18" bestFit="1" customWidth="1"/>
    <col min="770" max="770" width="8.54296875" style="18" customWidth="1"/>
    <col min="771" max="771" width="9.54296875" style="18" customWidth="1"/>
    <col min="772" max="772" width="7.54296875" style="18" customWidth="1"/>
    <col min="773" max="773" width="11" style="18" bestFit="1" customWidth="1"/>
    <col min="774" max="774" width="10.453125" style="18" bestFit="1" customWidth="1"/>
    <col min="775" max="775" width="12.453125" style="18" bestFit="1" customWidth="1"/>
    <col min="776" max="776" width="14.453125" style="18" bestFit="1" customWidth="1"/>
    <col min="777" max="777" width="10" style="18" customWidth="1"/>
    <col min="778" max="778" width="24.453125" style="18" customWidth="1"/>
    <col min="779" max="779" width="19" style="18" customWidth="1"/>
    <col min="780" max="780" width="18.453125" style="18" customWidth="1"/>
    <col min="781" max="781" width="11" style="18" customWidth="1"/>
    <col min="782" max="782" width="10.54296875" style="18" customWidth="1"/>
    <col min="783" max="783" width="9.54296875" style="18" customWidth="1"/>
    <col min="784" max="784" width="32.453125" style="18" customWidth="1"/>
    <col min="785" max="785" width="7" style="18" customWidth="1"/>
    <col min="786" max="786" width="11" style="18" customWidth="1"/>
    <col min="787" max="787" width="9.453125" style="18"/>
    <col min="788" max="788" width="11" style="18" customWidth="1"/>
    <col min="789" max="789" width="10.453125" style="18" bestFit="1" customWidth="1"/>
    <col min="790" max="1024" width="9.453125" style="18"/>
    <col min="1025" max="1025" width="9" style="18" bestFit="1" customWidth="1"/>
    <col min="1026" max="1026" width="8.54296875" style="18" customWidth="1"/>
    <col min="1027" max="1027" width="9.54296875" style="18" customWidth="1"/>
    <col min="1028" max="1028" width="7.54296875" style="18" customWidth="1"/>
    <col min="1029" max="1029" width="11" style="18" bestFit="1" customWidth="1"/>
    <col min="1030" max="1030" width="10.453125" style="18" bestFit="1" customWidth="1"/>
    <col min="1031" max="1031" width="12.453125" style="18" bestFit="1" customWidth="1"/>
    <col min="1032" max="1032" width="14.453125" style="18" bestFit="1" customWidth="1"/>
    <col min="1033" max="1033" width="10" style="18" customWidth="1"/>
    <col min="1034" max="1034" width="24.453125" style="18" customWidth="1"/>
    <col min="1035" max="1035" width="19" style="18" customWidth="1"/>
    <col min="1036" max="1036" width="18.453125" style="18" customWidth="1"/>
    <col min="1037" max="1037" width="11" style="18" customWidth="1"/>
    <col min="1038" max="1038" width="10.54296875" style="18" customWidth="1"/>
    <col min="1039" max="1039" width="9.54296875" style="18" customWidth="1"/>
    <col min="1040" max="1040" width="32.453125" style="18" customWidth="1"/>
    <col min="1041" max="1041" width="7" style="18" customWidth="1"/>
    <col min="1042" max="1042" width="11" style="18" customWidth="1"/>
    <col min="1043" max="1043" width="9.453125" style="18"/>
    <col min="1044" max="1044" width="11" style="18" customWidth="1"/>
    <col min="1045" max="1045" width="10.453125" style="18" bestFit="1" customWidth="1"/>
    <col min="1046" max="1280" width="9.453125" style="18"/>
    <col min="1281" max="1281" width="9" style="18" bestFit="1" customWidth="1"/>
    <col min="1282" max="1282" width="8.54296875" style="18" customWidth="1"/>
    <col min="1283" max="1283" width="9.54296875" style="18" customWidth="1"/>
    <col min="1284" max="1284" width="7.54296875" style="18" customWidth="1"/>
    <col min="1285" max="1285" width="11" style="18" bestFit="1" customWidth="1"/>
    <col min="1286" max="1286" width="10.453125" style="18" bestFit="1" customWidth="1"/>
    <col min="1287" max="1287" width="12.453125" style="18" bestFit="1" customWidth="1"/>
    <col min="1288" max="1288" width="14.453125" style="18" bestFit="1" customWidth="1"/>
    <col min="1289" max="1289" width="10" style="18" customWidth="1"/>
    <col min="1290" max="1290" width="24.453125" style="18" customWidth="1"/>
    <col min="1291" max="1291" width="19" style="18" customWidth="1"/>
    <col min="1292" max="1292" width="18.453125" style="18" customWidth="1"/>
    <col min="1293" max="1293" width="11" style="18" customWidth="1"/>
    <col min="1294" max="1294" width="10.54296875" style="18" customWidth="1"/>
    <col min="1295" max="1295" width="9.54296875" style="18" customWidth="1"/>
    <col min="1296" max="1296" width="32.453125" style="18" customWidth="1"/>
    <col min="1297" max="1297" width="7" style="18" customWidth="1"/>
    <col min="1298" max="1298" width="11" style="18" customWidth="1"/>
    <col min="1299" max="1299" width="9.453125" style="18"/>
    <col min="1300" max="1300" width="11" style="18" customWidth="1"/>
    <col min="1301" max="1301" width="10.453125" style="18" bestFit="1" customWidth="1"/>
    <col min="1302" max="1536" width="9.453125" style="18"/>
    <col min="1537" max="1537" width="9" style="18" bestFit="1" customWidth="1"/>
    <col min="1538" max="1538" width="8.54296875" style="18" customWidth="1"/>
    <col min="1539" max="1539" width="9.54296875" style="18" customWidth="1"/>
    <col min="1540" max="1540" width="7.54296875" style="18" customWidth="1"/>
    <col min="1541" max="1541" width="11" style="18" bestFit="1" customWidth="1"/>
    <col min="1542" max="1542" width="10.453125" style="18" bestFit="1" customWidth="1"/>
    <col min="1543" max="1543" width="12.453125" style="18" bestFit="1" customWidth="1"/>
    <col min="1544" max="1544" width="14.453125" style="18" bestFit="1" customWidth="1"/>
    <col min="1545" max="1545" width="10" style="18" customWidth="1"/>
    <col min="1546" max="1546" width="24.453125" style="18" customWidth="1"/>
    <col min="1547" max="1547" width="19" style="18" customWidth="1"/>
    <col min="1548" max="1548" width="18.453125" style="18" customWidth="1"/>
    <col min="1549" max="1549" width="11" style="18" customWidth="1"/>
    <col min="1550" max="1550" width="10.54296875" style="18" customWidth="1"/>
    <col min="1551" max="1551" width="9.54296875" style="18" customWidth="1"/>
    <col min="1552" max="1552" width="32.453125" style="18" customWidth="1"/>
    <col min="1553" max="1553" width="7" style="18" customWidth="1"/>
    <col min="1554" max="1554" width="11" style="18" customWidth="1"/>
    <col min="1555" max="1555" width="9.453125" style="18"/>
    <col min="1556" max="1556" width="11" style="18" customWidth="1"/>
    <col min="1557" max="1557" width="10.453125" style="18" bestFit="1" customWidth="1"/>
    <col min="1558" max="1792" width="9.453125" style="18"/>
    <col min="1793" max="1793" width="9" style="18" bestFit="1" customWidth="1"/>
    <col min="1794" max="1794" width="8.54296875" style="18" customWidth="1"/>
    <col min="1795" max="1795" width="9.54296875" style="18" customWidth="1"/>
    <col min="1796" max="1796" width="7.54296875" style="18" customWidth="1"/>
    <col min="1797" max="1797" width="11" style="18" bestFit="1" customWidth="1"/>
    <col min="1798" max="1798" width="10.453125" style="18" bestFit="1" customWidth="1"/>
    <col min="1799" max="1799" width="12.453125" style="18" bestFit="1" customWidth="1"/>
    <col min="1800" max="1800" width="14.453125" style="18" bestFit="1" customWidth="1"/>
    <col min="1801" max="1801" width="10" style="18" customWidth="1"/>
    <col min="1802" max="1802" width="24.453125" style="18" customWidth="1"/>
    <col min="1803" max="1803" width="19" style="18" customWidth="1"/>
    <col min="1804" max="1804" width="18.453125" style="18" customWidth="1"/>
    <col min="1805" max="1805" width="11" style="18" customWidth="1"/>
    <col min="1806" max="1806" width="10.54296875" style="18" customWidth="1"/>
    <col min="1807" max="1807" width="9.54296875" style="18" customWidth="1"/>
    <col min="1808" max="1808" width="32.453125" style="18" customWidth="1"/>
    <col min="1809" max="1809" width="7" style="18" customWidth="1"/>
    <col min="1810" max="1810" width="11" style="18" customWidth="1"/>
    <col min="1811" max="1811" width="9.453125" style="18"/>
    <col min="1812" max="1812" width="11" style="18" customWidth="1"/>
    <col min="1813" max="1813" width="10.453125" style="18" bestFit="1" customWidth="1"/>
    <col min="1814" max="2048" width="9.453125" style="18"/>
    <col min="2049" max="2049" width="9" style="18" bestFit="1" customWidth="1"/>
    <col min="2050" max="2050" width="8.54296875" style="18" customWidth="1"/>
    <col min="2051" max="2051" width="9.54296875" style="18" customWidth="1"/>
    <col min="2052" max="2052" width="7.54296875" style="18" customWidth="1"/>
    <col min="2053" max="2053" width="11" style="18" bestFit="1" customWidth="1"/>
    <col min="2054" max="2054" width="10.453125" style="18" bestFit="1" customWidth="1"/>
    <col min="2055" max="2055" width="12.453125" style="18" bestFit="1" customWidth="1"/>
    <col min="2056" max="2056" width="14.453125" style="18" bestFit="1" customWidth="1"/>
    <col min="2057" max="2057" width="10" style="18" customWidth="1"/>
    <col min="2058" max="2058" width="24.453125" style="18" customWidth="1"/>
    <col min="2059" max="2059" width="19" style="18" customWidth="1"/>
    <col min="2060" max="2060" width="18.453125" style="18" customWidth="1"/>
    <col min="2061" max="2061" width="11" style="18" customWidth="1"/>
    <col min="2062" max="2062" width="10.54296875" style="18" customWidth="1"/>
    <col min="2063" max="2063" width="9.54296875" style="18" customWidth="1"/>
    <col min="2064" max="2064" width="32.453125" style="18" customWidth="1"/>
    <col min="2065" max="2065" width="7" style="18" customWidth="1"/>
    <col min="2066" max="2066" width="11" style="18" customWidth="1"/>
    <col min="2067" max="2067" width="9.453125" style="18"/>
    <col min="2068" max="2068" width="11" style="18" customWidth="1"/>
    <col min="2069" max="2069" width="10.453125" style="18" bestFit="1" customWidth="1"/>
    <col min="2070" max="2304" width="9.453125" style="18"/>
    <col min="2305" max="2305" width="9" style="18" bestFit="1" customWidth="1"/>
    <col min="2306" max="2306" width="8.54296875" style="18" customWidth="1"/>
    <col min="2307" max="2307" width="9.54296875" style="18" customWidth="1"/>
    <col min="2308" max="2308" width="7.54296875" style="18" customWidth="1"/>
    <col min="2309" max="2309" width="11" style="18" bestFit="1" customWidth="1"/>
    <col min="2310" max="2310" width="10.453125" style="18" bestFit="1" customWidth="1"/>
    <col min="2311" max="2311" width="12.453125" style="18" bestFit="1" customWidth="1"/>
    <col min="2312" max="2312" width="14.453125" style="18" bestFit="1" customWidth="1"/>
    <col min="2313" max="2313" width="10" style="18" customWidth="1"/>
    <col min="2314" max="2314" width="24.453125" style="18" customWidth="1"/>
    <col min="2315" max="2315" width="19" style="18" customWidth="1"/>
    <col min="2316" max="2316" width="18.453125" style="18" customWidth="1"/>
    <col min="2317" max="2317" width="11" style="18" customWidth="1"/>
    <col min="2318" max="2318" width="10.54296875" style="18" customWidth="1"/>
    <col min="2319" max="2319" width="9.54296875" style="18" customWidth="1"/>
    <col min="2320" max="2320" width="32.453125" style="18" customWidth="1"/>
    <col min="2321" max="2321" width="7" style="18" customWidth="1"/>
    <col min="2322" max="2322" width="11" style="18" customWidth="1"/>
    <col min="2323" max="2323" width="9.453125" style="18"/>
    <col min="2324" max="2324" width="11" style="18" customWidth="1"/>
    <col min="2325" max="2325" width="10.453125" style="18" bestFit="1" customWidth="1"/>
    <col min="2326" max="2560" width="9.453125" style="18"/>
    <col min="2561" max="2561" width="9" style="18" bestFit="1" customWidth="1"/>
    <col min="2562" max="2562" width="8.54296875" style="18" customWidth="1"/>
    <col min="2563" max="2563" width="9.54296875" style="18" customWidth="1"/>
    <col min="2564" max="2564" width="7.54296875" style="18" customWidth="1"/>
    <col min="2565" max="2565" width="11" style="18" bestFit="1" customWidth="1"/>
    <col min="2566" max="2566" width="10.453125" style="18" bestFit="1" customWidth="1"/>
    <col min="2567" max="2567" width="12.453125" style="18" bestFit="1" customWidth="1"/>
    <col min="2568" max="2568" width="14.453125" style="18" bestFit="1" customWidth="1"/>
    <col min="2569" max="2569" width="10" style="18" customWidth="1"/>
    <col min="2570" max="2570" width="24.453125" style="18" customWidth="1"/>
    <col min="2571" max="2571" width="19" style="18" customWidth="1"/>
    <col min="2572" max="2572" width="18.453125" style="18" customWidth="1"/>
    <col min="2573" max="2573" width="11" style="18" customWidth="1"/>
    <col min="2574" max="2574" width="10.54296875" style="18" customWidth="1"/>
    <col min="2575" max="2575" width="9.54296875" style="18" customWidth="1"/>
    <col min="2576" max="2576" width="32.453125" style="18" customWidth="1"/>
    <col min="2577" max="2577" width="7" style="18" customWidth="1"/>
    <col min="2578" max="2578" width="11" style="18" customWidth="1"/>
    <col min="2579" max="2579" width="9.453125" style="18"/>
    <col min="2580" max="2580" width="11" style="18" customWidth="1"/>
    <col min="2581" max="2581" width="10.453125" style="18" bestFit="1" customWidth="1"/>
    <col min="2582" max="2816" width="9.453125" style="18"/>
    <col min="2817" max="2817" width="9" style="18" bestFit="1" customWidth="1"/>
    <col min="2818" max="2818" width="8.54296875" style="18" customWidth="1"/>
    <col min="2819" max="2819" width="9.54296875" style="18" customWidth="1"/>
    <col min="2820" max="2820" width="7.54296875" style="18" customWidth="1"/>
    <col min="2821" max="2821" width="11" style="18" bestFit="1" customWidth="1"/>
    <col min="2822" max="2822" width="10.453125" style="18" bestFit="1" customWidth="1"/>
    <col min="2823" max="2823" width="12.453125" style="18" bestFit="1" customWidth="1"/>
    <col min="2824" max="2824" width="14.453125" style="18" bestFit="1" customWidth="1"/>
    <col min="2825" max="2825" width="10" style="18" customWidth="1"/>
    <col min="2826" max="2826" width="24.453125" style="18" customWidth="1"/>
    <col min="2827" max="2827" width="19" style="18" customWidth="1"/>
    <col min="2828" max="2828" width="18.453125" style="18" customWidth="1"/>
    <col min="2829" max="2829" width="11" style="18" customWidth="1"/>
    <col min="2830" max="2830" width="10.54296875" style="18" customWidth="1"/>
    <col min="2831" max="2831" width="9.54296875" style="18" customWidth="1"/>
    <col min="2832" max="2832" width="32.453125" style="18" customWidth="1"/>
    <col min="2833" max="2833" width="7" style="18" customWidth="1"/>
    <col min="2834" max="2834" width="11" style="18" customWidth="1"/>
    <col min="2835" max="2835" width="9.453125" style="18"/>
    <col min="2836" max="2836" width="11" style="18" customWidth="1"/>
    <col min="2837" max="2837" width="10.453125" style="18" bestFit="1" customWidth="1"/>
    <col min="2838" max="3072" width="9.453125" style="18"/>
    <col min="3073" max="3073" width="9" style="18" bestFit="1" customWidth="1"/>
    <col min="3074" max="3074" width="8.54296875" style="18" customWidth="1"/>
    <col min="3075" max="3075" width="9.54296875" style="18" customWidth="1"/>
    <col min="3076" max="3076" width="7.54296875" style="18" customWidth="1"/>
    <col min="3077" max="3077" width="11" style="18" bestFit="1" customWidth="1"/>
    <col min="3078" max="3078" width="10.453125" style="18" bestFit="1" customWidth="1"/>
    <col min="3079" max="3079" width="12.453125" style="18" bestFit="1" customWidth="1"/>
    <col min="3080" max="3080" width="14.453125" style="18" bestFit="1" customWidth="1"/>
    <col min="3081" max="3081" width="10" style="18" customWidth="1"/>
    <col min="3082" max="3082" width="24.453125" style="18" customWidth="1"/>
    <col min="3083" max="3083" width="19" style="18" customWidth="1"/>
    <col min="3084" max="3084" width="18.453125" style="18" customWidth="1"/>
    <col min="3085" max="3085" width="11" style="18" customWidth="1"/>
    <col min="3086" max="3086" width="10.54296875" style="18" customWidth="1"/>
    <col min="3087" max="3087" width="9.54296875" style="18" customWidth="1"/>
    <col min="3088" max="3088" width="32.453125" style="18" customWidth="1"/>
    <col min="3089" max="3089" width="7" style="18" customWidth="1"/>
    <col min="3090" max="3090" width="11" style="18" customWidth="1"/>
    <col min="3091" max="3091" width="9.453125" style="18"/>
    <col min="3092" max="3092" width="11" style="18" customWidth="1"/>
    <col min="3093" max="3093" width="10.453125" style="18" bestFit="1" customWidth="1"/>
    <col min="3094" max="3328" width="9.453125" style="18"/>
    <col min="3329" max="3329" width="9" style="18" bestFit="1" customWidth="1"/>
    <col min="3330" max="3330" width="8.54296875" style="18" customWidth="1"/>
    <col min="3331" max="3331" width="9.54296875" style="18" customWidth="1"/>
    <col min="3332" max="3332" width="7.54296875" style="18" customWidth="1"/>
    <col min="3333" max="3333" width="11" style="18" bestFit="1" customWidth="1"/>
    <col min="3334" max="3334" width="10.453125" style="18" bestFit="1" customWidth="1"/>
    <col min="3335" max="3335" width="12.453125" style="18" bestFit="1" customWidth="1"/>
    <col min="3336" max="3336" width="14.453125" style="18" bestFit="1" customWidth="1"/>
    <col min="3337" max="3337" width="10" style="18" customWidth="1"/>
    <col min="3338" max="3338" width="24.453125" style="18" customWidth="1"/>
    <col min="3339" max="3339" width="19" style="18" customWidth="1"/>
    <col min="3340" max="3340" width="18.453125" style="18" customWidth="1"/>
    <col min="3341" max="3341" width="11" style="18" customWidth="1"/>
    <col min="3342" max="3342" width="10.54296875" style="18" customWidth="1"/>
    <col min="3343" max="3343" width="9.54296875" style="18" customWidth="1"/>
    <col min="3344" max="3344" width="32.453125" style="18" customWidth="1"/>
    <col min="3345" max="3345" width="7" style="18" customWidth="1"/>
    <col min="3346" max="3346" width="11" style="18" customWidth="1"/>
    <col min="3347" max="3347" width="9.453125" style="18"/>
    <col min="3348" max="3348" width="11" style="18" customWidth="1"/>
    <col min="3349" max="3349" width="10.453125" style="18" bestFit="1" customWidth="1"/>
    <col min="3350" max="3584" width="9.453125" style="18"/>
    <col min="3585" max="3585" width="9" style="18" bestFit="1" customWidth="1"/>
    <col min="3586" max="3586" width="8.54296875" style="18" customWidth="1"/>
    <col min="3587" max="3587" width="9.54296875" style="18" customWidth="1"/>
    <col min="3588" max="3588" width="7.54296875" style="18" customWidth="1"/>
    <col min="3589" max="3589" width="11" style="18" bestFit="1" customWidth="1"/>
    <col min="3590" max="3590" width="10.453125" style="18" bestFit="1" customWidth="1"/>
    <col min="3591" max="3591" width="12.453125" style="18" bestFit="1" customWidth="1"/>
    <col min="3592" max="3592" width="14.453125" style="18" bestFit="1" customWidth="1"/>
    <col min="3593" max="3593" width="10" style="18" customWidth="1"/>
    <col min="3594" max="3594" width="24.453125" style="18" customWidth="1"/>
    <col min="3595" max="3595" width="19" style="18" customWidth="1"/>
    <col min="3596" max="3596" width="18.453125" style="18" customWidth="1"/>
    <col min="3597" max="3597" width="11" style="18" customWidth="1"/>
    <col min="3598" max="3598" width="10.54296875" style="18" customWidth="1"/>
    <col min="3599" max="3599" width="9.54296875" style="18" customWidth="1"/>
    <col min="3600" max="3600" width="32.453125" style="18" customWidth="1"/>
    <col min="3601" max="3601" width="7" style="18" customWidth="1"/>
    <col min="3602" max="3602" width="11" style="18" customWidth="1"/>
    <col min="3603" max="3603" width="9.453125" style="18"/>
    <col min="3604" max="3604" width="11" style="18" customWidth="1"/>
    <col min="3605" max="3605" width="10.453125" style="18" bestFit="1" customWidth="1"/>
    <col min="3606" max="3840" width="9.453125" style="18"/>
    <col min="3841" max="3841" width="9" style="18" bestFit="1" customWidth="1"/>
    <col min="3842" max="3842" width="8.54296875" style="18" customWidth="1"/>
    <col min="3843" max="3843" width="9.54296875" style="18" customWidth="1"/>
    <col min="3844" max="3844" width="7.54296875" style="18" customWidth="1"/>
    <col min="3845" max="3845" width="11" style="18" bestFit="1" customWidth="1"/>
    <col min="3846" max="3846" width="10.453125" style="18" bestFit="1" customWidth="1"/>
    <col min="3847" max="3847" width="12.453125" style="18" bestFit="1" customWidth="1"/>
    <col min="3848" max="3848" width="14.453125" style="18" bestFit="1" customWidth="1"/>
    <col min="3849" max="3849" width="10" style="18" customWidth="1"/>
    <col min="3850" max="3850" width="24.453125" style="18" customWidth="1"/>
    <col min="3851" max="3851" width="19" style="18" customWidth="1"/>
    <col min="3852" max="3852" width="18.453125" style="18" customWidth="1"/>
    <col min="3853" max="3853" width="11" style="18" customWidth="1"/>
    <col min="3854" max="3854" width="10.54296875" style="18" customWidth="1"/>
    <col min="3855" max="3855" width="9.54296875" style="18" customWidth="1"/>
    <col min="3856" max="3856" width="32.453125" style="18" customWidth="1"/>
    <col min="3857" max="3857" width="7" style="18" customWidth="1"/>
    <col min="3858" max="3858" width="11" style="18" customWidth="1"/>
    <col min="3859" max="3859" width="9.453125" style="18"/>
    <col min="3860" max="3860" width="11" style="18" customWidth="1"/>
    <col min="3861" max="3861" width="10.453125" style="18" bestFit="1" customWidth="1"/>
    <col min="3862" max="4096" width="9.453125" style="18"/>
    <col min="4097" max="4097" width="9" style="18" bestFit="1" customWidth="1"/>
    <col min="4098" max="4098" width="8.54296875" style="18" customWidth="1"/>
    <col min="4099" max="4099" width="9.54296875" style="18" customWidth="1"/>
    <col min="4100" max="4100" width="7.54296875" style="18" customWidth="1"/>
    <col min="4101" max="4101" width="11" style="18" bestFit="1" customWidth="1"/>
    <col min="4102" max="4102" width="10.453125" style="18" bestFit="1" customWidth="1"/>
    <col min="4103" max="4103" width="12.453125" style="18" bestFit="1" customWidth="1"/>
    <col min="4104" max="4104" width="14.453125" style="18" bestFit="1" customWidth="1"/>
    <col min="4105" max="4105" width="10" style="18" customWidth="1"/>
    <col min="4106" max="4106" width="24.453125" style="18" customWidth="1"/>
    <col min="4107" max="4107" width="19" style="18" customWidth="1"/>
    <col min="4108" max="4108" width="18.453125" style="18" customWidth="1"/>
    <col min="4109" max="4109" width="11" style="18" customWidth="1"/>
    <col min="4110" max="4110" width="10.54296875" style="18" customWidth="1"/>
    <col min="4111" max="4111" width="9.54296875" style="18" customWidth="1"/>
    <col min="4112" max="4112" width="32.453125" style="18" customWidth="1"/>
    <col min="4113" max="4113" width="7" style="18" customWidth="1"/>
    <col min="4114" max="4114" width="11" style="18" customWidth="1"/>
    <col min="4115" max="4115" width="9.453125" style="18"/>
    <col min="4116" max="4116" width="11" style="18" customWidth="1"/>
    <col min="4117" max="4117" width="10.453125" style="18" bestFit="1" customWidth="1"/>
    <col min="4118" max="4352" width="9.453125" style="18"/>
    <col min="4353" max="4353" width="9" style="18" bestFit="1" customWidth="1"/>
    <col min="4354" max="4354" width="8.54296875" style="18" customWidth="1"/>
    <col min="4355" max="4355" width="9.54296875" style="18" customWidth="1"/>
    <col min="4356" max="4356" width="7.54296875" style="18" customWidth="1"/>
    <col min="4357" max="4357" width="11" style="18" bestFit="1" customWidth="1"/>
    <col min="4358" max="4358" width="10.453125" style="18" bestFit="1" customWidth="1"/>
    <col min="4359" max="4359" width="12.453125" style="18" bestFit="1" customWidth="1"/>
    <col min="4360" max="4360" width="14.453125" style="18" bestFit="1" customWidth="1"/>
    <col min="4361" max="4361" width="10" style="18" customWidth="1"/>
    <col min="4362" max="4362" width="24.453125" style="18" customWidth="1"/>
    <col min="4363" max="4363" width="19" style="18" customWidth="1"/>
    <col min="4364" max="4364" width="18.453125" style="18" customWidth="1"/>
    <col min="4365" max="4365" width="11" style="18" customWidth="1"/>
    <col min="4366" max="4366" width="10.54296875" style="18" customWidth="1"/>
    <col min="4367" max="4367" width="9.54296875" style="18" customWidth="1"/>
    <col min="4368" max="4368" width="32.453125" style="18" customWidth="1"/>
    <col min="4369" max="4369" width="7" style="18" customWidth="1"/>
    <col min="4370" max="4370" width="11" style="18" customWidth="1"/>
    <col min="4371" max="4371" width="9.453125" style="18"/>
    <col min="4372" max="4372" width="11" style="18" customWidth="1"/>
    <col min="4373" max="4373" width="10.453125" style="18" bestFit="1" customWidth="1"/>
    <col min="4374" max="4608" width="9.453125" style="18"/>
    <col min="4609" max="4609" width="9" style="18" bestFit="1" customWidth="1"/>
    <col min="4610" max="4610" width="8.54296875" style="18" customWidth="1"/>
    <col min="4611" max="4611" width="9.54296875" style="18" customWidth="1"/>
    <col min="4612" max="4612" width="7.54296875" style="18" customWidth="1"/>
    <col min="4613" max="4613" width="11" style="18" bestFit="1" customWidth="1"/>
    <col min="4614" max="4614" width="10.453125" style="18" bestFit="1" customWidth="1"/>
    <col min="4615" max="4615" width="12.453125" style="18" bestFit="1" customWidth="1"/>
    <col min="4616" max="4616" width="14.453125" style="18" bestFit="1" customWidth="1"/>
    <col min="4617" max="4617" width="10" style="18" customWidth="1"/>
    <col min="4618" max="4618" width="24.453125" style="18" customWidth="1"/>
    <col min="4619" max="4619" width="19" style="18" customWidth="1"/>
    <col min="4620" max="4620" width="18.453125" style="18" customWidth="1"/>
    <col min="4621" max="4621" width="11" style="18" customWidth="1"/>
    <col min="4622" max="4622" width="10.54296875" style="18" customWidth="1"/>
    <col min="4623" max="4623" width="9.54296875" style="18" customWidth="1"/>
    <col min="4624" max="4624" width="32.453125" style="18" customWidth="1"/>
    <col min="4625" max="4625" width="7" style="18" customWidth="1"/>
    <col min="4626" max="4626" width="11" style="18" customWidth="1"/>
    <col min="4627" max="4627" width="9.453125" style="18"/>
    <col min="4628" max="4628" width="11" style="18" customWidth="1"/>
    <col min="4629" max="4629" width="10.453125" style="18" bestFit="1" customWidth="1"/>
    <col min="4630" max="4864" width="9.453125" style="18"/>
    <col min="4865" max="4865" width="9" style="18" bestFit="1" customWidth="1"/>
    <col min="4866" max="4866" width="8.54296875" style="18" customWidth="1"/>
    <col min="4867" max="4867" width="9.54296875" style="18" customWidth="1"/>
    <col min="4868" max="4868" width="7.54296875" style="18" customWidth="1"/>
    <col min="4869" max="4869" width="11" style="18" bestFit="1" customWidth="1"/>
    <col min="4870" max="4870" width="10.453125" style="18" bestFit="1" customWidth="1"/>
    <col min="4871" max="4871" width="12.453125" style="18" bestFit="1" customWidth="1"/>
    <col min="4872" max="4872" width="14.453125" style="18" bestFit="1" customWidth="1"/>
    <col min="4873" max="4873" width="10" style="18" customWidth="1"/>
    <col min="4874" max="4874" width="24.453125" style="18" customWidth="1"/>
    <col min="4875" max="4875" width="19" style="18" customWidth="1"/>
    <col min="4876" max="4876" width="18.453125" style="18" customWidth="1"/>
    <col min="4877" max="4877" width="11" style="18" customWidth="1"/>
    <col min="4878" max="4878" width="10.54296875" style="18" customWidth="1"/>
    <col min="4879" max="4879" width="9.54296875" style="18" customWidth="1"/>
    <col min="4880" max="4880" width="32.453125" style="18" customWidth="1"/>
    <col min="4881" max="4881" width="7" style="18" customWidth="1"/>
    <col min="4882" max="4882" width="11" style="18" customWidth="1"/>
    <col min="4883" max="4883" width="9.453125" style="18"/>
    <col min="4884" max="4884" width="11" style="18" customWidth="1"/>
    <col min="4885" max="4885" width="10.453125" style="18" bestFit="1" customWidth="1"/>
    <col min="4886" max="5120" width="9.453125" style="18"/>
    <col min="5121" max="5121" width="9" style="18" bestFit="1" customWidth="1"/>
    <col min="5122" max="5122" width="8.54296875" style="18" customWidth="1"/>
    <col min="5123" max="5123" width="9.54296875" style="18" customWidth="1"/>
    <col min="5124" max="5124" width="7.54296875" style="18" customWidth="1"/>
    <col min="5125" max="5125" width="11" style="18" bestFit="1" customWidth="1"/>
    <col min="5126" max="5126" width="10.453125" style="18" bestFit="1" customWidth="1"/>
    <col min="5127" max="5127" width="12.453125" style="18" bestFit="1" customWidth="1"/>
    <col min="5128" max="5128" width="14.453125" style="18" bestFit="1" customWidth="1"/>
    <col min="5129" max="5129" width="10" style="18" customWidth="1"/>
    <col min="5130" max="5130" width="24.453125" style="18" customWidth="1"/>
    <col min="5131" max="5131" width="19" style="18" customWidth="1"/>
    <col min="5132" max="5132" width="18.453125" style="18" customWidth="1"/>
    <col min="5133" max="5133" width="11" style="18" customWidth="1"/>
    <col min="5134" max="5134" width="10.54296875" style="18" customWidth="1"/>
    <col min="5135" max="5135" width="9.54296875" style="18" customWidth="1"/>
    <col min="5136" max="5136" width="32.453125" style="18" customWidth="1"/>
    <col min="5137" max="5137" width="7" style="18" customWidth="1"/>
    <col min="5138" max="5138" width="11" style="18" customWidth="1"/>
    <col min="5139" max="5139" width="9.453125" style="18"/>
    <col min="5140" max="5140" width="11" style="18" customWidth="1"/>
    <col min="5141" max="5141" width="10.453125" style="18" bestFit="1" customWidth="1"/>
    <col min="5142" max="5376" width="9.453125" style="18"/>
    <col min="5377" max="5377" width="9" style="18" bestFit="1" customWidth="1"/>
    <col min="5378" max="5378" width="8.54296875" style="18" customWidth="1"/>
    <col min="5379" max="5379" width="9.54296875" style="18" customWidth="1"/>
    <col min="5380" max="5380" width="7.54296875" style="18" customWidth="1"/>
    <col min="5381" max="5381" width="11" style="18" bestFit="1" customWidth="1"/>
    <col min="5382" max="5382" width="10.453125" style="18" bestFit="1" customWidth="1"/>
    <col min="5383" max="5383" width="12.453125" style="18" bestFit="1" customWidth="1"/>
    <col min="5384" max="5384" width="14.453125" style="18" bestFit="1" customWidth="1"/>
    <col min="5385" max="5385" width="10" style="18" customWidth="1"/>
    <col min="5386" max="5386" width="24.453125" style="18" customWidth="1"/>
    <col min="5387" max="5387" width="19" style="18" customWidth="1"/>
    <col min="5388" max="5388" width="18.453125" style="18" customWidth="1"/>
    <col min="5389" max="5389" width="11" style="18" customWidth="1"/>
    <col min="5390" max="5390" width="10.54296875" style="18" customWidth="1"/>
    <col min="5391" max="5391" width="9.54296875" style="18" customWidth="1"/>
    <col min="5392" max="5392" width="32.453125" style="18" customWidth="1"/>
    <col min="5393" max="5393" width="7" style="18" customWidth="1"/>
    <col min="5394" max="5394" width="11" style="18" customWidth="1"/>
    <col min="5395" max="5395" width="9.453125" style="18"/>
    <col min="5396" max="5396" width="11" style="18" customWidth="1"/>
    <col min="5397" max="5397" width="10.453125" style="18" bestFit="1" customWidth="1"/>
    <col min="5398" max="5632" width="9.453125" style="18"/>
    <col min="5633" max="5633" width="9" style="18" bestFit="1" customWidth="1"/>
    <col min="5634" max="5634" width="8.54296875" style="18" customWidth="1"/>
    <col min="5635" max="5635" width="9.54296875" style="18" customWidth="1"/>
    <col min="5636" max="5636" width="7.54296875" style="18" customWidth="1"/>
    <col min="5637" max="5637" width="11" style="18" bestFit="1" customWidth="1"/>
    <col min="5638" max="5638" width="10.453125" style="18" bestFit="1" customWidth="1"/>
    <col min="5639" max="5639" width="12.453125" style="18" bestFit="1" customWidth="1"/>
    <col min="5640" max="5640" width="14.453125" style="18" bestFit="1" customWidth="1"/>
    <col min="5641" max="5641" width="10" style="18" customWidth="1"/>
    <col min="5642" max="5642" width="24.453125" style="18" customWidth="1"/>
    <col min="5643" max="5643" width="19" style="18" customWidth="1"/>
    <col min="5644" max="5644" width="18.453125" style="18" customWidth="1"/>
    <col min="5645" max="5645" width="11" style="18" customWidth="1"/>
    <col min="5646" max="5646" width="10.54296875" style="18" customWidth="1"/>
    <col min="5647" max="5647" width="9.54296875" style="18" customWidth="1"/>
    <col min="5648" max="5648" width="32.453125" style="18" customWidth="1"/>
    <col min="5649" max="5649" width="7" style="18" customWidth="1"/>
    <col min="5650" max="5650" width="11" style="18" customWidth="1"/>
    <col min="5651" max="5651" width="9.453125" style="18"/>
    <col min="5652" max="5652" width="11" style="18" customWidth="1"/>
    <col min="5653" max="5653" width="10.453125" style="18" bestFit="1" customWidth="1"/>
    <col min="5654" max="5888" width="9.453125" style="18"/>
    <col min="5889" max="5889" width="9" style="18" bestFit="1" customWidth="1"/>
    <col min="5890" max="5890" width="8.54296875" style="18" customWidth="1"/>
    <col min="5891" max="5891" width="9.54296875" style="18" customWidth="1"/>
    <col min="5892" max="5892" width="7.54296875" style="18" customWidth="1"/>
    <col min="5893" max="5893" width="11" style="18" bestFit="1" customWidth="1"/>
    <col min="5894" max="5894" width="10.453125" style="18" bestFit="1" customWidth="1"/>
    <col min="5895" max="5895" width="12.453125" style="18" bestFit="1" customWidth="1"/>
    <col min="5896" max="5896" width="14.453125" style="18" bestFit="1" customWidth="1"/>
    <col min="5897" max="5897" width="10" style="18" customWidth="1"/>
    <col min="5898" max="5898" width="24.453125" style="18" customWidth="1"/>
    <col min="5899" max="5899" width="19" style="18" customWidth="1"/>
    <col min="5900" max="5900" width="18.453125" style="18" customWidth="1"/>
    <col min="5901" max="5901" width="11" style="18" customWidth="1"/>
    <col min="5902" max="5902" width="10.54296875" style="18" customWidth="1"/>
    <col min="5903" max="5903" width="9.54296875" style="18" customWidth="1"/>
    <col min="5904" max="5904" width="32.453125" style="18" customWidth="1"/>
    <col min="5905" max="5905" width="7" style="18" customWidth="1"/>
    <col min="5906" max="5906" width="11" style="18" customWidth="1"/>
    <col min="5907" max="5907" width="9.453125" style="18"/>
    <col min="5908" max="5908" width="11" style="18" customWidth="1"/>
    <col min="5909" max="5909" width="10.453125" style="18" bestFit="1" customWidth="1"/>
    <col min="5910" max="6144" width="9.453125" style="18"/>
    <col min="6145" max="6145" width="9" style="18" bestFit="1" customWidth="1"/>
    <col min="6146" max="6146" width="8.54296875" style="18" customWidth="1"/>
    <col min="6147" max="6147" width="9.54296875" style="18" customWidth="1"/>
    <col min="6148" max="6148" width="7.54296875" style="18" customWidth="1"/>
    <col min="6149" max="6149" width="11" style="18" bestFit="1" customWidth="1"/>
    <col min="6150" max="6150" width="10.453125" style="18" bestFit="1" customWidth="1"/>
    <col min="6151" max="6151" width="12.453125" style="18" bestFit="1" customWidth="1"/>
    <col min="6152" max="6152" width="14.453125" style="18" bestFit="1" customWidth="1"/>
    <col min="6153" max="6153" width="10" style="18" customWidth="1"/>
    <col min="6154" max="6154" width="24.453125" style="18" customWidth="1"/>
    <col min="6155" max="6155" width="19" style="18" customWidth="1"/>
    <col min="6156" max="6156" width="18.453125" style="18" customWidth="1"/>
    <col min="6157" max="6157" width="11" style="18" customWidth="1"/>
    <col min="6158" max="6158" width="10.54296875" style="18" customWidth="1"/>
    <col min="6159" max="6159" width="9.54296875" style="18" customWidth="1"/>
    <col min="6160" max="6160" width="32.453125" style="18" customWidth="1"/>
    <col min="6161" max="6161" width="7" style="18" customWidth="1"/>
    <col min="6162" max="6162" width="11" style="18" customWidth="1"/>
    <col min="6163" max="6163" width="9.453125" style="18"/>
    <col min="6164" max="6164" width="11" style="18" customWidth="1"/>
    <col min="6165" max="6165" width="10.453125" style="18" bestFit="1" customWidth="1"/>
    <col min="6166" max="6400" width="9.453125" style="18"/>
    <col min="6401" max="6401" width="9" style="18" bestFit="1" customWidth="1"/>
    <col min="6402" max="6402" width="8.54296875" style="18" customWidth="1"/>
    <col min="6403" max="6403" width="9.54296875" style="18" customWidth="1"/>
    <col min="6404" max="6404" width="7.54296875" style="18" customWidth="1"/>
    <col min="6405" max="6405" width="11" style="18" bestFit="1" customWidth="1"/>
    <col min="6406" max="6406" width="10.453125" style="18" bestFit="1" customWidth="1"/>
    <col min="6407" max="6407" width="12.453125" style="18" bestFit="1" customWidth="1"/>
    <col min="6408" max="6408" width="14.453125" style="18" bestFit="1" customWidth="1"/>
    <col min="6409" max="6409" width="10" style="18" customWidth="1"/>
    <col min="6410" max="6410" width="24.453125" style="18" customWidth="1"/>
    <col min="6411" max="6411" width="19" style="18" customWidth="1"/>
    <col min="6412" max="6412" width="18.453125" style="18" customWidth="1"/>
    <col min="6413" max="6413" width="11" style="18" customWidth="1"/>
    <col min="6414" max="6414" width="10.54296875" style="18" customWidth="1"/>
    <col min="6415" max="6415" width="9.54296875" style="18" customWidth="1"/>
    <col min="6416" max="6416" width="32.453125" style="18" customWidth="1"/>
    <col min="6417" max="6417" width="7" style="18" customWidth="1"/>
    <col min="6418" max="6418" width="11" style="18" customWidth="1"/>
    <col min="6419" max="6419" width="9.453125" style="18"/>
    <col min="6420" max="6420" width="11" style="18" customWidth="1"/>
    <col min="6421" max="6421" width="10.453125" style="18" bestFit="1" customWidth="1"/>
    <col min="6422" max="6656" width="9.453125" style="18"/>
    <col min="6657" max="6657" width="9" style="18" bestFit="1" customWidth="1"/>
    <col min="6658" max="6658" width="8.54296875" style="18" customWidth="1"/>
    <col min="6659" max="6659" width="9.54296875" style="18" customWidth="1"/>
    <col min="6660" max="6660" width="7.54296875" style="18" customWidth="1"/>
    <col min="6661" max="6661" width="11" style="18" bestFit="1" customWidth="1"/>
    <col min="6662" max="6662" width="10.453125" style="18" bestFit="1" customWidth="1"/>
    <col min="6663" max="6663" width="12.453125" style="18" bestFit="1" customWidth="1"/>
    <col min="6664" max="6664" width="14.453125" style="18" bestFit="1" customWidth="1"/>
    <col min="6665" max="6665" width="10" style="18" customWidth="1"/>
    <col min="6666" max="6666" width="24.453125" style="18" customWidth="1"/>
    <col min="6667" max="6667" width="19" style="18" customWidth="1"/>
    <col min="6668" max="6668" width="18.453125" style="18" customWidth="1"/>
    <col min="6669" max="6669" width="11" style="18" customWidth="1"/>
    <col min="6670" max="6670" width="10.54296875" style="18" customWidth="1"/>
    <col min="6671" max="6671" width="9.54296875" style="18" customWidth="1"/>
    <col min="6672" max="6672" width="32.453125" style="18" customWidth="1"/>
    <col min="6673" max="6673" width="7" style="18" customWidth="1"/>
    <col min="6674" max="6674" width="11" style="18" customWidth="1"/>
    <col min="6675" max="6675" width="9.453125" style="18"/>
    <col min="6676" max="6676" width="11" style="18" customWidth="1"/>
    <col min="6677" max="6677" width="10.453125" style="18" bestFit="1" customWidth="1"/>
    <col min="6678" max="6912" width="9.453125" style="18"/>
    <col min="6913" max="6913" width="9" style="18" bestFit="1" customWidth="1"/>
    <col min="6914" max="6914" width="8.54296875" style="18" customWidth="1"/>
    <col min="6915" max="6915" width="9.54296875" style="18" customWidth="1"/>
    <col min="6916" max="6916" width="7.54296875" style="18" customWidth="1"/>
    <col min="6917" max="6917" width="11" style="18" bestFit="1" customWidth="1"/>
    <col min="6918" max="6918" width="10.453125" style="18" bestFit="1" customWidth="1"/>
    <col min="6919" max="6919" width="12.453125" style="18" bestFit="1" customWidth="1"/>
    <col min="6920" max="6920" width="14.453125" style="18" bestFit="1" customWidth="1"/>
    <col min="6921" max="6921" width="10" style="18" customWidth="1"/>
    <col min="6922" max="6922" width="24.453125" style="18" customWidth="1"/>
    <col min="6923" max="6923" width="19" style="18" customWidth="1"/>
    <col min="6924" max="6924" width="18.453125" style="18" customWidth="1"/>
    <col min="6925" max="6925" width="11" style="18" customWidth="1"/>
    <col min="6926" max="6926" width="10.54296875" style="18" customWidth="1"/>
    <col min="6927" max="6927" width="9.54296875" style="18" customWidth="1"/>
    <col min="6928" max="6928" width="32.453125" style="18" customWidth="1"/>
    <col min="6929" max="6929" width="7" style="18" customWidth="1"/>
    <col min="6930" max="6930" width="11" style="18" customWidth="1"/>
    <col min="6931" max="6931" width="9.453125" style="18"/>
    <col min="6932" max="6932" width="11" style="18" customWidth="1"/>
    <col min="6933" max="6933" width="10.453125" style="18" bestFit="1" customWidth="1"/>
    <col min="6934" max="7168" width="9.453125" style="18"/>
    <col min="7169" max="7169" width="9" style="18" bestFit="1" customWidth="1"/>
    <col min="7170" max="7170" width="8.54296875" style="18" customWidth="1"/>
    <col min="7171" max="7171" width="9.54296875" style="18" customWidth="1"/>
    <col min="7172" max="7172" width="7.54296875" style="18" customWidth="1"/>
    <col min="7173" max="7173" width="11" style="18" bestFit="1" customWidth="1"/>
    <col min="7174" max="7174" width="10.453125" style="18" bestFit="1" customWidth="1"/>
    <col min="7175" max="7175" width="12.453125" style="18" bestFit="1" customWidth="1"/>
    <col min="7176" max="7176" width="14.453125" style="18" bestFit="1" customWidth="1"/>
    <col min="7177" max="7177" width="10" style="18" customWidth="1"/>
    <col min="7178" max="7178" width="24.453125" style="18" customWidth="1"/>
    <col min="7179" max="7179" width="19" style="18" customWidth="1"/>
    <col min="7180" max="7180" width="18.453125" style="18" customWidth="1"/>
    <col min="7181" max="7181" width="11" style="18" customWidth="1"/>
    <col min="7182" max="7182" width="10.54296875" style="18" customWidth="1"/>
    <col min="7183" max="7183" width="9.54296875" style="18" customWidth="1"/>
    <col min="7184" max="7184" width="32.453125" style="18" customWidth="1"/>
    <col min="7185" max="7185" width="7" style="18" customWidth="1"/>
    <col min="7186" max="7186" width="11" style="18" customWidth="1"/>
    <col min="7187" max="7187" width="9.453125" style="18"/>
    <col min="7188" max="7188" width="11" style="18" customWidth="1"/>
    <col min="7189" max="7189" width="10.453125" style="18" bestFit="1" customWidth="1"/>
    <col min="7190" max="7424" width="9.453125" style="18"/>
    <col min="7425" max="7425" width="9" style="18" bestFit="1" customWidth="1"/>
    <col min="7426" max="7426" width="8.54296875" style="18" customWidth="1"/>
    <col min="7427" max="7427" width="9.54296875" style="18" customWidth="1"/>
    <col min="7428" max="7428" width="7.54296875" style="18" customWidth="1"/>
    <col min="7429" max="7429" width="11" style="18" bestFit="1" customWidth="1"/>
    <col min="7430" max="7430" width="10.453125" style="18" bestFit="1" customWidth="1"/>
    <col min="7431" max="7431" width="12.453125" style="18" bestFit="1" customWidth="1"/>
    <col min="7432" max="7432" width="14.453125" style="18" bestFit="1" customWidth="1"/>
    <col min="7433" max="7433" width="10" style="18" customWidth="1"/>
    <col min="7434" max="7434" width="24.453125" style="18" customWidth="1"/>
    <col min="7435" max="7435" width="19" style="18" customWidth="1"/>
    <col min="7436" max="7436" width="18.453125" style="18" customWidth="1"/>
    <col min="7437" max="7437" width="11" style="18" customWidth="1"/>
    <col min="7438" max="7438" width="10.54296875" style="18" customWidth="1"/>
    <col min="7439" max="7439" width="9.54296875" style="18" customWidth="1"/>
    <col min="7440" max="7440" width="32.453125" style="18" customWidth="1"/>
    <col min="7441" max="7441" width="7" style="18" customWidth="1"/>
    <col min="7442" max="7442" width="11" style="18" customWidth="1"/>
    <col min="7443" max="7443" width="9.453125" style="18"/>
    <col min="7444" max="7444" width="11" style="18" customWidth="1"/>
    <col min="7445" max="7445" width="10.453125" style="18" bestFit="1" customWidth="1"/>
    <col min="7446" max="7680" width="9.453125" style="18"/>
    <col min="7681" max="7681" width="9" style="18" bestFit="1" customWidth="1"/>
    <col min="7682" max="7682" width="8.54296875" style="18" customWidth="1"/>
    <col min="7683" max="7683" width="9.54296875" style="18" customWidth="1"/>
    <col min="7684" max="7684" width="7.54296875" style="18" customWidth="1"/>
    <col min="7685" max="7685" width="11" style="18" bestFit="1" customWidth="1"/>
    <col min="7686" max="7686" width="10.453125" style="18" bestFit="1" customWidth="1"/>
    <col min="7687" max="7687" width="12.453125" style="18" bestFit="1" customWidth="1"/>
    <col min="7688" max="7688" width="14.453125" style="18" bestFit="1" customWidth="1"/>
    <col min="7689" max="7689" width="10" style="18" customWidth="1"/>
    <col min="7690" max="7690" width="24.453125" style="18" customWidth="1"/>
    <col min="7691" max="7691" width="19" style="18" customWidth="1"/>
    <col min="7692" max="7692" width="18.453125" style="18" customWidth="1"/>
    <col min="7693" max="7693" width="11" style="18" customWidth="1"/>
    <col min="7694" max="7694" width="10.54296875" style="18" customWidth="1"/>
    <col min="7695" max="7695" width="9.54296875" style="18" customWidth="1"/>
    <col min="7696" max="7696" width="32.453125" style="18" customWidth="1"/>
    <col min="7697" max="7697" width="7" style="18" customWidth="1"/>
    <col min="7698" max="7698" width="11" style="18" customWidth="1"/>
    <col min="7699" max="7699" width="9.453125" style="18"/>
    <col min="7700" max="7700" width="11" style="18" customWidth="1"/>
    <col min="7701" max="7701" width="10.453125" style="18" bestFit="1" customWidth="1"/>
    <col min="7702" max="7936" width="9.453125" style="18"/>
    <col min="7937" max="7937" width="9" style="18" bestFit="1" customWidth="1"/>
    <col min="7938" max="7938" width="8.54296875" style="18" customWidth="1"/>
    <col min="7939" max="7939" width="9.54296875" style="18" customWidth="1"/>
    <col min="7940" max="7940" width="7.54296875" style="18" customWidth="1"/>
    <col min="7941" max="7941" width="11" style="18" bestFit="1" customWidth="1"/>
    <col min="7942" max="7942" width="10.453125" style="18" bestFit="1" customWidth="1"/>
    <col min="7943" max="7943" width="12.453125" style="18" bestFit="1" customWidth="1"/>
    <col min="7944" max="7944" width="14.453125" style="18" bestFit="1" customWidth="1"/>
    <col min="7945" max="7945" width="10" style="18" customWidth="1"/>
    <col min="7946" max="7946" width="24.453125" style="18" customWidth="1"/>
    <col min="7947" max="7947" width="19" style="18" customWidth="1"/>
    <col min="7948" max="7948" width="18.453125" style="18" customWidth="1"/>
    <col min="7949" max="7949" width="11" style="18" customWidth="1"/>
    <col min="7950" max="7950" width="10.54296875" style="18" customWidth="1"/>
    <col min="7951" max="7951" width="9.54296875" style="18" customWidth="1"/>
    <col min="7952" max="7952" width="32.453125" style="18" customWidth="1"/>
    <col min="7953" max="7953" width="7" style="18" customWidth="1"/>
    <col min="7954" max="7954" width="11" style="18" customWidth="1"/>
    <col min="7955" max="7955" width="9.453125" style="18"/>
    <col min="7956" max="7956" width="11" style="18" customWidth="1"/>
    <col min="7957" max="7957" width="10.453125" style="18" bestFit="1" customWidth="1"/>
    <col min="7958" max="8192" width="9.453125" style="18"/>
    <col min="8193" max="8193" width="9" style="18" bestFit="1" customWidth="1"/>
    <col min="8194" max="8194" width="8.54296875" style="18" customWidth="1"/>
    <col min="8195" max="8195" width="9.54296875" style="18" customWidth="1"/>
    <col min="8196" max="8196" width="7.54296875" style="18" customWidth="1"/>
    <col min="8197" max="8197" width="11" style="18" bestFit="1" customWidth="1"/>
    <col min="8198" max="8198" width="10.453125" style="18" bestFit="1" customWidth="1"/>
    <col min="8199" max="8199" width="12.453125" style="18" bestFit="1" customWidth="1"/>
    <col min="8200" max="8200" width="14.453125" style="18" bestFit="1" customWidth="1"/>
    <col min="8201" max="8201" width="10" style="18" customWidth="1"/>
    <col min="8202" max="8202" width="24.453125" style="18" customWidth="1"/>
    <col min="8203" max="8203" width="19" style="18" customWidth="1"/>
    <col min="8204" max="8204" width="18.453125" style="18" customWidth="1"/>
    <col min="8205" max="8205" width="11" style="18" customWidth="1"/>
    <col min="8206" max="8206" width="10.54296875" style="18" customWidth="1"/>
    <col min="8207" max="8207" width="9.54296875" style="18" customWidth="1"/>
    <col min="8208" max="8208" width="32.453125" style="18" customWidth="1"/>
    <col min="8209" max="8209" width="7" style="18" customWidth="1"/>
    <col min="8210" max="8210" width="11" style="18" customWidth="1"/>
    <col min="8211" max="8211" width="9.453125" style="18"/>
    <col min="8212" max="8212" width="11" style="18" customWidth="1"/>
    <col min="8213" max="8213" width="10.453125" style="18" bestFit="1" customWidth="1"/>
    <col min="8214" max="8448" width="9.453125" style="18"/>
    <col min="8449" max="8449" width="9" style="18" bestFit="1" customWidth="1"/>
    <col min="8450" max="8450" width="8.54296875" style="18" customWidth="1"/>
    <col min="8451" max="8451" width="9.54296875" style="18" customWidth="1"/>
    <col min="8452" max="8452" width="7.54296875" style="18" customWidth="1"/>
    <col min="8453" max="8453" width="11" style="18" bestFit="1" customWidth="1"/>
    <col min="8454" max="8454" width="10.453125" style="18" bestFit="1" customWidth="1"/>
    <col min="8455" max="8455" width="12.453125" style="18" bestFit="1" customWidth="1"/>
    <col min="8456" max="8456" width="14.453125" style="18" bestFit="1" customWidth="1"/>
    <col min="8457" max="8457" width="10" style="18" customWidth="1"/>
    <col min="8458" max="8458" width="24.453125" style="18" customWidth="1"/>
    <col min="8459" max="8459" width="19" style="18" customWidth="1"/>
    <col min="8460" max="8460" width="18.453125" style="18" customWidth="1"/>
    <col min="8461" max="8461" width="11" style="18" customWidth="1"/>
    <col min="8462" max="8462" width="10.54296875" style="18" customWidth="1"/>
    <col min="8463" max="8463" width="9.54296875" style="18" customWidth="1"/>
    <col min="8464" max="8464" width="32.453125" style="18" customWidth="1"/>
    <col min="8465" max="8465" width="7" style="18" customWidth="1"/>
    <col min="8466" max="8466" width="11" style="18" customWidth="1"/>
    <col min="8467" max="8467" width="9.453125" style="18"/>
    <col min="8468" max="8468" width="11" style="18" customWidth="1"/>
    <col min="8469" max="8469" width="10.453125" style="18" bestFit="1" customWidth="1"/>
    <col min="8470" max="8704" width="9.453125" style="18"/>
    <col min="8705" max="8705" width="9" style="18" bestFit="1" customWidth="1"/>
    <col min="8706" max="8706" width="8.54296875" style="18" customWidth="1"/>
    <col min="8707" max="8707" width="9.54296875" style="18" customWidth="1"/>
    <col min="8708" max="8708" width="7.54296875" style="18" customWidth="1"/>
    <col min="8709" max="8709" width="11" style="18" bestFit="1" customWidth="1"/>
    <col min="8710" max="8710" width="10.453125" style="18" bestFit="1" customWidth="1"/>
    <col min="8711" max="8711" width="12.453125" style="18" bestFit="1" customWidth="1"/>
    <col min="8712" max="8712" width="14.453125" style="18" bestFit="1" customWidth="1"/>
    <col min="8713" max="8713" width="10" style="18" customWidth="1"/>
    <col min="8714" max="8714" width="24.453125" style="18" customWidth="1"/>
    <col min="8715" max="8715" width="19" style="18" customWidth="1"/>
    <col min="8716" max="8716" width="18.453125" style="18" customWidth="1"/>
    <col min="8717" max="8717" width="11" style="18" customWidth="1"/>
    <col min="8718" max="8718" width="10.54296875" style="18" customWidth="1"/>
    <col min="8719" max="8719" width="9.54296875" style="18" customWidth="1"/>
    <col min="8720" max="8720" width="32.453125" style="18" customWidth="1"/>
    <col min="8721" max="8721" width="7" style="18" customWidth="1"/>
    <col min="8722" max="8722" width="11" style="18" customWidth="1"/>
    <col min="8723" max="8723" width="9.453125" style="18"/>
    <col min="8724" max="8724" width="11" style="18" customWidth="1"/>
    <col min="8725" max="8725" width="10.453125" style="18" bestFit="1" customWidth="1"/>
    <col min="8726" max="8960" width="9.453125" style="18"/>
    <col min="8961" max="8961" width="9" style="18" bestFit="1" customWidth="1"/>
    <col min="8962" max="8962" width="8.54296875" style="18" customWidth="1"/>
    <col min="8963" max="8963" width="9.54296875" style="18" customWidth="1"/>
    <col min="8964" max="8964" width="7.54296875" style="18" customWidth="1"/>
    <col min="8965" max="8965" width="11" style="18" bestFit="1" customWidth="1"/>
    <col min="8966" max="8966" width="10.453125" style="18" bestFit="1" customWidth="1"/>
    <col min="8967" max="8967" width="12.453125" style="18" bestFit="1" customWidth="1"/>
    <col min="8968" max="8968" width="14.453125" style="18" bestFit="1" customWidth="1"/>
    <col min="8969" max="8969" width="10" style="18" customWidth="1"/>
    <col min="8970" max="8970" width="24.453125" style="18" customWidth="1"/>
    <col min="8971" max="8971" width="19" style="18" customWidth="1"/>
    <col min="8972" max="8972" width="18.453125" style="18" customWidth="1"/>
    <col min="8973" max="8973" width="11" style="18" customWidth="1"/>
    <col min="8974" max="8974" width="10.54296875" style="18" customWidth="1"/>
    <col min="8975" max="8975" width="9.54296875" style="18" customWidth="1"/>
    <col min="8976" max="8976" width="32.453125" style="18" customWidth="1"/>
    <col min="8977" max="8977" width="7" style="18" customWidth="1"/>
    <col min="8978" max="8978" width="11" style="18" customWidth="1"/>
    <col min="8979" max="8979" width="9.453125" style="18"/>
    <col min="8980" max="8980" width="11" style="18" customWidth="1"/>
    <col min="8981" max="8981" width="10.453125" style="18" bestFit="1" customWidth="1"/>
    <col min="8982" max="9216" width="9.453125" style="18"/>
    <col min="9217" max="9217" width="9" style="18" bestFit="1" customWidth="1"/>
    <col min="9218" max="9218" width="8.54296875" style="18" customWidth="1"/>
    <col min="9219" max="9219" width="9.54296875" style="18" customWidth="1"/>
    <col min="9220" max="9220" width="7.54296875" style="18" customWidth="1"/>
    <col min="9221" max="9221" width="11" style="18" bestFit="1" customWidth="1"/>
    <col min="9222" max="9222" width="10.453125" style="18" bestFit="1" customWidth="1"/>
    <col min="9223" max="9223" width="12.453125" style="18" bestFit="1" customWidth="1"/>
    <col min="9224" max="9224" width="14.453125" style="18" bestFit="1" customWidth="1"/>
    <col min="9225" max="9225" width="10" style="18" customWidth="1"/>
    <col min="9226" max="9226" width="24.453125" style="18" customWidth="1"/>
    <col min="9227" max="9227" width="19" style="18" customWidth="1"/>
    <col min="9228" max="9228" width="18.453125" style="18" customWidth="1"/>
    <col min="9229" max="9229" width="11" style="18" customWidth="1"/>
    <col min="9230" max="9230" width="10.54296875" style="18" customWidth="1"/>
    <col min="9231" max="9231" width="9.54296875" style="18" customWidth="1"/>
    <col min="9232" max="9232" width="32.453125" style="18" customWidth="1"/>
    <col min="9233" max="9233" width="7" style="18" customWidth="1"/>
    <col min="9234" max="9234" width="11" style="18" customWidth="1"/>
    <col min="9235" max="9235" width="9.453125" style="18"/>
    <col min="9236" max="9236" width="11" style="18" customWidth="1"/>
    <col min="9237" max="9237" width="10.453125" style="18" bestFit="1" customWidth="1"/>
    <col min="9238" max="9472" width="9.453125" style="18"/>
    <col min="9473" max="9473" width="9" style="18" bestFit="1" customWidth="1"/>
    <col min="9474" max="9474" width="8.54296875" style="18" customWidth="1"/>
    <col min="9475" max="9475" width="9.54296875" style="18" customWidth="1"/>
    <col min="9476" max="9476" width="7.54296875" style="18" customWidth="1"/>
    <col min="9477" max="9477" width="11" style="18" bestFit="1" customWidth="1"/>
    <col min="9478" max="9478" width="10.453125" style="18" bestFit="1" customWidth="1"/>
    <col min="9479" max="9479" width="12.453125" style="18" bestFit="1" customWidth="1"/>
    <col min="9480" max="9480" width="14.453125" style="18" bestFit="1" customWidth="1"/>
    <col min="9481" max="9481" width="10" style="18" customWidth="1"/>
    <col min="9482" max="9482" width="24.453125" style="18" customWidth="1"/>
    <col min="9483" max="9483" width="19" style="18" customWidth="1"/>
    <col min="9484" max="9484" width="18.453125" style="18" customWidth="1"/>
    <col min="9485" max="9485" width="11" style="18" customWidth="1"/>
    <col min="9486" max="9486" width="10.54296875" style="18" customWidth="1"/>
    <col min="9487" max="9487" width="9.54296875" style="18" customWidth="1"/>
    <col min="9488" max="9488" width="32.453125" style="18" customWidth="1"/>
    <col min="9489" max="9489" width="7" style="18" customWidth="1"/>
    <col min="9490" max="9490" width="11" style="18" customWidth="1"/>
    <col min="9491" max="9491" width="9.453125" style="18"/>
    <col min="9492" max="9492" width="11" style="18" customWidth="1"/>
    <col min="9493" max="9493" width="10.453125" style="18" bestFit="1" customWidth="1"/>
    <col min="9494" max="9728" width="9.453125" style="18"/>
    <col min="9729" max="9729" width="9" style="18" bestFit="1" customWidth="1"/>
    <col min="9730" max="9730" width="8.54296875" style="18" customWidth="1"/>
    <col min="9731" max="9731" width="9.54296875" style="18" customWidth="1"/>
    <col min="9732" max="9732" width="7.54296875" style="18" customWidth="1"/>
    <col min="9733" max="9733" width="11" style="18" bestFit="1" customWidth="1"/>
    <col min="9734" max="9734" width="10.453125" style="18" bestFit="1" customWidth="1"/>
    <col min="9735" max="9735" width="12.453125" style="18" bestFit="1" customWidth="1"/>
    <col min="9736" max="9736" width="14.453125" style="18" bestFit="1" customWidth="1"/>
    <col min="9737" max="9737" width="10" style="18" customWidth="1"/>
    <col min="9738" max="9738" width="24.453125" style="18" customWidth="1"/>
    <col min="9739" max="9739" width="19" style="18" customWidth="1"/>
    <col min="9740" max="9740" width="18.453125" style="18" customWidth="1"/>
    <col min="9741" max="9741" width="11" style="18" customWidth="1"/>
    <col min="9742" max="9742" width="10.54296875" style="18" customWidth="1"/>
    <col min="9743" max="9743" width="9.54296875" style="18" customWidth="1"/>
    <col min="9744" max="9744" width="32.453125" style="18" customWidth="1"/>
    <col min="9745" max="9745" width="7" style="18" customWidth="1"/>
    <col min="9746" max="9746" width="11" style="18" customWidth="1"/>
    <col min="9747" max="9747" width="9.453125" style="18"/>
    <col min="9748" max="9748" width="11" style="18" customWidth="1"/>
    <col min="9749" max="9749" width="10.453125" style="18" bestFit="1" customWidth="1"/>
    <col min="9750" max="9984" width="9.453125" style="18"/>
    <col min="9985" max="9985" width="9" style="18" bestFit="1" customWidth="1"/>
    <col min="9986" max="9986" width="8.54296875" style="18" customWidth="1"/>
    <col min="9987" max="9987" width="9.54296875" style="18" customWidth="1"/>
    <col min="9988" max="9988" width="7.54296875" style="18" customWidth="1"/>
    <col min="9989" max="9989" width="11" style="18" bestFit="1" customWidth="1"/>
    <col min="9990" max="9990" width="10.453125" style="18" bestFit="1" customWidth="1"/>
    <col min="9991" max="9991" width="12.453125" style="18" bestFit="1" customWidth="1"/>
    <col min="9992" max="9992" width="14.453125" style="18" bestFit="1" customWidth="1"/>
    <col min="9993" max="9993" width="10" style="18" customWidth="1"/>
    <col min="9994" max="9994" width="24.453125" style="18" customWidth="1"/>
    <col min="9995" max="9995" width="19" style="18" customWidth="1"/>
    <col min="9996" max="9996" width="18.453125" style="18" customWidth="1"/>
    <col min="9997" max="9997" width="11" style="18" customWidth="1"/>
    <col min="9998" max="9998" width="10.54296875" style="18" customWidth="1"/>
    <col min="9999" max="9999" width="9.54296875" style="18" customWidth="1"/>
    <col min="10000" max="10000" width="32.453125" style="18" customWidth="1"/>
    <col min="10001" max="10001" width="7" style="18" customWidth="1"/>
    <col min="10002" max="10002" width="11" style="18" customWidth="1"/>
    <col min="10003" max="10003" width="9.453125" style="18"/>
    <col min="10004" max="10004" width="11" style="18" customWidth="1"/>
    <col min="10005" max="10005" width="10.453125" style="18" bestFit="1" customWidth="1"/>
    <col min="10006" max="10240" width="9.453125" style="18"/>
    <col min="10241" max="10241" width="9" style="18" bestFit="1" customWidth="1"/>
    <col min="10242" max="10242" width="8.54296875" style="18" customWidth="1"/>
    <col min="10243" max="10243" width="9.54296875" style="18" customWidth="1"/>
    <col min="10244" max="10244" width="7.54296875" style="18" customWidth="1"/>
    <col min="10245" max="10245" width="11" style="18" bestFit="1" customWidth="1"/>
    <col min="10246" max="10246" width="10.453125" style="18" bestFit="1" customWidth="1"/>
    <col min="10247" max="10247" width="12.453125" style="18" bestFit="1" customWidth="1"/>
    <col min="10248" max="10248" width="14.453125" style="18" bestFit="1" customWidth="1"/>
    <col min="10249" max="10249" width="10" style="18" customWidth="1"/>
    <col min="10250" max="10250" width="24.453125" style="18" customWidth="1"/>
    <col min="10251" max="10251" width="19" style="18" customWidth="1"/>
    <col min="10252" max="10252" width="18.453125" style="18" customWidth="1"/>
    <col min="10253" max="10253" width="11" style="18" customWidth="1"/>
    <col min="10254" max="10254" width="10.54296875" style="18" customWidth="1"/>
    <col min="10255" max="10255" width="9.54296875" style="18" customWidth="1"/>
    <col min="10256" max="10256" width="32.453125" style="18" customWidth="1"/>
    <col min="10257" max="10257" width="7" style="18" customWidth="1"/>
    <col min="10258" max="10258" width="11" style="18" customWidth="1"/>
    <col min="10259" max="10259" width="9.453125" style="18"/>
    <col min="10260" max="10260" width="11" style="18" customWidth="1"/>
    <col min="10261" max="10261" width="10.453125" style="18" bestFit="1" customWidth="1"/>
    <col min="10262" max="10496" width="9.453125" style="18"/>
    <col min="10497" max="10497" width="9" style="18" bestFit="1" customWidth="1"/>
    <col min="10498" max="10498" width="8.54296875" style="18" customWidth="1"/>
    <col min="10499" max="10499" width="9.54296875" style="18" customWidth="1"/>
    <col min="10500" max="10500" width="7.54296875" style="18" customWidth="1"/>
    <col min="10501" max="10501" width="11" style="18" bestFit="1" customWidth="1"/>
    <col min="10502" max="10502" width="10.453125" style="18" bestFit="1" customWidth="1"/>
    <col min="10503" max="10503" width="12.453125" style="18" bestFit="1" customWidth="1"/>
    <col min="10504" max="10504" width="14.453125" style="18" bestFit="1" customWidth="1"/>
    <col min="10505" max="10505" width="10" style="18" customWidth="1"/>
    <col min="10506" max="10506" width="24.453125" style="18" customWidth="1"/>
    <col min="10507" max="10507" width="19" style="18" customWidth="1"/>
    <col min="10508" max="10508" width="18.453125" style="18" customWidth="1"/>
    <col min="10509" max="10509" width="11" style="18" customWidth="1"/>
    <col min="10510" max="10510" width="10.54296875" style="18" customWidth="1"/>
    <col min="10511" max="10511" width="9.54296875" style="18" customWidth="1"/>
    <col min="10512" max="10512" width="32.453125" style="18" customWidth="1"/>
    <col min="10513" max="10513" width="7" style="18" customWidth="1"/>
    <col min="10514" max="10514" width="11" style="18" customWidth="1"/>
    <col min="10515" max="10515" width="9.453125" style="18"/>
    <col min="10516" max="10516" width="11" style="18" customWidth="1"/>
    <col min="10517" max="10517" width="10.453125" style="18" bestFit="1" customWidth="1"/>
    <col min="10518" max="10752" width="9.453125" style="18"/>
    <col min="10753" max="10753" width="9" style="18" bestFit="1" customWidth="1"/>
    <col min="10754" max="10754" width="8.54296875" style="18" customWidth="1"/>
    <col min="10755" max="10755" width="9.54296875" style="18" customWidth="1"/>
    <col min="10756" max="10756" width="7.54296875" style="18" customWidth="1"/>
    <col min="10757" max="10757" width="11" style="18" bestFit="1" customWidth="1"/>
    <col min="10758" max="10758" width="10.453125" style="18" bestFit="1" customWidth="1"/>
    <col min="10759" max="10759" width="12.453125" style="18" bestFit="1" customWidth="1"/>
    <col min="10760" max="10760" width="14.453125" style="18" bestFit="1" customWidth="1"/>
    <col min="10761" max="10761" width="10" style="18" customWidth="1"/>
    <col min="10762" max="10762" width="24.453125" style="18" customWidth="1"/>
    <col min="10763" max="10763" width="19" style="18" customWidth="1"/>
    <col min="10764" max="10764" width="18.453125" style="18" customWidth="1"/>
    <col min="10765" max="10765" width="11" style="18" customWidth="1"/>
    <col min="10766" max="10766" width="10.54296875" style="18" customWidth="1"/>
    <col min="10767" max="10767" width="9.54296875" style="18" customWidth="1"/>
    <col min="10768" max="10768" width="32.453125" style="18" customWidth="1"/>
    <col min="10769" max="10769" width="7" style="18" customWidth="1"/>
    <col min="10770" max="10770" width="11" style="18" customWidth="1"/>
    <col min="10771" max="10771" width="9.453125" style="18"/>
    <col min="10772" max="10772" width="11" style="18" customWidth="1"/>
    <col min="10773" max="10773" width="10.453125" style="18" bestFit="1" customWidth="1"/>
    <col min="10774" max="11008" width="9.453125" style="18"/>
    <col min="11009" max="11009" width="9" style="18" bestFit="1" customWidth="1"/>
    <col min="11010" max="11010" width="8.54296875" style="18" customWidth="1"/>
    <col min="11011" max="11011" width="9.54296875" style="18" customWidth="1"/>
    <col min="11012" max="11012" width="7.54296875" style="18" customWidth="1"/>
    <col min="11013" max="11013" width="11" style="18" bestFit="1" customWidth="1"/>
    <col min="11014" max="11014" width="10.453125" style="18" bestFit="1" customWidth="1"/>
    <col min="11015" max="11015" width="12.453125" style="18" bestFit="1" customWidth="1"/>
    <col min="11016" max="11016" width="14.453125" style="18" bestFit="1" customWidth="1"/>
    <col min="11017" max="11017" width="10" style="18" customWidth="1"/>
    <col min="11018" max="11018" width="24.453125" style="18" customWidth="1"/>
    <col min="11019" max="11019" width="19" style="18" customWidth="1"/>
    <col min="11020" max="11020" width="18.453125" style="18" customWidth="1"/>
    <col min="11021" max="11021" width="11" style="18" customWidth="1"/>
    <col min="11022" max="11022" width="10.54296875" style="18" customWidth="1"/>
    <col min="11023" max="11023" width="9.54296875" style="18" customWidth="1"/>
    <col min="11024" max="11024" width="32.453125" style="18" customWidth="1"/>
    <col min="11025" max="11025" width="7" style="18" customWidth="1"/>
    <col min="11026" max="11026" width="11" style="18" customWidth="1"/>
    <col min="11027" max="11027" width="9.453125" style="18"/>
    <col min="11028" max="11028" width="11" style="18" customWidth="1"/>
    <col min="11029" max="11029" width="10.453125" style="18" bestFit="1" customWidth="1"/>
    <col min="11030" max="11264" width="9.453125" style="18"/>
    <col min="11265" max="11265" width="9" style="18" bestFit="1" customWidth="1"/>
    <col min="11266" max="11266" width="8.54296875" style="18" customWidth="1"/>
    <col min="11267" max="11267" width="9.54296875" style="18" customWidth="1"/>
    <col min="11268" max="11268" width="7.54296875" style="18" customWidth="1"/>
    <col min="11269" max="11269" width="11" style="18" bestFit="1" customWidth="1"/>
    <col min="11270" max="11270" width="10.453125" style="18" bestFit="1" customWidth="1"/>
    <col min="11271" max="11271" width="12.453125" style="18" bestFit="1" customWidth="1"/>
    <col min="11272" max="11272" width="14.453125" style="18" bestFit="1" customWidth="1"/>
    <col min="11273" max="11273" width="10" style="18" customWidth="1"/>
    <col min="11274" max="11274" width="24.453125" style="18" customWidth="1"/>
    <col min="11275" max="11275" width="19" style="18" customWidth="1"/>
    <col min="11276" max="11276" width="18.453125" style="18" customWidth="1"/>
    <col min="11277" max="11277" width="11" style="18" customWidth="1"/>
    <col min="11278" max="11278" width="10.54296875" style="18" customWidth="1"/>
    <col min="11279" max="11279" width="9.54296875" style="18" customWidth="1"/>
    <col min="11280" max="11280" width="32.453125" style="18" customWidth="1"/>
    <col min="11281" max="11281" width="7" style="18" customWidth="1"/>
    <col min="11282" max="11282" width="11" style="18" customWidth="1"/>
    <col min="11283" max="11283" width="9.453125" style="18"/>
    <col min="11284" max="11284" width="11" style="18" customWidth="1"/>
    <col min="11285" max="11285" width="10.453125" style="18" bestFit="1" customWidth="1"/>
    <col min="11286" max="11520" width="9.453125" style="18"/>
    <col min="11521" max="11521" width="9" style="18" bestFit="1" customWidth="1"/>
    <col min="11522" max="11522" width="8.54296875" style="18" customWidth="1"/>
    <col min="11523" max="11523" width="9.54296875" style="18" customWidth="1"/>
    <col min="11524" max="11524" width="7.54296875" style="18" customWidth="1"/>
    <col min="11525" max="11525" width="11" style="18" bestFit="1" customWidth="1"/>
    <col min="11526" max="11526" width="10.453125" style="18" bestFit="1" customWidth="1"/>
    <col min="11527" max="11527" width="12.453125" style="18" bestFit="1" customWidth="1"/>
    <col min="11528" max="11528" width="14.453125" style="18" bestFit="1" customWidth="1"/>
    <col min="11529" max="11529" width="10" style="18" customWidth="1"/>
    <col min="11530" max="11530" width="24.453125" style="18" customWidth="1"/>
    <col min="11531" max="11531" width="19" style="18" customWidth="1"/>
    <col min="11532" max="11532" width="18.453125" style="18" customWidth="1"/>
    <col min="11533" max="11533" width="11" style="18" customWidth="1"/>
    <col min="11534" max="11534" width="10.54296875" style="18" customWidth="1"/>
    <col min="11535" max="11535" width="9.54296875" style="18" customWidth="1"/>
    <col min="11536" max="11536" width="32.453125" style="18" customWidth="1"/>
    <col min="11537" max="11537" width="7" style="18" customWidth="1"/>
    <col min="11538" max="11538" width="11" style="18" customWidth="1"/>
    <col min="11539" max="11539" width="9.453125" style="18"/>
    <col min="11540" max="11540" width="11" style="18" customWidth="1"/>
    <col min="11541" max="11541" width="10.453125" style="18" bestFit="1" customWidth="1"/>
    <col min="11542" max="11776" width="9.453125" style="18"/>
    <col min="11777" max="11777" width="9" style="18" bestFit="1" customWidth="1"/>
    <col min="11778" max="11778" width="8.54296875" style="18" customWidth="1"/>
    <col min="11779" max="11779" width="9.54296875" style="18" customWidth="1"/>
    <col min="11780" max="11780" width="7.54296875" style="18" customWidth="1"/>
    <col min="11781" max="11781" width="11" style="18" bestFit="1" customWidth="1"/>
    <col min="11782" max="11782" width="10.453125" style="18" bestFit="1" customWidth="1"/>
    <col min="11783" max="11783" width="12.453125" style="18" bestFit="1" customWidth="1"/>
    <col min="11784" max="11784" width="14.453125" style="18" bestFit="1" customWidth="1"/>
    <col min="11785" max="11785" width="10" style="18" customWidth="1"/>
    <col min="11786" max="11786" width="24.453125" style="18" customWidth="1"/>
    <col min="11787" max="11787" width="19" style="18" customWidth="1"/>
    <col min="11788" max="11788" width="18.453125" style="18" customWidth="1"/>
    <col min="11789" max="11789" width="11" style="18" customWidth="1"/>
    <col min="11790" max="11790" width="10.54296875" style="18" customWidth="1"/>
    <col min="11791" max="11791" width="9.54296875" style="18" customWidth="1"/>
    <col min="11792" max="11792" width="32.453125" style="18" customWidth="1"/>
    <col min="11793" max="11793" width="7" style="18" customWidth="1"/>
    <col min="11794" max="11794" width="11" style="18" customWidth="1"/>
    <col min="11795" max="11795" width="9.453125" style="18"/>
    <col min="11796" max="11796" width="11" style="18" customWidth="1"/>
    <col min="11797" max="11797" width="10.453125" style="18" bestFit="1" customWidth="1"/>
    <col min="11798" max="12032" width="9.453125" style="18"/>
    <col min="12033" max="12033" width="9" style="18" bestFit="1" customWidth="1"/>
    <col min="12034" max="12034" width="8.54296875" style="18" customWidth="1"/>
    <col min="12035" max="12035" width="9.54296875" style="18" customWidth="1"/>
    <col min="12036" max="12036" width="7.54296875" style="18" customWidth="1"/>
    <col min="12037" max="12037" width="11" style="18" bestFit="1" customWidth="1"/>
    <col min="12038" max="12038" width="10.453125" style="18" bestFit="1" customWidth="1"/>
    <col min="12039" max="12039" width="12.453125" style="18" bestFit="1" customWidth="1"/>
    <col min="12040" max="12040" width="14.453125" style="18" bestFit="1" customWidth="1"/>
    <col min="12041" max="12041" width="10" style="18" customWidth="1"/>
    <col min="12042" max="12042" width="24.453125" style="18" customWidth="1"/>
    <col min="12043" max="12043" width="19" style="18" customWidth="1"/>
    <col min="12044" max="12044" width="18.453125" style="18" customWidth="1"/>
    <col min="12045" max="12045" width="11" style="18" customWidth="1"/>
    <col min="12046" max="12046" width="10.54296875" style="18" customWidth="1"/>
    <col min="12047" max="12047" width="9.54296875" style="18" customWidth="1"/>
    <col min="12048" max="12048" width="32.453125" style="18" customWidth="1"/>
    <col min="12049" max="12049" width="7" style="18" customWidth="1"/>
    <col min="12050" max="12050" width="11" style="18" customWidth="1"/>
    <col min="12051" max="12051" width="9.453125" style="18"/>
    <col min="12052" max="12052" width="11" style="18" customWidth="1"/>
    <col min="12053" max="12053" width="10.453125" style="18" bestFit="1" customWidth="1"/>
    <col min="12054" max="12288" width="9.453125" style="18"/>
    <col min="12289" max="12289" width="9" style="18" bestFit="1" customWidth="1"/>
    <col min="12290" max="12290" width="8.54296875" style="18" customWidth="1"/>
    <col min="12291" max="12291" width="9.54296875" style="18" customWidth="1"/>
    <col min="12292" max="12292" width="7.54296875" style="18" customWidth="1"/>
    <col min="12293" max="12293" width="11" style="18" bestFit="1" customWidth="1"/>
    <col min="12294" max="12294" width="10.453125" style="18" bestFit="1" customWidth="1"/>
    <col min="12295" max="12295" width="12.453125" style="18" bestFit="1" customWidth="1"/>
    <col min="12296" max="12296" width="14.453125" style="18" bestFit="1" customWidth="1"/>
    <col min="12297" max="12297" width="10" style="18" customWidth="1"/>
    <col min="12298" max="12298" width="24.453125" style="18" customWidth="1"/>
    <col min="12299" max="12299" width="19" style="18" customWidth="1"/>
    <col min="12300" max="12300" width="18.453125" style="18" customWidth="1"/>
    <col min="12301" max="12301" width="11" style="18" customWidth="1"/>
    <col min="12302" max="12302" width="10.54296875" style="18" customWidth="1"/>
    <col min="12303" max="12303" width="9.54296875" style="18" customWidth="1"/>
    <col min="12304" max="12304" width="32.453125" style="18" customWidth="1"/>
    <col min="12305" max="12305" width="7" style="18" customWidth="1"/>
    <col min="12306" max="12306" width="11" style="18" customWidth="1"/>
    <col min="12307" max="12307" width="9.453125" style="18"/>
    <col min="12308" max="12308" width="11" style="18" customWidth="1"/>
    <col min="12309" max="12309" width="10.453125" style="18" bestFit="1" customWidth="1"/>
    <col min="12310" max="12544" width="9.453125" style="18"/>
    <col min="12545" max="12545" width="9" style="18" bestFit="1" customWidth="1"/>
    <col min="12546" max="12546" width="8.54296875" style="18" customWidth="1"/>
    <col min="12547" max="12547" width="9.54296875" style="18" customWidth="1"/>
    <col min="12548" max="12548" width="7.54296875" style="18" customWidth="1"/>
    <col min="12549" max="12549" width="11" style="18" bestFit="1" customWidth="1"/>
    <col min="12550" max="12550" width="10.453125" style="18" bestFit="1" customWidth="1"/>
    <col min="12551" max="12551" width="12.453125" style="18" bestFit="1" customWidth="1"/>
    <col min="12552" max="12552" width="14.453125" style="18" bestFit="1" customWidth="1"/>
    <col min="12553" max="12553" width="10" style="18" customWidth="1"/>
    <col min="12554" max="12554" width="24.453125" style="18" customWidth="1"/>
    <col min="12555" max="12555" width="19" style="18" customWidth="1"/>
    <col min="12556" max="12556" width="18.453125" style="18" customWidth="1"/>
    <col min="12557" max="12557" width="11" style="18" customWidth="1"/>
    <col min="12558" max="12558" width="10.54296875" style="18" customWidth="1"/>
    <col min="12559" max="12559" width="9.54296875" style="18" customWidth="1"/>
    <col min="12560" max="12560" width="32.453125" style="18" customWidth="1"/>
    <col min="12561" max="12561" width="7" style="18" customWidth="1"/>
    <col min="12562" max="12562" width="11" style="18" customWidth="1"/>
    <col min="12563" max="12563" width="9.453125" style="18"/>
    <col min="12564" max="12564" width="11" style="18" customWidth="1"/>
    <col min="12565" max="12565" width="10.453125" style="18" bestFit="1" customWidth="1"/>
    <col min="12566" max="12800" width="9.453125" style="18"/>
    <col min="12801" max="12801" width="9" style="18" bestFit="1" customWidth="1"/>
    <col min="12802" max="12802" width="8.54296875" style="18" customWidth="1"/>
    <col min="12803" max="12803" width="9.54296875" style="18" customWidth="1"/>
    <col min="12804" max="12804" width="7.54296875" style="18" customWidth="1"/>
    <col min="12805" max="12805" width="11" style="18" bestFit="1" customWidth="1"/>
    <col min="12806" max="12806" width="10.453125" style="18" bestFit="1" customWidth="1"/>
    <col min="12807" max="12807" width="12.453125" style="18" bestFit="1" customWidth="1"/>
    <col min="12808" max="12808" width="14.453125" style="18" bestFit="1" customWidth="1"/>
    <col min="12809" max="12809" width="10" style="18" customWidth="1"/>
    <col min="12810" max="12810" width="24.453125" style="18" customWidth="1"/>
    <col min="12811" max="12811" width="19" style="18" customWidth="1"/>
    <col min="12812" max="12812" width="18.453125" style="18" customWidth="1"/>
    <col min="12813" max="12813" width="11" style="18" customWidth="1"/>
    <col min="12814" max="12814" width="10.54296875" style="18" customWidth="1"/>
    <col min="12815" max="12815" width="9.54296875" style="18" customWidth="1"/>
    <col min="12816" max="12816" width="32.453125" style="18" customWidth="1"/>
    <col min="12817" max="12817" width="7" style="18" customWidth="1"/>
    <col min="12818" max="12818" width="11" style="18" customWidth="1"/>
    <col min="12819" max="12819" width="9.453125" style="18"/>
    <col min="12820" max="12820" width="11" style="18" customWidth="1"/>
    <col min="12821" max="12821" width="10.453125" style="18" bestFit="1" customWidth="1"/>
    <col min="12822" max="13056" width="9.453125" style="18"/>
    <col min="13057" max="13057" width="9" style="18" bestFit="1" customWidth="1"/>
    <col min="13058" max="13058" width="8.54296875" style="18" customWidth="1"/>
    <col min="13059" max="13059" width="9.54296875" style="18" customWidth="1"/>
    <col min="13060" max="13060" width="7.54296875" style="18" customWidth="1"/>
    <col min="13061" max="13061" width="11" style="18" bestFit="1" customWidth="1"/>
    <col min="13062" max="13062" width="10.453125" style="18" bestFit="1" customWidth="1"/>
    <col min="13063" max="13063" width="12.453125" style="18" bestFit="1" customWidth="1"/>
    <col min="13064" max="13064" width="14.453125" style="18" bestFit="1" customWidth="1"/>
    <col min="13065" max="13065" width="10" style="18" customWidth="1"/>
    <col min="13066" max="13066" width="24.453125" style="18" customWidth="1"/>
    <col min="13067" max="13067" width="19" style="18" customWidth="1"/>
    <col min="13068" max="13068" width="18.453125" style="18" customWidth="1"/>
    <col min="13069" max="13069" width="11" style="18" customWidth="1"/>
    <col min="13070" max="13070" width="10.54296875" style="18" customWidth="1"/>
    <col min="13071" max="13071" width="9.54296875" style="18" customWidth="1"/>
    <col min="13072" max="13072" width="32.453125" style="18" customWidth="1"/>
    <col min="13073" max="13073" width="7" style="18" customWidth="1"/>
    <col min="13074" max="13074" width="11" style="18" customWidth="1"/>
    <col min="13075" max="13075" width="9.453125" style="18"/>
    <col min="13076" max="13076" width="11" style="18" customWidth="1"/>
    <col min="13077" max="13077" width="10.453125" style="18" bestFit="1" customWidth="1"/>
    <col min="13078" max="13312" width="9.453125" style="18"/>
    <col min="13313" max="13313" width="9" style="18" bestFit="1" customWidth="1"/>
    <col min="13314" max="13314" width="8.54296875" style="18" customWidth="1"/>
    <col min="13315" max="13315" width="9.54296875" style="18" customWidth="1"/>
    <col min="13316" max="13316" width="7.54296875" style="18" customWidth="1"/>
    <col min="13317" max="13317" width="11" style="18" bestFit="1" customWidth="1"/>
    <col min="13318" max="13318" width="10.453125" style="18" bestFit="1" customWidth="1"/>
    <col min="13319" max="13319" width="12.453125" style="18" bestFit="1" customWidth="1"/>
    <col min="13320" max="13320" width="14.453125" style="18" bestFit="1" customWidth="1"/>
    <col min="13321" max="13321" width="10" style="18" customWidth="1"/>
    <col min="13322" max="13322" width="24.453125" style="18" customWidth="1"/>
    <col min="13323" max="13323" width="19" style="18" customWidth="1"/>
    <col min="13324" max="13324" width="18.453125" style="18" customWidth="1"/>
    <col min="13325" max="13325" width="11" style="18" customWidth="1"/>
    <col min="13326" max="13326" width="10.54296875" style="18" customWidth="1"/>
    <col min="13327" max="13327" width="9.54296875" style="18" customWidth="1"/>
    <col min="13328" max="13328" width="32.453125" style="18" customWidth="1"/>
    <col min="13329" max="13329" width="7" style="18" customWidth="1"/>
    <col min="13330" max="13330" width="11" style="18" customWidth="1"/>
    <col min="13331" max="13331" width="9.453125" style="18"/>
    <col min="13332" max="13332" width="11" style="18" customWidth="1"/>
    <col min="13333" max="13333" width="10.453125" style="18" bestFit="1" customWidth="1"/>
    <col min="13334" max="13568" width="9.453125" style="18"/>
    <col min="13569" max="13569" width="9" style="18" bestFit="1" customWidth="1"/>
    <col min="13570" max="13570" width="8.54296875" style="18" customWidth="1"/>
    <col min="13571" max="13571" width="9.54296875" style="18" customWidth="1"/>
    <col min="13572" max="13572" width="7.54296875" style="18" customWidth="1"/>
    <col min="13573" max="13573" width="11" style="18" bestFit="1" customWidth="1"/>
    <col min="13574" max="13574" width="10.453125" style="18" bestFit="1" customWidth="1"/>
    <col min="13575" max="13575" width="12.453125" style="18" bestFit="1" customWidth="1"/>
    <col min="13576" max="13576" width="14.453125" style="18" bestFit="1" customWidth="1"/>
    <col min="13577" max="13577" width="10" style="18" customWidth="1"/>
    <col min="13578" max="13578" width="24.453125" style="18" customWidth="1"/>
    <col min="13579" max="13579" width="19" style="18" customWidth="1"/>
    <col min="13580" max="13580" width="18.453125" style="18" customWidth="1"/>
    <col min="13581" max="13581" width="11" style="18" customWidth="1"/>
    <col min="13582" max="13582" width="10.54296875" style="18" customWidth="1"/>
    <col min="13583" max="13583" width="9.54296875" style="18" customWidth="1"/>
    <col min="13584" max="13584" width="32.453125" style="18" customWidth="1"/>
    <col min="13585" max="13585" width="7" style="18" customWidth="1"/>
    <col min="13586" max="13586" width="11" style="18" customWidth="1"/>
    <col min="13587" max="13587" width="9.453125" style="18"/>
    <col min="13588" max="13588" width="11" style="18" customWidth="1"/>
    <col min="13589" max="13589" width="10.453125" style="18" bestFit="1" customWidth="1"/>
    <col min="13590" max="13824" width="9.453125" style="18"/>
    <col min="13825" max="13825" width="9" style="18" bestFit="1" customWidth="1"/>
    <col min="13826" max="13826" width="8.54296875" style="18" customWidth="1"/>
    <col min="13827" max="13827" width="9.54296875" style="18" customWidth="1"/>
    <col min="13828" max="13828" width="7.54296875" style="18" customWidth="1"/>
    <col min="13829" max="13829" width="11" style="18" bestFit="1" customWidth="1"/>
    <col min="13830" max="13830" width="10.453125" style="18" bestFit="1" customWidth="1"/>
    <col min="13831" max="13831" width="12.453125" style="18" bestFit="1" customWidth="1"/>
    <col min="13832" max="13832" width="14.453125" style="18" bestFit="1" customWidth="1"/>
    <col min="13833" max="13833" width="10" style="18" customWidth="1"/>
    <col min="13834" max="13834" width="24.453125" style="18" customWidth="1"/>
    <col min="13835" max="13835" width="19" style="18" customWidth="1"/>
    <col min="13836" max="13836" width="18.453125" style="18" customWidth="1"/>
    <col min="13837" max="13837" width="11" style="18" customWidth="1"/>
    <col min="13838" max="13838" width="10.54296875" style="18" customWidth="1"/>
    <col min="13839" max="13839" width="9.54296875" style="18" customWidth="1"/>
    <col min="13840" max="13840" width="32.453125" style="18" customWidth="1"/>
    <col min="13841" max="13841" width="7" style="18" customWidth="1"/>
    <col min="13842" max="13842" width="11" style="18" customWidth="1"/>
    <col min="13843" max="13843" width="9.453125" style="18"/>
    <col min="13844" max="13844" width="11" style="18" customWidth="1"/>
    <col min="13845" max="13845" width="10.453125" style="18" bestFit="1" customWidth="1"/>
    <col min="13846" max="14080" width="9.453125" style="18"/>
    <col min="14081" max="14081" width="9" style="18" bestFit="1" customWidth="1"/>
    <col min="14082" max="14082" width="8.54296875" style="18" customWidth="1"/>
    <col min="14083" max="14083" width="9.54296875" style="18" customWidth="1"/>
    <col min="14084" max="14084" width="7.54296875" style="18" customWidth="1"/>
    <col min="14085" max="14085" width="11" style="18" bestFit="1" customWidth="1"/>
    <col min="14086" max="14086" width="10.453125" style="18" bestFit="1" customWidth="1"/>
    <col min="14087" max="14087" width="12.453125" style="18" bestFit="1" customWidth="1"/>
    <col min="14088" max="14088" width="14.453125" style="18" bestFit="1" customWidth="1"/>
    <col min="14089" max="14089" width="10" style="18" customWidth="1"/>
    <col min="14090" max="14090" width="24.453125" style="18" customWidth="1"/>
    <col min="14091" max="14091" width="19" style="18" customWidth="1"/>
    <col min="14092" max="14092" width="18.453125" style="18" customWidth="1"/>
    <col min="14093" max="14093" width="11" style="18" customWidth="1"/>
    <col min="14094" max="14094" width="10.54296875" style="18" customWidth="1"/>
    <col min="14095" max="14095" width="9.54296875" style="18" customWidth="1"/>
    <col min="14096" max="14096" width="32.453125" style="18" customWidth="1"/>
    <col min="14097" max="14097" width="7" style="18" customWidth="1"/>
    <col min="14098" max="14098" width="11" style="18" customWidth="1"/>
    <col min="14099" max="14099" width="9.453125" style="18"/>
    <col min="14100" max="14100" width="11" style="18" customWidth="1"/>
    <col min="14101" max="14101" width="10.453125" style="18" bestFit="1" customWidth="1"/>
    <col min="14102" max="14336" width="9.453125" style="18"/>
    <col min="14337" max="14337" width="9" style="18" bestFit="1" customWidth="1"/>
    <col min="14338" max="14338" width="8.54296875" style="18" customWidth="1"/>
    <col min="14339" max="14339" width="9.54296875" style="18" customWidth="1"/>
    <col min="14340" max="14340" width="7.54296875" style="18" customWidth="1"/>
    <col min="14341" max="14341" width="11" style="18" bestFit="1" customWidth="1"/>
    <col min="14342" max="14342" width="10.453125" style="18" bestFit="1" customWidth="1"/>
    <col min="14343" max="14343" width="12.453125" style="18" bestFit="1" customWidth="1"/>
    <col min="14344" max="14344" width="14.453125" style="18" bestFit="1" customWidth="1"/>
    <col min="14345" max="14345" width="10" style="18" customWidth="1"/>
    <col min="14346" max="14346" width="24.453125" style="18" customWidth="1"/>
    <col min="14347" max="14347" width="19" style="18" customWidth="1"/>
    <col min="14348" max="14348" width="18.453125" style="18" customWidth="1"/>
    <col min="14349" max="14349" width="11" style="18" customWidth="1"/>
    <col min="14350" max="14350" width="10.54296875" style="18" customWidth="1"/>
    <col min="14351" max="14351" width="9.54296875" style="18" customWidth="1"/>
    <col min="14352" max="14352" width="32.453125" style="18" customWidth="1"/>
    <col min="14353" max="14353" width="7" style="18" customWidth="1"/>
    <col min="14354" max="14354" width="11" style="18" customWidth="1"/>
    <col min="14355" max="14355" width="9.453125" style="18"/>
    <col min="14356" max="14356" width="11" style="18" customWidth="1"/>
    <col min="14357" max="14357" width="10.453125" style="18" bestFit="1" customWidth="1"/>
    <col min="14358" max="14592" width="9.453125" style="18"/>
    <col min="14593" max="14593" width="9" style="18" bestFit="1" customWidth="1"/>
    <col min="14594" max="14594" width="8.54296875" style="18" customWidth="1"/>
    <col min="14595" max="14595" width="9.54296875" style="18" customWidth="1"/>
    <col min="14596" max="14596" width="7.54296875" style="18" customWidth="1"/>
    <col min="14597" max="14597" width="11" style="18" bestFit="1" customWidth="1"/>
    <col min="14598" max="14598" width="10.453125" style="18" bestFit="1" customWidth="1"/>
    <col min="14599" max="14599" width="12.453125" style="18" bestFit="1" customWidth="1"/>
    <col min="14600" max="14600" width="14.453125" style="18" bestFit="1" customWidth="1"/>
    <col min="14601" max="14601" width="10" style="18" customWidth="1"/>
    <col min="14602" max="14602" width="24.453125" style="18" customWidth="1"/>
    <col min="14603" max="14603" width="19" style="18" customWidth="1"/>
    <col min="14604" max="14604" width="18.453125" style="18" customWidth="1"/>
    <col min="14605" max="14605" width="11" style="18" customWidth="1"/>
    <col min="14606" max="14606" width="10.54296875" style="18" customWidth="1"/>
    <col min="14607" max="14607" width="9.54296875" style="18" customWidth="1"/>
    <col min="14608" max="14608" width="32.453125" style="18" customWidth="1"/>
    <col min="14609" max="14609" width="7" style="18" customWidth="1"/>
    <col min="14610" max="14610" width="11" style="18" customWidth="1"/>
    <col min="14611" max="14611" width="9.453125" style="18"/>
    <col min="14612" max="14612" width="11" style="18" customWidth="1"/>
    <col min="14613" max="14613" width="10.453125" style="18" bestFit="1" customWidth="1"/>
    <col min="14614" max="14848" width="9.453125" style="18"/>
    <col min="14849" max="14849" width="9" style="18" bestFit="1" customWidth="1"/>
    <col min="14850" max="14850" width="8.54296875" style="18" customWidth="1"/>
    <col min="14851" max="14851" width="9.54296875" style="18" customWidth="1"/>
    <col min="14852" max="14852" width="7.54296875" style="18" customWidth="1"/>
    <col min="14853" max="14853" width="11" style="18" bestFit="1" customWidth="1"/>
    <col min="14854" max="14854" width="10.453125" style="18" bestFit="1" customWidth="1"/>
    <col min="14855" max="14855" width="12.453125" style="18" bestFit="1" customWidth="1"/>
    <col min="14856" max="14856" width="14.453125" style="18" bestFit="1" customWidth="1"/>
    <col min="14857" max="14857" width="10" style="18" customWidth="1"/>
    <col min="14858" max="14858" width="24.453125" style="18" customWidth="1"/>
    <col min="14859" max="14859" width="19" style="18" customWidth="1"/>
    <col min="14860" max="14860" width="18.453125" style="18" customWidth="1"/>
    <col min="14861" max="14861" width="11" style="18" customWidth="1"/>
    <col min="14862" max="14862" width="10.54296875" style="18" customWidth="1"/>
    <col min="14863" max="14863" width="9.54296875" style="18" customWidth="1"/>
    <col min="14864" max="14864" width="32.453125" style="18" customWidth="1"/>
    <col min="14865" max="14865" width="7" style="18" customWidth="1"/>
    <col min="14866" max="14866" width="11" style="18" customWidth="1"/>
    <col min="14867" max="14867" width="9.453125" style="18"/>
    <col min="14868" max="14868" width="11" style="18" customWidth="1"/>
    <col min="14869" max="14869" width="10.453125" style="18" bestFit="1" customWidth="1"/>
    <col min="14870" max="15104" width="9.453125" style="18"/>
    <col min="15105" max="15105" width="9" style="18" bestFit="1" customWidth="1"/>
    <col min="15106" max="15106" width="8.54296875" style="18" customWidth="1"/>
    <col min="15107" max="15107" width="9.54296875" style="18" customWidth="1"/>
    <col min="15108" max="15108" width="7.54296875" style="18" customWidth="1"/>
    <col min="15109" max="15109" width="11" style="18" bestFit="1" customWidth="1"/>
    <col min="15110" max="15110" width="10.453125" style="18" bestFit="1" customWidth="1"/>
    <col min="15111" max="15111" width="12.453125" style="18" bestFit="1" customWidth="1"/>
    <col min="15112" max="15112" width="14.453125" style="18" bestFit="1" customWidth="1"/>
    <col min="15113" max="15113" width="10" style="18" customWidth="1"/>
    <col min="15114" max="15114" width="24.453125" style="18" customWidth="1"/>
    <col min="15115" max="15115" width="19" style="18" customWidth="1"/>
    <col min="15116" max="15116" width="18.453125" style="18" customWidth="1"/>
    <col min="15117" max="15117" width="11" style="18" customWidth="1"/>
    <col min="15118" max="15118" width="10.54296875" style="18" customWidth="1"/>
    <col min="15119" max="15119" width="9.54296875" style="18" customWidth="1"/>
    <col min="15120" max="15120" width="32.453125" style="18" customWidth="1"/>
    <col min="15121" max="15121" width="7" style="18" customWidth="1"/>
    <col min="15122" max="15122" width="11" style="18" customWidth="1"/>
    <col min="15123" max="15123" width="9.453125" style="18"/>
    <col min="15124" max="15124" width="11" style="18" customWidth="1"/>
    <col min="15125" max="15125" width="10.453125" style="18" bestFit="1" customWidth="1"/>
    <col min="15126" max="15360" width="9.453125" style="18"/>
    <col min="15361" max="15361" width="9" style="18" bestFit="1" customWidth="1"/>
    <col min="15362" max="15362" width="8.54296875" style="18" customWidth="1"/>
    <col min="15363" max="15363" width="9.54296875" style="18" customWidth="1"/>
    <col min="15364" max="15364" width="7.54296875" style="18" customWidth="1"/>
    <col min="15365" max="15365" width="11" style="18" bestFit="1" customWidth="1"/>
    <col min="15366" max="15366" width="10.453125" style="18" bestFit="1" customWidth="1"/>
    <col min="15367" max="15367" width="12.453125" style="18" bestFit="1" customWidth="1"/>
    <col min="15368" max="15368" width="14.453125" style="18" bestFit="1" customWidth="1"/>
    <col min="15369" max="15369" width="10" style="18" customWidth="1"/>
    <col min="15370" max="15370" width="24.453125" style="18" customWidth="1"/>
    <col min="15371" max="15371" width="19" style="18" customWidth="1"/>
    <col min="15372" max="15372" width="18.453125" style="18" customWidth="1"/>
    <col min="15373" max="15373" width="11" style="18" customWidth="1"/>
    <col min="15374" max="15374" width="10.54296875" style="18" customWidth="1"/>
    <col min="15375" max="15375" width="9.54296875" style="18" customWidth="1"/>
    <col min="15376" max="15376" width="32.453125" style="18" customWidth="1"/>
    <col min="15377" max="15377" width="7" style="18" customWidth="1"/>
    <col min="15378" max="15378" width="11" style="18" customWidth="1"/>
    <col min="15379" max="15379" width="9.453125" style="18"/>
    <col min="15380" max="15380" width="11" style="18" customWidth="1"/>
    <col min="15381" max="15381" width="10.453125" style="18" bestFit="1" customWidth="1"/>
    <col min="15382" max="15616" width="9.453125" style="18"/>
    <col min="15617" max="15617" width="9" style="18" bestFit="1" customWidth="1"/>
    <col min="15618" max="15618" width="8.54296875" style="18" customWidth="1"/>
    <col min="15619" max="15619" width="9.54296875" style="18" customWidth="1"/>
    <col min="15620" max="15620" width="7.54296875" style="18" customWidth="1"/>
    <col min="15621" max="15621" width="11" style="18" bestFit="1" customWidth="1"/>
    <col min="15622" max="15622" width="10.453125" style="18" bestFit="1" customWidth="1"/>
    <col min="15623" max="15623" width="12.453125" style="18" bestFit="1" customWidth="1"/>
    <col min="15624" max="15624" width="14.453125" style="18" bestFit="1" customWidth="1"/>
    <col min="15625" max="15625" width="10" style="18" customWidth="1"/>
    <col min="15626" max="15626" width="24.453125" style="18" customWidth="1"/>
    <col min="15627" max="15627" width="19" style="18" customWidth="1"/>
    <col min="15628" max="15628" width="18.453125" style="18" customWidth="1"/>
    <col min="15629" max="15629" width="11" style="18" customWidth="1"/>
    <col min="15630" max="15630" width="10.54296875" style="18" customWidth="1"/>
    <col min="15631" max="15631" width="9.54296875" style="18" customWidth="1"/>
    <col min="15632" max="15632" width="32.453125" style="18" customWidth="1"/>
    <col min="15633" max="15633" width="7" style="18" customWidth="1"/>
    <col min="15634" max="15634" width="11" style="18" customWidth="1"/>
    <col min="15635" max="15635" width="9.453125" style="18"/>
    <col min="15636" max="15636" width="11" style="18" customWidth="1"/>
    <col min="15637" max="15637" width="10.453125" style="18" bestFit="1" customWidth="1"/>
    <col min="15638" max="15872" width="9.453125" style="18"/>
    <col min="15873" max="15873" width="9" style="18" bestFit="1" customWidth="1"/>
    <col min="15874" max="15874" width="8.54296875" style="18" customWidth="1"/>
    <col min="15875" max="15875" width="9.54296875" style="18" customWidth="1"/>
    <col min="15876" max="15876" width="7.54296875" style="18" customWidth="1"/>
    <col min="15877" max="15877" width="11" style="18" bestFit="1" customWidth="1"/>
    <col min="15878" max="15878" width="10.453125" style="18" bestFit="1" customWidth="1"/>
    <col min="15879" max="15879" width="12.453125" style="18" bestFit="1" customWidth="1"/>
    <col min="15880" max="15880" width="14.453125" style="18" bestFit="1" customWidth="1"/>
    <col min="15881" max="15881" width="10" style="18" customWidth="1"/>
    <col min="15882" max="15882" width="24.453125" style="18" customWidth="1"/>
    <col min="15883" max="15883" width="19" style="18" customWidth="1"/>
    <col min="15884" max="15884" width="18.453125" style="18" customWidth="1"/>
    <col min="15885" max="15885" width="11" style="18" customWidth="1"/>
    <col min="15886" max="15886" width="10.54296875" style="18" customWidth="1"/>
    <col min="15887" max="15887" width="9.54296875" style="18" customWidth="1"/>
    <col min="15888" max="15888" width="32.453125" style="18" customWidth="1"/>
    <col min="15889" max="15889" width="7" style="18" customWidth="1"/>
    <col min="15890" max="15890" width="11" style="18" customWidth="1"/>
    <col min="15891" max="15891" width="9.453125" style="18"/>
    <col min="15892" max="15892" width="11" style="18" customWidth="1"/>
    <col min="15893" max="15893" width="10.453125" style="18" bestFit="1" customWidth="1"/>
    <col min="15894" max="16128" width="9.453125" style="18"/>
    <col min="16129" max="16129" width="9" style="18" bestFit="1" customWidth="1"/>
    <col min="16130" max="16130" width="8.54296875" style="18" customWidth="1"/>
    <col min="16131" max="16131" width="9.54296875" style="18" customWidth="1"/>
    <col min="16132" max="16132" width="7.54296875" style="18" customWidth="1"/>
    <col min="16133" max="16133" width="11" style="18" bestFit="1" customWidth="1"/>
    <col min="16134" max="16134" width="10.453125" style="18" bestFit="1" customWidth="1"/>
    <col min="16135" max="16135" width="12.453125" style="18" bestFit="1" customWidth="1"/>
    <col min="16136" max="16136" width="14.453125" style="18" bestFit="1" customWidth="1"/>
    <col min="16137" max="16137" width="10" style="18" customWidth="1"/>
    <col min="16138" max="16138" width="24.453125" style="18" customWidth="1"/>
    <col min="16139" max="16139" width="19" style="18" customWidth="1"/>
    <col min="16140" max="16140" width="18.453125" style="18" customWidth="1"/>
    <col min="16141" max="16141" width="11" style="18" customWidth="1"/>
    <col min="16142" max="16142" width="10.54296875" style="18" customWidth="1"/>
    <col min="16143" max="16143" width="9.54296875" style="18" customWidth="1"/>
    <col min="16144" max="16144" width="32.453125" style="18" customWidth="1"/>
    <col min="16145" max="16145" width="7" style="18" customWidth="1"/>
    <col min="16146" max="16146" width="11" style="18" customWidth="1"/>
    <col min="16147" max="16147" width="9.453125" style="18"/>
    <col min="16148" max="16148" width="11" style="18" customWidth="1"/>
    <col min="16149" max="16149" width="10.453125" style="18" bestFit="1" customWidth="1"/>
    <col min="16150" max="16384" width="9.453125" style="18"/>
  </cols>
  <sheetData>
    <row r="1" spans="1:22" ht="14.5">
      <c r="G1" s="19">
        <f>SUBTOTAL(9,G3:G461)</f>
        <v>-2647840.6099999975</v>
      </c>
      <c r="H1" s="19">
        <f>SUBTOTAL(9,H3:H461)</f>
        <v>-353225232.13</v>
      </c>
    </row>
    <row r="2" spans="1:22" s="20" customFormat="1" ht="37.5">
      <c r="A2" s="75" t="s">
        <v>592</v>
      </c>
      <c r="B2" s="75" t="s">
        <v>571</v>
      </c>
      <c r="C2" s="76" t="s">
        <v>585</v>
      </c>
      <c r="D2" s="75" t="s">
        <v>684</v>
      </c>
      <c r="E2" s="75" t="s">
        <v>570</v>
      </c>
      <c r="F2" s="75" t="s">
        <v>583</v>
      </c>
      <c r="G2" s="77" t="s">
        <v>587</v>
      </c>
      <c r="H2" s="76" t="s">
        <v>588</v>
      </c>
      <c r="I2" s="76" t="s">
        <v>586</v>
      </c>
      <c r="J2" s="75" t="s">
        <v>589</v>
      </c>
      <c r="K2" s="75" t="s">
        <v>591</v>
      </c>
      <c r="L2" s="75" t="s">
        <v>590</v>
      </c>
      <c r="M2" s="75" t="s">
        <v>685</v>
      </c>
      <c r="N2" s="75" t="s">
        <v>656</v>
      </c>
      <c r="O2" s="75" t="s">
        <v>1126</v>
      </c>
      <c r="P2" s="75" t="s">
        <v>673</v>
      </c>
      <c r="Q2" s="75" t="s">
        <v>1127</v>
      </c>
      <c r="R2" s="75" t="s">
        <v>686</v>
      </c>
      <c r="S2" s="75" t="s">
        <v>659</v>
      </c>
      <c r="T2" s="75" t="s">
        <v>638</v>
      </c>
      <c r="U2" s="75" t="s">
        <v>584</v>
      </c>
      <c r="V2" s="76" t="s">
        <v>1128</v>
      </c>
    </row>
    <row r="3" spans="1:22" ht="14.5">
      <c r="A3" s="60" t="s">
        <v>1129</v>
      </c>
      <c r="B3" s="60" t="s">
        <v>1130</v>
      </c>
      <c r="C3" s="60" t="s">
        <v>1131</v>
      </c>
      <c r="D3" s="60" t="s">
        <v>1383</v>
      </c>
      <c r="E3" s="60" t="s">
        <v>2357</v>
      </c>
      <c r="F3" s="73">
        <v>44695</v>
      </c>
      <c r="G3" s="61">
        <v>6</v>
      </c>
      <c r="H3" s="61">
        <v>513</v>
      </c>
      <c r="I3" s="60" t="s">
        <v>20</v>
      </c>
      <c r="J3" s="60" t="s">
        <v>290</v>
      </c>
      <c r="K3" s="60" t="s">
        <v>660</v>
      </c>
      <c r="L3" s="60" t="s">
        <v>2358</v>
      </c>
      <c r="M3" s="60" t="s">
        <v>2357</v>
      </c>
      <c r="N3" s="60" t="s">
        <v>290</v>
      </c>
      <c r="O3" s="60" t="s">
        <v>735</v>
      </c>
      <c r="P3" s="60" t="s">
        <v>290</v>
      </c>
      <c r="Q3" s="60" t="s">
        <v>290</v>
      </c>
      <c r="R3" s="60" t="s">
        <v>1135</v>
      </c>
      <c r="S3" s="73"/>
      <c r="T3" s="60" t="s">
        <v>290</v>
      </c>
      <c r="U3" s="73">
        <v>44695</v>
      </c>
      <c r="V3" s="60" t="s">
        <v>735</v>
      </c>
    </row>
    <row r="4" spans="1:22" ht="14.5">
      <c r="A4" s="60" t="s">
        <v>1129</v>
      </c>
      <c r="B4" s="60" t="s">
        <v>1130</v>
      </c>
      <c r="C4" s="60" t="s">
        <v>1138</v>
      </c>
      <c r="D4" s="60" t="s">
        <v>1383</v>
      </c>
      <c r="E4" s="60" t="s">
        <v>2361</v>
      </c>
      <c r="F4" s="73">
        <v>44721</v>
      </c>
      <c r="G4" s="61">
        <v>263879.3</v>
      </c>
      <c r="H4" s="61">
        <v>23260960.300000001</v>
      </c>
      <c r="I4" s="60" t="s">
        <v>20</v>
      </c>
      <c r="J4" s="60" t="s">
        <v>290</v>
      </c>
      <c r="K4" s="60" t="s">
        <v>660</v>
      </c>
      <c r="L4" s="60" t="s">
        <v>2362</v>
      </c>
      <c r="M4" s="60" t="s">
        <v>2361</v>
      </c>
      <c r="N4" s="60" t="s">
        <v>290</v>
      </c>
      <c r="O4" s="60" t="s">
        <v>735</v>
      </c>
      <c r="P4" s="60" t="s">
        <v>290</v>
      </c>
      <c r="Q4" s="60" t="s">
        <v>290</v>
      </c>
      <c r="R4" s="60" t="s">
        <v>1135</v>
      </c>
      <c r="S4" s="73"/>
      <c r="T4" s="60" t="s">
        <v>290</v>
      </c>
      <c r="U4" s="73">
        <v>44721</v>
      </c>
      <c r="V4" s="60" t="s">
        <v>735</v>
      </c>
    </row>
    <row r="5" spans="1:22" ht="14.5">
      <c r="A5" s="60" t="s">
        <v>1129</v>
      </c>
      <c r="B5" s="60" t="s">
        <v>1130</v>
      </c>
      <c r="C5" s="60" t="s">
        <v>1138</v>
      </c>
      <c r="D5" s="60" t="s">
        <v>1383</v>
      </c>
      <c r="E5" s="60" t="s">
        <v>2363</v>
      </c>
      <c r="F5" s="73">
        <v>44730</v>
      </c>
      <c r="G5" s="61">
        <v>160321.89000000001</v>
      </c>
      <c r="H5" s="61">
        <v>14132374.6</v>
      </c>
      <c r="I5" s="60" t="s">
        <v>20</v>
      </c>
      <c r="J5" s="60" t="s">
        <v>290</v>
      </c>
      <c r="K5" s="60" t="s">
        <v>660</v>
      </c>
      <c r="L5" s="60" t="s">
        <v>2364</v>
      </c>
      <c r="M5" s="60" t="s">
        <v>2363</v>
      </c>
      <c r="N5" s="60" t="s">
        <v>290</v>
      </c>
      <c r="O5" s="60" t="s">
        <v>735</v>
      </c>
      <c r="P5" s="60" t="s">
        <v>290</v>
      </c>
      <c r="Q5" s="60" t="s">
        <v>290</v>
      </c>
      <c r="R5" s="60" t="s">
        <v>1135</v>
      </c>
      <c r="S5" s="73"/>
      <c r="T5" s="60" t="s">
        <v>290</v>
      </c>
      <c r="U5" s="73">
        <v>44730</v>
      </c>
      <c r="V5" s="60" t="s">
        <v>735</v>
      </c>
    </row>
    <row r="6" spans="1:22" ht="14.5">
      <c r="A6" s="60" t="s">
        <v>1129</v>
      </c>
      <c r="B6" s="60" t="s">
        <v>1130</v>
      </c>
      <c r="C6" s="60" t="s">
        <v>1138</v>
      </c>
      <c r="D6" s="60" t="s">
        <v>1383</v>
      </c>
      <c r="E6" s="60" t="s">
        <v>2365</v>
      </c>
      <c r="F6" s="73">
        <v>44732</v>
      </c>
      <c r="G6" s="61">
        <v>94084.11</v>
      </c>
      <c r="H6" s="61">
        <v>8293514.2999999998</v>
      </c>
      <c r="I6" s="60" t="s">
        <v>20</v>
      </c>
      <c r="J6" s="60" t="s">
        <v>290</v>
      </c>
      <c r="K6" s="60" t="s">
        <v>660</v>
      </c>
      <c r="L6" s="60" t="s">
        <v>2366</v>
      </c>
      <c r="M6" s="60" t="s">
        <v>2365</v>
      </c>
      <c r="N6" s="60" t="s">
        <v>290</v>
      </c>
      <c r="O6" s="60" t="s">
        <v>735</v>
      </c>
      <c r="P6" s="60" t="s">
        <v>290</v>
      </c>
      <c r="Q6" s="60" t="s">
        <v>290</v>
      </c>
      <c r="R6" s="60" t="s">
        <v>1135</v>
      </c>
      <c r="S6" s="73"/>
      <c r="T6" s="60" t="s">
        <v>290</v>
      </c>
      <c r="U6" s="73">
        <v>44732</v>
      </c>
      <c r="V6" s="60" t="s">
        <v>735</v>
      </c>
    </row>
    <row r="7" spans="1:22" ht="14.5">
      <c r="A7" s="60" t="s">
        <v>1129</v>
      </c>
      <c r="B7" s="60" t="s">
        <v>1130</v>
      </c>
      <c r="C7" s="60" t="s">
        <v>1138</v>
      </c>
      <c r="D7" s="60" t="s">
        <v>1383</v>
      </c>
      <c r="E7" s="60" t="s">
        <v>2367</v>
      </c>
      <c r="F7" s="73">
        <v>44732</v>
      </c>
      <c r="G7" s="61">
        <v>65352.85</v>
      </c>
      <c r="H7" s="61">
        <v>5760853.7300000004</v>
      </c>
      <c r="I7" s="60" t="s">
        <v>20</v>
      </c>
      <c r="J7" s="60" t="s">
        <v>290</v>
      </c>
      <c r="K7" s="60" t="s">
        <v>660</v>
      </c>
      <c r="L7" s="60" t="s">
        <v>2368</v>
      </c>
      <c r="M7" s="60" t="s">
        <v>2367</v>
      </c>
      <c r="N7" s="60" t="s">
        <v>290</v>
      </c>
      <c r="O7" s="60" t="s">
        <v>735</v>
      </c>
      <c r="P7" s="60" t="s">
        <v>290</v>
      </c>
      <c r="Q7" s="60" t="s">
        <v>290</v>
      </c>
      <c r="R7" s="60" t="s">
        <v>1135</v>
      </c>
      <c r="S7" s="73"/>
      <c r="T7" s="60" t="s">
        <v>290</v>
      </c>
      <c r="U7" s="73">
        <v>44732</v>
      </c>
      <c r="V7" s="60" t="s">
        <v>735</v>
      </c>
    </row>
    <row r="8" spans="1:22" ht="14.5">
      <c r="A8" s="60" t="s">
        <v>1129</v>
      </c>
      <c r="B8" s="60" t="s">
        <v>1130</v>
      </c>
      <c r="C8" s="60" t="s">
        <v>1138</v>
      </c>
      <c r="D8" s="60" t="s">
        <v>1383</v>
      </c>
      <c r="E8" s="60" t="s">
        <v>2369</v>
      </c>
      <c r="F8" s="73">
        <v>44732</v>
      </c>
      <c r="G8" s="61">
        <v>93087.96</v>
      </c>
      <c r="H8" s="61">
        <v>8205703.6699999999</v>
      </c>
      <c r="I8" s="60" t="s">
        <v>20</v>
      </c>
      <c r="J8" s="60" t="s">
        <v>290</v>
      </c>
      <c r="K8" s="60" t="s">
        <v>660</v>
      </c>
      <c r="L8" s="60" t="s">
        <v>2370</v>
      </c>
      <c r="M8" s="60" t="s">
        <v>2369</v>
      </c>
      <c r="N8" s="60" t="s">
        <v>290</v>
      </c>
      <c r="O8" s="60" t="s">
        <v>735</v>
      </c>
      <c r="P8" s="60" t="s">
        <v>290</v>
      </c>
      <c r="Q8" s="60" t="s">
        <v>290</v>
      </c>
      <c r="R8" s="60" t="s">
        <v>1135</v>
      </c>
      <c r="S8" s="73"/>
      <c r="T8" s="60" t="s">
        <v>290</v>
      </c>
      <c r="U8" s="73">
        <v>44732</v>
      </c>
      <c r="V8" s="60" t="s">
        <v>735</v>
      </c>
    </row>
    <row r="9" spans="1:22" ht="14.5">
      <c r="A9" s="60" t="s">
        <v>1129</v>
      </c>
      <c r="B9" s="60" t="s">
        <v>1130</v>
      </c>
      <c r="C9" s="60" t="s">
        <v>1138</v>
      </c>
      <c r="D9" s="60" t="s">
        <v>1383</v>
      </c>
      <c r="E9" s="60" t="s">
        <v>2371</v>
      </c>
      <c r="F9" s="73">
        <v>44732</v>
      </c>
      <c r="G9" s="61">
        <v>19911.98</v>
      </c>
      <c r="H9" s="61">
        <v>1755241.04</v>
      </c>
      <c r="I9" s="60" t="s">
        <v>20</v>
      </c>
      <c r="J9" s="60" t="s">
        <v>290</v>
      </c>
      <c r="K9" s="60" t="s">
        <v>660</v>
      </c>
      <c r="L9" s="60" t="s">
        <v>2372</v>
      </c>
      <c r="M9" s="60" t="s">
        <v>2371</v>
      </c>
      <c r="N9" s="60" t="s">
        <v>290</v>
      </c>
      <c r="O9" s="60" t="s">
        <v>735</v>
      </c>
      <c r="P9" s="60" t="s">
        <v>290</v>
      </c>
      <c r="Q9" s="60" t="s">
        <v>290</v>
      </c>
      <c r="R9" s="60" t="s">
        <v>1135</v>
      </c>
      <c r="S9" s="73"/>
      <c r="T9" s="60" t="s">
        <v>290</v>
      </c>
      <c r="U9" s="73">
        <v>44732</v>
      </c>
      <c r="V9" s="60" t="s">
        <v>735</v>
      </c>
    </row>
    <row r="10" spans="1:22" ht="14.5">
      <c r="A10" s="60" t="s">
        <v>1129</v>
      </c>
      <c r="B10" s="60" t="s">
        <v>1130</v>
      </c>
      <c r="C10" s="60" t="s">
        <v>1138</v>
      </c>
      <c r="D10" s="60" t="s">
        <v>1383</v>
      </c>
      <c r="E10" s="60" t="s">
        <v>2373</v>
      </c>
      <c r="F10" s="73">
        <v>44732</v>
      </c>
      <c r="G10" s="61">
        <v>36295.26</v>
      </c>
      <c r="H10" s="61">
        <v>3199427.17</v>
      </c>
      <c r="I10" s="60" t="s">
        <v>20</v>
      </c>
      <c r="J10" s="60" t="s">
        <v>290</v>
      </c>
      <c r="K10" s="60" t="s">
        <v>660</v>
      </c>
      <c r="L10" s="60" t="s">
        <v>2374</v>
      </c>
      <c r="M10" s="60" t="s">
        <v>2373</v>
      </c>
      <c r="N10" s="60" t="s">
        <v>290</v>
      </c>
      <c r="O10" s="60" t="s">
        <v>735</v>
      </c>
      <c r="P10" s="60" t="s">
        <v>290</v>
      </c>
      <c r="Q10" s="60" t="s">
        <v>290</v>
      </c>
      <c r="R10" s="60" t="s">
        <v>1135</v>
      </c>
      <c r="S10" s="73"/>
      <c r="T10" s="60" t="s">
        <v>290</v>
      </c>
      <c r="U10" s="73">
        <v>44732</v>
      </c>
      <c r="V10" s="60" t="s">
        <v>735</v>
      </c>
    </row>
    <row r="11" spans="1:22" ht="14.5">
      <c r="A11" s="60" t="s">
        <v>1129</v>
      </c>
      <c r="B11" s="60" t="s">
        <v>1130</v>
      </c>
      <c r="C11" s="60" t="s">
        <v>1138</v>
      </c>
      <c r="D11" s="60" t="s">
        <v>1383</v>
      </c>
      <c r="E11" s="60" t="s">
        <v>2375</v>
      </c>
      <c r="F11" s="73">
        <v>44732</v>
      </c>
      <c r="G11" s="61">
        <v>42848.57</v>
      </c>
      <c r="H11" s="61">
        <v>3777101.45</v>
      </c>
      <c r="I11" s="60" t="s">
        <v>20</v>
      </c>
      <c r="J11" s="60" t="s">
        <v>290</v>
      </c>
      <c r="K11" s="60" t="s">
        <v>660</v>
      </c>
      <c r="L11" s="60" t="s">
        <v>2376</v>
      </c>
      <c r="M11" s="60" t="s">
        <v>2375</v>
      </c>
      <c r="N11" s="60" t="s">
        <v>290</v>
      </c>
      <c r="O11" s="60" t="s">
        <v>735</v>
      </c>
      <c r="P11" s="60" t="s">
        <v>290</v>
      </c>
      <c r="Q11" s="60" t="s">
        <v>290</v>
      </c>
      <c r="R11" s="60" t="s">
        <v>1135</v>
      </c>
      <c r="S11" s="73"/>
      <c r="T11" s="60" t="s">
        <v>290</v>
      </c>
      <c r="U11" s="73">
        <v>44732</v>
      </c>
      <c r="V11" s="60" t="s">
        <v>735</v>
      </c>
    </row>
    <row r="12" spans="1:22" ht="14.5">
      <c r="A12" s="60" t="s">
        <v>1129</v>
      </c>
      <c r="B12" s="60" t="s">
        <v>1130</v>
      </c>
      <c r="C12" s="60" t="s">
        <v>1138</v>
      </c>
      <c r="D12" s="60" t="s">
        <v>1383</v>
      </c>
      <c r="E12" s="60" t="s">
        <v>2377</v>
      </c>
      <c r="F12" s="73">
        <v>44732</v>
      </c>
      <c r="G12" s="61">
        <v>2442.23</v>
      </c>
      <c r="H12" s="61">
        <v>215282.57</v>
      </c>
      <c r="I12" s="60" t="s">
        <v>20</v>
      </c>
      <c r="J12" s="60" t="s">
        <v>290</v>
      </c>
      <c r="K12" s="60" t="s">
        <v>660</v>
      </c>
      <c r="L12" s="60" t="s">
        <v>2378</v>
      </c>
      <c r="M12" s="60" t="s">
        <v>2377</v>
      </c>
      <c r="N12" s="60" t="s">
        <v>290</v>
      </c>
      <c r="O12" s="60" t="s">
        <v>735</v>
      </c>
      <c r="P12" s="60" t="s">
        <v>290</v>
      </c>
      <c r="Q12" s="60" t="s">
        <v>290</v>
      </c>
      <c r="R12" s="60" t="s">
        <v>1135</v>
      </c>
      <c r="S12" s="73"/>
      <c r="T12" s="60" t="s">
        <v>290</v>
      </c>
      <c r="U12" s="73">
        <v>44732</v>
      </c>
      <c r="V12" s="60" t="s">
        <v>735</v>
      </c>
    </row>
    <row r="13" spans="1:22" ht="14.5">
      <c r="A13" s="60" t="s">
        <v>1129</v>
      </c>
      <c r="B13" s="60" t="s">
        <v>1130</v>
      </c>
      <c r="C13" s="60" t="s">
        <v>1138</v>
      </c>
      <c r="D13" s="60" t="s">
        <v>1383</v>
      </c>
      <c r="E13" s="60" t="s">
        <v>2379</v>
      </c>
      <c r="F13" s="73">
        <v>44735</v>
      </c>
      <c r="G13" s="61">
        <v>5227.8</v>
      </c>
      <c r="H13" s="61">
        <v>460830.57</v>
      </c>
      <c r="I13" s="60" t="s">
        <v>20</v>
      </c>
      <c r="J13" s="60" t="s">
        <v>290</v>
      </c>
      <c r="K13" s="60" t="s">
        <v>660</v>
      </c>
      <c r="L13" s="60" t="s">
        <v>2380</v>
      </c>
      <c r="M13" s="60" t="s">
        <v>2379</v>
      </c>
      <c r="N13" s="60" t="s">
        <v>290</v>
      </c>
      <c r="O13" s="60" t="s">
        <v>735</v>
      </c>
      <c r="P13" s="60" t="s">
        <v>290</v>
      </c>
      <c r="Q13" s="60" t="s">
        <v>290</v>
      </c>
      <c r="R13" s="60" t="s">
        <v>1135</v>
      </c>
      <c r="S13" s="73"/>
      <c r="T13" s="60" t="s">
        <v>290</v>
      </c>
      <c r="U13" s="73">
        <v>44735</v>
      </c>
      <c r="V13" s="60" t="s">
        <v>735</v>
      </c>
    </row>
    <row r="14" spans="1:22" ht="14.5">
      <c r="A14" s="60" t="s">
        <v>1129</v>
      </c>
      <c r="B14" s="60" t="s">
        <v>1130</v>
      </c>
      <c r="C14" s="60" t="s">
        <v>1138</v>
      </c>
      <c r="D14" s="60" t="s">
        <v>1383</v>
      </c>
      <c r="E14" s="60" t="s">
        <v>2381</v>
      </c>
      <c r="F14" s="73">
        <v>44734</v>
      </c>
      <c r="G14" s="61">
        <v>12098.42</v>
      </c>
      <c r="H14" s="61">
        <v>1066475.72</v>
      </c>
      <c r="I14" s="60" t="s">
        <v>20</v>
      </c>
      <c r="J14" s="60" t="s">
        <v>290</v>
      </c>
      <c r="K14" s="60" t="s">
        <v>660</v>
      </c>
      <c r="L14" s="60" t="s">
        <v>2382</v>
      </c>
      <c r="M14" s="60" t="s">
        <v>2381</v>
      </c>
      <c r="N14" s="60" t="s">
        <v>290</v>
      </c>
      <c r="O14" s="60" t="s">
        <v>735</v>
      </c>
      <c r="P14" s="60" t="s">
        <v>290</v>
      </c>
      <c r="Q14" s="60" t="s">
        <v>290</v>
      </c>
      <c r="R14" s="60" t="s">
        <v>1135</v>
      </c>
      <c r="S14" s="73"/>
      <c r="T14" s="60" t="s">
        <v>290</v>
      </c>
      <c r="U14" s="73">
        <v>44734</v>
      </c>
      <c r="V14" s="60" t="s">
        <v>735</v>
      </c>
    </row>
    <row r="15" spans="1:22" ht="14.5">
      <c r="A15" s="60" t="s">
        <v>1129</v>
      </c>
      <c r="B15" s="60" t="s">
        <v>1130</v>
      </c>
      <c r="C15" s="60" t="s">
        <v>1138</v>
      </c>
      <c r="D15" s="60" t="s">
        <v>1383</v>
      </c>
      <c r="E15" s="60" t="s">
        <v>2383</v>
      </c>
      <c r="F15" s="73">
        <v>44733</v>
      </c>
      <c r="G15" s="61">
        <v>94266.85</v>
      </c>
      <c r="H15" s="61">
        <v>8309622.8300000001</v>
      </c>
      <c r="I15" s="60" t="s">
        <v>20</v>
      </c>
      <c r="J15" s="60" t="s">
        <v>290</v>
      </c>
      <c r="K15" s="60" t="s">
        <v>660</v>
      </c>
      <c r="L15" s="60" t="s">
        <v>2384</v>
      </c>
      <c r="M15" s="60" t="s">
        <v>2383</v>
      </c>
      <c r="N15" s="60" t="s">
        <v>290</v>
      </c>
      <c r="O15" s="60" t="s">
        <v>735</v>
      </c>
      <c r="P15" s="60" t="s">
        <v>290</v>
      </c>
      <c r="Q15" s="60" t="s">
        <v>290</v>
      </c>
      <c r="R15" s="60" t="s">
        <v>1135</v>
      </c>
      <c r="S15" s="73"/>
      <c r="T15" s="60" t="s">
        <v>290</v>
      </c>
      <c r="U15" s="73">
        <v>44733</v>
      </c>
      <c r="V15" s="60" t="s">
        <v>735</v>
      </c>
    </row>
    <row r="16" spans="1:22" ht="14.5">
      <c r="A16" s="60" t="s">
        <v>1129</v>
      </c>
      <c r="B16" s="60" t="s">
        <v>1130</v>
      </c>
      <c r="C16" s="60" t="s">
        <v>1138</v>
      </c>
      <c r="D16" s="60" t="s">
        <v>1383</v>
      </c>
      <c r="E16" s="60" t="s">
        <v>2385</v>
      </c>
      <c r="F16" s="73">
        <v>44733</v>
      </c>
      <c r="G16" s="61">
        <v>132439.82</v>
      </c>
      <c r="H16" s="61">
        <v>11674570.130000001</v>
      </c>
      <c r="I16" s="60" t="s">
        <v>20</v>
      </c>
      <c r="J16" s="60" t="s">
        <v>290</v>
      </c>
      <c r="K16" s="60" t="s">
        <v>660</v>
      </c>
      <c r="L16" s="60" t="s">
        <v>2386</v>
      </c>
      <c r="M16" s="60" t="s">
        <v>2385</v>
      </c>
      <c r="N16" s="60" t="s">
        <v>290</v>
      </c>
      <c r="O16" s="60" t="s">
        <v>735</v>
      </c>
      <c r="P16" s="60" t="s">
        <v>290</v>
      </c>
      <c r="Q16" s="60" t="s">
        <v>290</v>
      </c>
      <c r="R16" s="60" t="s">
        <v>1135</v>
      </c>
      <c r="S16" s="73"/>
      <c r="T16" s="60" t="s">
        <v>290</v>
      </c>
      <c r="U16" s="73">
        <v>44733</v>
      </c>
      <c r="V16" s="60" t="s">
        <v>735</v>
      </c>
    </row>
    <row r="17" spans="1:22" ht="14.5">
      <c r="A17" s="60" t="s">
        <v>1129</v>
      </c>
      <c r="B17" s="60" t="s">
        <v>1130</v>
      </c>
      <c r="C17" s="60" t="s">
        <v>1138</v>
      </c>
      <c r="D17" s="60" t="s">
        <v>1383</v>
      </c>
      <c r="E17" s="60" t="s">
        <v>2387</v>
      </c>
      <c r="F17" s="73">
        <v>44721</v>
      </c>
      <c r="G17" s="61">
        <v>42164.88</v>
      </c>
      <c r="H17" s="61">
        <v>3716834.17</v>
      </c>
      <c r="I17" s="60" t="s">
        <v>20</v>
      </c>
      <c r="J17" s="60" t="s">
        <v>290</v>
      </c>
      <c r="K17" s="60" t="s">
        <v>660</v>
      </c>
      <c r="L17" s="60" t="s">
        <v>2388</v>
      </c>
      <c r="M17" s="60" t="s">
        <v>2387</v>
      </c>
      <c r="N17" s="60" t="s">
        <v>290</v>
      </c>
      <c r="O17" s="60" t="s">
        <v>735</v>
      </c>
      <c r="P17" s="60" t="s">
        <v>290</v>
      </c>
      <c r="Q17" s="60" t="s">
        <v>290</v>
      </c>
      <c r="R17" s="60" t="s">
        <v>1135</v>
      </c>
      <c r="S17" s="73"/>
      <c r="T17" s="60" t="s">
        <v>290</v>
      </c>
      <c r="U17" s="73">
        <v>44721</v>
      </c>
      <c r="V17" s="60" t="s">
        <v>735</v>
      </c>
    </row>
    <row r="18" spans="1:22" ht="14.5">
      <c r="A18" s="60" t="s">
        <v>1129</v>
      </c>
      <c r="B18" s="60" t="s">
        <v>1130</v>
      </c>
      <c r="C18" s="60" t="s">
        <v>1138</v>
      </c>
      <c r="D18" s="60" t="s">
        <v>1383</v>
      </c>
      <c r="E18" s="60" t="s">
        <v>2389</v>
      </c>
      <c r="F18" s="73">
        <v>44731</v>
      </c>
      <c r="G18" s="61">
        <v>34884.17</v>
      </c>
      <c r="H18" s="61">
        <v>3075039.59</v>
      </c>
      <c r="I18" s="60" t="s">
        <v>20</v>
      </c>
      <c r="J18" s="60" t="s">
        <v>290</v>
      </c>
      <c r="K18" s="60" t="s">
        <v>660</v>
      </c>
      <c r="L18" s="60" t="s">
        <v>2390</v>
      </c>
      <c r="M18" s="60" t="s">
        <v>2389</v>
      </c>
      <c r="N18" s="60" t="s">
        <v>290</v>
      </c>
      <c r="O18" s="60" t="s">
        <v>735</v>
      </c>
      <c r="P18" s="60" t="s">
        <v>290</v>
      </c>
      <c r="Q18" s="60" t="s">
        <v>290</v>
      </c>
      <c r="R18" s="60" t="s">
        <v>1135</v>
      </c>
      <c r="S18" s="73"/>
      <c r="T18" s="60" t="s">
        <v>290</v>
      </c>
      <c r="U18" s="73">
        <v>44731</v>
      </c>
      <c r="V18" s="60" t="s">
        <v>735</v>
      </c>
    </row>
    <row r="19" spans="1:22" ht="14.5">
      <c r="A19" s="60" t="s">
        <v>1129</v>
      </c>
      <c r="B19" s="60" t="s">
        <v>1130</v>
      </c>
      <c r="C19" s="60" t="s">
        <v>1138</v>
      </c>
      <c r="D19" s="60" t="s">
        <v>1383</v>
      </c>
      <c r="E19" s="60" t="s">
        <v>2391</v>
      </c>
      <c r="F19" s="73">
        <v>44731</v>
      </c>
      <c r="G19" s="61">
        <v>26595.3</v>
      </c>
      <c r="H19" s="61">
        <v>2344375.7000000002</v>
      </c>
      <c r="I19" s="60" t="s">
        <v>20</v>
      </c>
      <c r="J19" s="60" t="s">
        <v>290</v>
      </c>
      <c r="K19" s="60" t="s">
        <v>660</v>
      </c>
      <c r="L19" s="60" t="s">
        <v>2392</v>
      </c>
      <c r="M19" s="60" t="s">
        <v>2391</v>
      </c>
      <c r="N19" s="60" t="s">
        <v>290</v>
      </c>
      <c r="O19" s="60" t="s">
        <v>735</v>
      </c>
      <c r="P19" s="60" t="s">
        <v>290</v>
      </c>
      <c r="Q19" s="60" t="s">
        <v>290</v>
      </c>
      <c r="R19" s="60" t="s">
        <v>1135</v>
      </c>
      <c r="S19" s="73"/>
      <c r="T19" s="60" t="s">
        <v>290</v>
      </c>
      <c r="U19" s="73">
        <v>44731</v>
      </c>
      <c r="V19" s="60" t="s">
        <v>735</v>
      </c>
    </row>
    <row r="20" spans="1:22" ht="14.5">
      <c r="A20" s="60" t="s">
        <v>1129</v>
      </c>
      <c r="B20" s="60" t="s">
        <v>1130</v>
      </c>
      <c r="C20" s="60" t="s">
        <v>1138</v>
      </c>
      <c r="D20" s="60" t="s">
        <v>1383</v>
      </c>
      <c r="E20" s="60" t="s">
        <v>2393</v>
      </c>
      <c r="F20" s="73">
        <v>44732</v>
      </c>
      <c r="G20" s="61">
        <v>170626.8</v>
      </c>
      <c r="H20" s="61">
        <v>15040752.42</v>
      </c>
      <c r="I20" s="60" t="s">
        <v>20</v>
      </c>
      <c r="J20" s="60" t="s">
        <v>290</v>
      </c>
      <c r="K20" s="60" t="s">
        <v>660</v>
      </c>
      <c r="L20" s="60" t="s">
        <v>2394</v>
      </c>
      <c r="M20" s="60" t="s">
        <v>2393</v>
      </c>
      <c r="N20" s="60" t="s">
        <v>290</v>
      </c>
      <c r="O20" s="60" t="s">
        <v>735</v>
      </c>
      <c r="P20" s="60" t="s">
        <v>290</v>
      </c>
      <c r="Q20" s="60" t="s">
        <v>290</v>
      </c>
      <c r="R20" s="60" t="s">
        <v>1135</v>
      </c>
      <c r="S20" s="73"/>
      <c r="T20" s="60" t="s">
        <v>290</v>
      </c>
      <c r="U20" s="73">
        <v>44732</v>
      </c>
      <c r="V20" s="60" t="s">
        <v>735</v>
      </c>
    </row>
    <row r="21" spans="1:22" ht="14.5">
      <c r="A21" s="60" t="s">
        <v>1129</v>
      </c>
      <c r="B21" s="60" t="s">
        <v>1130</v>
      </c>
      <c r="C21" s="60" t="s">
        <v>1138</v>
      </c>
      <c r="D21" s="60" t="s">
        <v>1383</v>
      </c>
      <c r="E21" s="60" t="s">
        <v>2395</v>
      </c>
      <c r="F21" s="73">
        <v>44732</v>
      </c>
      <c r="G21" s="61">
        <v>253523.85</v>
      </c>
      <c r="H21" s="61">
        <v>22348127.379999999</v>
      </c>
      <c r="I21" s="60" t="s">
        <v>20</v>
      </c>
      <c r="J21" s="60" t="s">
        <v>290</v>
      </c>
      <c r="K21" s="60" t="s">
        <v>660</v>
      </c>
      <c r="L21" s="60" t="s">
        <v>2396</v>
      </c>
      <c r="M21" s="60" t="s">
        <v>2395</v>
      </c>
      <c r="N21" s="60" t="s">
        <v>290</v>
      </c>
      <c r="O21" s="60" t="s">
        <v>735</v>
      </c>
      <c r="P21" s="60" t="s">
        <v>290</v>
      </c>
      <c r="Q21" s="60" t="s">
        <v>290</v>
      </c>
      <c r="R21" s="60" t="s">
        <v>1135</v>
      </c>
      <c r="S21" s="73"/>
      <c r="T21" s="60" t="s">
        <v>290</v>
      </c>
      <c r="U21" s="73">
        <v>44732</v>
      </c>
      <c r="V21" s="60" t="s">
        <v>735</v>
      </c>
    </row>
    <row r="22" spans="1:22" ht="14.5">
      <c r="A22" s="60" t="s">
        <v>1129</v>
      </c>
      <c r="B22" s="60" t="s">
        <v>1130</v>
      </c>
      <c r="C22" s="60" t="s">
        <v>1138</v>
      </c>
      <c r="D22" s="60" t="s">
        <v>1383</v>
      </c>
      <c r="E22" s="60" t="s">
        <v>2397</v>
      </c>
      <c r="F22" s="73">
        <v>44732</v>
      </c>
      <c r="G22" s="61">
        <v>122669.44</v>
      </c>
      <c r="H22" s="61">
        <v>10813311.140000001</v>
      </c>
      <c r="I22" s="60" t="s">
        <v>20</v>
      </c>
      <c r="J22" s="60" t="s">
        <v>290</v>
      </c>
      <c r="K22" s="60" t="s">
        <v>660</v>
      </c>
      <c r="L22" s="60" t="s">
        <v>2398</v>
      </c>
      <c r="M22" s="60" t="s">
        <v>2397</v>
      </c>
      <c r="N22" s="60" t="s">
        <v>290</v>
      </c>
      <c r="O22" s="60" t="s">
        <v>735</v>
      </c>
      <c r="P22" s="60" t="s">
        <v>290</v>
      </c>
      <c r="Q22" s="60" t="s">
        <v>290</v>
      </c>
      <c r="R22" s="60" t="s">
        <v>1135</v>
      </c>
      <c r="S22" s="73"/>
      <c r="T22" s="60" t="s">
        <v>290</v>
      </c>
      <c r="U22" s="73">
        <v>44732</v>
      </c>
      <c r="V22" s="60" t="s">
        <v>735</v>
      </c>
    </row>
    <row r="23" spans="1:22" ht="14.5">
      <c r="A23" s="60" t="s">
        <v>1129</v>
      </c>
      <c r="B23" s="60" t="s">
        <v>1130</v>
      </c>
      <c r="C23" s="60" t="s">
        <v>1138</v>
      </c>
      <c r="D23" s="60" t="s">
        <v>1383</v>
      </c>
      <c r="E23" s="60" t="s">
        <v>2399</v>
      </c>
      <c r="F23" s="73">
        <v>44732</v>
      </c>
      <c r="G23" s="61">
        <v>153959</v>
      </c>
      <c r="H23" s="61">
        <v>13571485.85</v>
      </c>
      <c r="I23" s="60" t="s">
        <v>20</v>
      </c>
      <c r="J23" s="60" t="s">
        <v>290</v>
      </c>
      <c r="K23" s="60" t="s">
        <v>660</v>
      </c>
      <c r="L23" s="60" t="s">
        <v>2400</v>
      </c>
      <c r="M23" s="60" t="s">
        <v>2399</v>
      </c>
      <c r="N23" s="60" t="s">
        <v>290</v>
      </c>
      <c r="O23" s="60" t="s">
        <v>735</v>
      </c>
      <c r="P23" s="60" t="s">
        <v>290</v>
      </c>
      <c r="Q23" s="60" t="s">
        <v>290</v>
      </c>
      <c r="R23" s="60" t="s">
        <v>1135</v>
      </c>
      <c r="S23" s="73"/>
      <c r="T23" s="60" t="s">
        <v>290</v>
      </c>
      <c r="U23" s="73">
        <v>44732</v>
      </c>
      <c r="V23" s="60" t="s">
        <v>735</v>
      </c>
    </row>
    <row r="24" spans="1:22" ht="14.5">
      <c r="A24" s="60" t="s">
        <v>1129</v>
      </c>
      <c r="B24" s="60" t="s">
        <v>1130</v>
      </c>
      <c r="C24" s="60" t="s">
        <v>1138</v>
      </c>
      <c r="D24" s="60" t="s">
        <v>1383</v>
      </c>
      <c r="E24" s="60" t="s">
        <v>2401</v>
      </c>
      <c r="F24" s="73">
        <v>44732</v>
      </c>
      <c r="G24" s="61">
        <v>9075.35</v>
      </c>
      <c r="H24" s="61">
        <v>799992.1</v>
      </c>
      <c r="I24" s="60" t="s">
        <v>20</v>
      </c>
      <c r="J24" s="60" t="s">
        <v>290</v>
      </c>
      <c r="K24" s="60" t="s">
        <v>660</v>
      </c>
      <c r="L24" s="60" t="s">
        <v>2342</v>
      </c>
      <c r="M24" s="60" t="s">
        <v>2401</v>
      </c>
      <c r="N24" s="60" t="s">
        <v>290</v>
      </c>
      <c r="O24" s="60" t="s">
        <v>735</v>
      </c>
      <c r="P24" s="60" t="s">
        <v>290</v>
      </c>
      <c r="Q24" s="60" t="s">
        <v>290</v>
      </c>
      <c r="R24" s="60" t="s">
        <v>1135</v>
      </c>
      <c r="S24" s="73"/>
      <c r="T24" s="60" t="s">
        <v>290</v>
      </c>
      <c r="U24" s="73">
        <v>44732</v>
      </c>
      <c r="V24" s="60" t="s">
        <v>735</v>
      </c>
    </row>
    <row r="25" spans="1:22" ht="14.5">
      <c r="A25" s="60" t="s">
        <v>1129</v>
      </c>
      <c r="B25" s="60" t="s">
        <v>1130</v>
      </c>
      <c r="C25" s="60" t="s">
        <v>1138</v>
      </c>
      <c r="D25" s="60" t="s">
        <v>1383</v>
      </c>
      <c r="E25" s="60" t="s">
        <v>2402</v>
      </c>
      <c r="F25" s="73">
        <v>44732</v>
      </c>
      <c r="G25" s="61">
        <v>14542.43</v>
      </c>
      <c r="H25" s="61">
        <v>1281915.2</v>
      </c>
      <c r="I25" s="60" t="s">
        <v>20</v>
      </c>
      <c r="J25" s="60" t="s">
        <v>290</v>
      </c>
      <c r="K25" s="60" t="s">
        <v>660</v>
      </c>
      <c r="L25" s="60" t="s">
        <v>2343</v>
      </c>
      <c r="M25" s="60" t="s">
        <v>2402</v>
      </c>
      <c r="N25" s="60" t="s">
        <v>290</v>
      </c>
      <c r="O25" s="60" t="s">
        <v>735</v>
      </c>
      <c r="P25" s="60" t="s">
        <v>290</v>
      </c>
      <c r="Q25" s="60" t="s">
        <v>290</v>
      </c>
      <c r="R25" s="60" t="s">
        <v>1135</v>
      </c>
      <c r="S25" s="73"/>
      <c r="T25" s="60" t="s">
        <v>290</v>
      </c>
      <c r="U25" s="73">
        <v>44732</v>
      </c>
      <c r="V25" s="60" t="s">
        <v>735</v>
      </c>
    </row>
    <row r="26" spans="1:22" ht="14.5">
      <c r="A26" s="60" t="s">
        <v>1129</v>
      </c>
      <c r="B26" s="60" t="s">
        <v>1130</v>
      </c>
      <c r="C26" s="60" t="s">
        <v>1138</v>
      </c>
      <c r="D26" s="60" t="s">
        <v>1383</v>
      </c>
      <c r="E26" s="60" t="s">
        <v>2403</v>
      </c>
      <c r="F26" s="73">
        <v>44732</v>
      </c>
      <c r="G26" s="61">
        <v>26788.69</v>
      </c>
      <c r="H26" s="61">
        <v>2361423.02</v>
      </c>
      <c r="I26" s="60" t="s">
        <v>20</v>
      </c>
      <c r="J26" s="60" t="s">
        <v>290</v>
      </c>
      <c r="K26" s="60" t="s">
        <v>660</v>
      </c>
      <c r="L26" s="60" t="s">
        <v>2344</v>
      </c>
      <c r="M26" s="60" t="s">
        <v>2403</v>
      </c>
      <c r="N26" s="60" t="s">
        <v>290</v>
      </c>
      <c r="O26" s="60" t="s">
        <v>735</v>
      </c>
      <c r="P26" s="60" t="s">
        <v>290</v>
      </c>
      <c r="Q26" s="60" t="s">
        <v>290</v>
      </c>
      <c r="R26" s="60" t="s">
        <v>1135</v>
      </c>
      <c r="S26" s="73"/>
      <c r="T26" s="60" t="s">
        <v>290</v>
      </c>
      <c r="U26" s="73">
        <v>44732</v>
      </c>
      <c r="V26" s="60" t="s">
        <v>735</v>
      </c>
    </row>
    <row r="27" spans="1:22" ht="14.5">
      <c r="A27" s="60" t="s">
        <v>1129</v>
      </c>
      <c r="B27" s="60" t="s">
        <v>1130</v>
      </c>
      <c r="C27" s="60" t="s">
        <v>1138</v>
      </c>
      <c r="D27" s="60" t="s">
        <v>1383</v>
      </c>
      <c r="E27" s="60" t="s">
        <v>2404</v>
      </c>
      <c r="F27" s="73">
        <v>44732</v>
      </c>
      <c r="G27" s="61">
        <v>33458.53</v>
      </c>
      <c r="H27" s="61">
        <v>2949369.42</v>
      </c>
      <c r="I27" s="60" t="s">
        <v>20</v>
      </c>
      <c r="J27" s="60" t="s">
        <v>290</v>
      </c>
      <c r="K27" s="60" t="s">
        <v>660</v>
      </c>
      <c r="L27" s="60" t="s">
        <v>2345</v>
      </c>
      <c r="M27" s="60" t="s">
        <v>2404</v>
      </c>
      <c r="N27" s="60" t="s">
        <v>290</v>
      </c>
      <c r="O27" s="60" t="s">
        <v>735</v>
      </c>
      <c r="P27" s="60" t="s">
        <v>290</v>
      </c>
      <c r="Q27" s="60" t="s">
        <v>290</v>
      </c>
      <c r="R27" s="60" t="s">
        <v>1135</v>
      </c>
      <c r="S27" s="73"/>
      <c r="T27" s="60" t="s">
        <v>290</v>
      </c>
      <c r="U27" s="73">
        <v>44732</v>
      </c>
      <c r="V27" s="60" t="s">
        <v>735</v>
      </c>
    </row>
    <row r="28" spans="1:22" ht="14.5">
      <c r="A28" s="60" t="s">
        <v>1129</v>
      </c>
      <c r="B28" s="60" t="s">
        <v>1130</v>
      </c>
      <c r="C28" s="60" t="s">
        <v>1138</v>
      </c>
      <c r="D28" s="60" t="s">
        <v>1383</v>
      </c>
      <c r="E28" s="60" t="s">
        <v>2405</v>
      </c>
      <c r="F28" s="73">
        <v>44733</v>
      </c>
      <c r="G28" s="61">
        <v>313188.34000000003</v>
      </c>
      <c r="H28" s="61">
        <v>27607552.170000002</v>
      </c>
      <c r="I28" s="60" t="s">
        <v>20</v>
      </c>
      <c r="J28" s="60" t="s">
        <v>290</v>
      </c>
      <c r="K28" s="60" t="s">
        <v>660</v>
      </c>
      <c r="L28" s="60" t="s">
        <v>2346</v>
      </c>
      <c r="M28" s="60" t="s">
        <v>2405</v>
      </c>
      <c r="N28" s="60" t="s">
        <v>290</v>
      </c>
      <c r="O28" s="60" t="s">
        <v>735</v>
      </c>
      <c r="P28" s="60" t="s">
        <v>290</v>
      </c>
      <c r="Q28" s="60" t="s">
        <v>290</v>
      </c>
      <c r="R28" s="60" t="s">
        <v>1135</v>
      </c>
      <c r="S28" s="73"/>
      <c r="T28" s="60" t="s">
        <v>290</v>
      </c>
      <c r="U28" s="73">
        <v>44733</v>
      </c>
      <c r="V28" s="60" t="s">
        <v>735</v>
      </c>
    </row>
    <row r="29" spans="1:22" ht="14.5">
      <c r="A29" s="60" t="s">
        <v>1129</v>
      </c>
      <c r="B29" s="60" t="s">
        <v>1130</v>
      </c>
      <c r="C29" s="60" t="s">
        <v>1138</v>
      </c>
      <c r="D29" s="60" t="s">
        <v>1383</v>
      </c>
      <c r="E29" s="60" t="s">
        <v>2406</v>
      </c>
      <c r="F29" s="73">
        <v>44735</v>
      </c>
      <c r="G29" s="61">
        <v>6525.36</v>
      </c>
      <c r="H29" s="61">
        <v>575210.48</v>
      </c>
      <c r="I29" s="60" t="s">
        <v>20</v>
      </c>
      <c r="J29" s="60" t="s">
        <v>290</v>
      </c>
      <c r="K29" s="60" t="s">
        <v>660</v>
      </c>
      <c r="L29" s="60" t="s">
        <v>2407</v>
      </c>
      <c r="M29" s="60" t="s">
        <v>2406</v>
      </c>
      <c r="N29" s="60" t="s">
        <v>290</v>
      </c>
      <c r="O29" s="60" t="s">
        <v>735</v>
      </c>
      <c r="P29" s="60" t="s">
        <v>290</v>
      </c>
      <c r="Q29" s="60" t="s">
        <v>290</v>
      </c>
      <c r="R29" s="60" t="s">
        <v>1135</v>
      </c>
      <c r="S29" s="73"/>
      <c r="T29" s="60" t="s">
        <v>290</v>
      </c>
      <c r="U29" s="73">
        <v>44735</v>
      </c>
      <c r="V29" s="60" t="s">
        <v>735</v>
      </c>
    </row>
    <row r="30" spans="1:22" ht="14.5">
      <c r="A30" s="60" t="s">
        <v>1129</v>
      </c>
      <c r="B30" s="60" t="s">
        <v>1130</v>
      </c>
      <c r="C30" s="60" t="s">
        <v>1138</v>
      </c>
      <c r="D30" s="60" t="s">
        <v>1383</v>
      </c>
      <c r="E30" s="60" t="s">
        <v>2408</v>
      </c>
      <c r="F30" s="73">
        <v>44738</v>
      </c>
      <c r="G30" s="61">
        <v>29050.92</v>
      </c>
      <c r="H30" s="61">
        <v>2560838.6</v>
      </c>
      <c r="I30" s="60" t="s">
        <v>20</v>
      </c>
      <c r="J30" s="60" t="s">
        <v>290</v>
      </c>
      <c r="K30" s="60" t="s">
        <v>660</v>
      </c>
      <c r="L30" s="60" t="s">
        <v>2409</v>
      </c>
      <c r="M30" s="60" t="s">
        <v>2408</v>
      </c>
      <c r="N30" s="60" t="s">
        <v>290</v>
      </c>
      <c r="O30" s="60" t="s">
        <v>735</v>
      </c>
      <c r="P30" s="60" t="s">
        <v>290</v>
      </c>
      <c r="Q30" s="60" t="s">
        <v>290</v>
      </c>
      <c r="R30" s="60" t="s">
        <v>1135</v>
      </c>
      <c r="S30" s="73"/>
      <c r="T30" s="60" t="s">
        <v>290</v>
      </c>
      <c r="U30" s="73">
        <v>44738</v>
      </c>
      <c r="V30" s="60" t="s">
        <v>735</v>
      </c>
    </row>
    <row r="31" spans="1:22" ht="14.5">
      <c r="A31" s="60" t="s">
        <v>1129</v>
      </c>
      <c r="B31" s="60" t="s">
        <v>1130</v>
      </c>
      <c r="C31" s="60" t="s">
        <v>1138</v>
      </c>
      <c r="D31" s="60" t="s">
        <v>1383</v>
      </c>
      <c r="E31" s="60" t="s">
        <v>2410</v>
      </c>
      <c r="F31" s="73">
        <v>44738</v>
      </c>
      <c r="G31" s="61">
        <v>104389.8</v>
      </c>
      <c r="H31" s="61">
        <v>9201960.8699999992</v>
      </c>
      <c r="I31" s="60" t="s">
        <v>20</v>
      </c>
      <c r="J31" s="60" t="s">
        <v>290</v>
      </c>
      <c r="K31" s="60" t="s">
        <v>660</v>
      </c>
      <c r="L31" s="60" t="s">
        <v>2411</v>
      </c>
      <c r="M31" s="60" t="s">
        <v>2410</v>
      </c>
      <c r="N31" s="60" t="s">
        <v>290</v>
      </c>
      <c r="O31" s="60" t="s">
        <v>735</v>
      </c>
      <c r="P31" s="60" t="s">
        <v>290</v>
      </c>
      <c r="Q31" s="60" t="s">
        <v>290</v>
      </c>
      <c r="R31" s="60" t="s">
        <v>1135</v>
      </c>
      <c r="S31" s="73"/>
      <c r="T31" s="60" t="s">
        <v>290</v>
      </c>
      <c r="U31" s="73">
        <v>44738</v>
      </c>
      <c r="V31" s="60" t="s">
        <v>735</v>
      </c>
    </row>
    <row r="32" spans="1:22" ht="14.5">
      <c r="A32" s="60" t="s">
        <v>1129</v>
      </c>
      <c r="B32" s="60" t="s">
        <v>1130</v>
      </c>
      <c r="C32" s="60" t="s">
        <v>1138</v>
      </c>
      <c r="D32" s="60" t="s">
        <v>1383</v>
      </c>
      <c r="E32" s="60" t="s">
        <v>2412</v>
      </c>
      <c r="F32" s="73">
        <v>44738</v>
      </c>
      <c r="G32" s="61">
        <v>9184.69</v>
      </c>
      <c r="H32" s="61">
        <v>809630.42</v>
      </c>
      <c r="I32" s="60" t="s">
        <v>20</v>
      </c>
      <c r="J32" s="60" t="s">
        <v>290</v>
      </c>
      <c r="K32" s="60" t="s">
        <v>660</v>
      </c>
      <c r="L32" s="60" t="s">
        <v>2413</v>
      </c>
      <c r="M32" s="60" t="s">
        <v>2412</v>
      </c>
      <c r="N32" s="60" t="s">
        <v>290</v>
      </c>
      <c r="O32" s="60" t="s">
        <v>735</v>
      </c>
      <c r="P32" s="60" t="s">
        <v>290</v>
      </c>
      <c r="Q32" s="60" t="s">
        <v>290</v>
      </c>
      <c r="R32" s="60" t="s">
        <v>1135</v>
      </c>
      <c r="S32" s="73"/>
      <c r="T32" s="60" t="s">
        <v>290</v>
      </c>
      <c r="U32" s="73">
        <v>44738</v>
      </c>
      <c r="V32" s="60" t="s">
        <v>735</v>
      </c>
    </row>
    <row r="33" spans="1:22" ht="14.5">
      <c r="A33" s="60" t="s">
        <v>1129</v>
      </c>
      <c r="B33" s="60" t="s">
        <v>1130</v>
      </c>
      <c r="C33" s="60" t="s">
        <v>1138</v>
      </c>
      <c r="D33" s="60" t="s">
        <v>1383</v>
      </c>
      <c r="E33" s="60" t="s">
        <v>2414</v>
      </c>
      <c r="F33" s="73">
        <v>44738</v>
      </c>
      <c r="G33" s="61">
        <v>14323.75</v>
      </c>
      <c r="H33" s="61">
        <v>1262638.56</v>
      </c>
      <c r="I33" s="60" t="s">
        <v>20</v>
      </c>
      <c r="J33" s="60" t="s">
        <v>290</v>
      </c>
      <c r="K33" s="60" t="s">
        <v>660</v>
      </c>
      <c r="L33" s="60" t="s">
        <v>2415</v>
      </c>
      <c r="M33" s="60" t="s">
        <v>2414</v>
      </c>
      <c r="N33" s="60" t="s">
        <v>290</v>
      </c>
      <c r="O33" s="60" t="s">
        <v>735</v>
      </c>
      <c r="P33" s="60" t="s">
        <v>290</v>
      </c>
      <c r="Q33" s="60" t="s">
        <v>290</v>
      </c>
      <c r="R33" s="60" t="s">
        <v>1135</v>
      </c>
      <c r="S33" s="73"/>
      <c r="T33" s="60" t="s">
        <v>290</v>
      </c>
      <c r="U33" s="73">
        <v>44738</v>
      </c>
      <c r="V33" s="60" t="s">
        <v>735</v>
      </c>
    </row>
    <row r="34" spans="1:22" ht="14.5">
      <c r="A34" s="60" t="s">
        <v>1129</v>
      </c>
      <c r="B34" s="60" t="s">
        <v>1130</v>
      </c>
      <c r="C34" s="60" t="s">
        <v>1138</v>
      </c>
      <c r="D34" s="60" t="s">
        <v>1383</v>
      </c>
      <c r="E34" s="60" t="s">
        <v>2416</v>
      </c>
      <c r="F34" s="73">
        <v>44738</v>
      </c>
      <c r="G34" s="61">
        <v>27047.05</v>
      </c>
      <c r="H34" s="61">
        <v>2384197.46</v>
      </c>
      <c r="I34" s="60" t="s">
        <v>20</v>
      </c>
      <c r="J34" s="60" t="s">
        <v>290</v>
      </c>
      <c r="K34" s="60" t="s">
        <v>660</v>
      </c>
      <c r="L34" s="60" t="s">
        <v>2417</v>
      </c>
      <c r="M34" s="60" t="s">
        <v>2416</v>
      </c>
      <c r="N34" s="60" t="s">
        <v>290</v>
      </c>
      <c r="O34" s="60" t="s">
        <v>735</v>
      </c>
      <c r="P34" s="60" t="s">
        <v>290</v>
      </c>
      <c r="Q34" s="60" t="s">
        <v>290</v>
      </c>
      <c r="R34" s="60" t="s">
        <v>1135</v>
      </c>
      <c r="S34" s="73"/>
      <c r="T34" s="60" t="s">
        <v>290</v>
      </c>
      <c r="U34" s="73">
        <v>44738</v>
      </c>
      <c r="V34" s="60" t="s">
        <v>735</v>
      </c>
    </row>
    <row r="35" spans="1:22" ht="14.5">
      <c r="A35" s="60" t="s">
        <v>1129</v>
      </c>
      <c r="B35" s="60" t="s">
        <v>1130</v>
      </c>
      <c r="C35" s="60" t="s">
        <v>1138</v>
      </c>
      <c r="D35" s="60" t="s">
        <v>1383</v>
      </c>
      <c r="E35" s="60" t="s">
        <v>2418</v>
      </c>
      <c r="F35" s="73">
        <v>44738</v>
      </c>
      <c r="G35" s="61">
        <v>27116.720000000001</v>
      </c>
      <c r="H35" s="61">
        <v>2390338.87</v>
      </c>
      <c r="I35" s="60" t="s">
        <v>20</v>
      </c>
      <c r="J35" s="60" t="s">
        <v>290</v>
      </c>
      <c r="K35" s="60" t="s">
        <v>660</v>
      </c>
      <c r="L35" s="60" t="s">
        <v>2419</v>
      </c>
      <c r="M35" s="60" t="s">
        <v>2418</v>
      </c>
      <c r="N35" s="60" t="s">
        <v>290</v>
      </c>
      <c r="O35" s="60" t="s">
        <v>735</v>
      </c>
      <c r="P35" s="60" t="s">
        <v>290</v>
      </c>
      <c r="Q35" s="60" t="s">
        <v>290</v>
      </c>
      <c r="R35" s="60" t="s">
        <v>1135</v>
      </c>
      <c r="S35" s="73"/>
      <c r="T35" s="60" t="s">
        <v>290</v>
      </c>
      <c r="U35" s="73">
        <v>44738</v>
      </c>
      <c r="V35" s="60" t="s">
        <v>735</v>
      </c>
    </row>
    <row r="36" spans="1:22" ht="14.5">
      <c r="A36" s="60" t="s">
        <v>1129</v>
      </c>
      <c r="B36" s="60" t="s">
        <v>1130</v>
      </c>
      <c r="C36" s="60" t="s">
        <v>1138</v>
      </c>
      <c r="D36" s="60" t="s">
        <v>1383</v>
      </c>
      <c r="E36" s="60" t="s">
        <v>2420</v>
      </c>
      <c r="F36" s="73">
        <v>44738</v>
      </c>
      <c r="G36" s="61">
        <v>32474.46</v>
      </c>
      <c r="H36" s="61">
        <v>2862623.65</v>
      </c>
      <c r="I36" s="60" t="s">
        <v>20</v>
      </c>
      <c r="J36" s="60" t="s">
        <v>290</v>
      </c>
      <c r="K36" s="60" t="s">
        <v>660</v>
      </c>
      <c r="L36" s="60" t="s">
        <v>2421</v>
      </c>
      <c r="M36" s="60" t="s">
        <v>2420</v>
      </c>
      <c r="N36" s="60" t="s">
        <v>290</v>
      </c>
      <c r="O36" s="60" t="s">
        <v>735</v>
      </c>
      <c r="P36" s="60" t="s">
        <v>290</v>
      </c>
      <c r="Q36" s="60" t="s">
        <v>290</v>
      </c>
      <c r="R36" s="60" t="s">
        <v>1135</v>
      </c>
      <c r="S36" s="73"/>
      <c r="T36" s="60" t="s">
        <v>290</v>
      </c>
      <c r="U36" s="73">
        <v>44738</v>
      </c>
      <c r="V36" s="60" t="s">
        <v>735</v>
      </c>
    </row>
    <row r="37" spans="1:22" ht="14.5">
      <c r="A37" s="60" t="s">
        <v>1129</v>
      </c>
      <c r="B37" s="60" t="s">
        <v>1130</v>
      </c>
      <c r="C37" s="60" t="s">
        <v>1138</v>
      </c>
      <c r="D37" s="60" t="s">
        <v>1383</v>
      </c>
      <c r="E37" s="60" t="s">
        <v>2422</v>
      </c>
      <c r="F37" s="73">
        <v>44739</v>
      </c>
      <c r="G37" s="61">
        <v>69541.259999999995</v>
      </c>
      <c r="H37" s="61">
        <v>6130062.0700000003</v>
      </c>
      <c r="I37" s="60" t="s">
        <v>20</v>
      </c>
      <c r="J37" s="60" t="s">
        <v>290</v>
      </c>
      <c r="K37" s="60" t="s">
        <v>660</v>
      </c>
      <c r="L37" s="60" t="s">
        <v>2423</v>
      </c>
      <c r="M37" s="60" t="s">
        <v>2422</v>
      </c>
      <c r="N37" s="60" t="s">
        <v>290</v>
      </c>
      <c r="O37" s="60" t="s">
        <v>735</v>
      </c>
      <c r="P37" s="60" t="s">
        <v>290</v>
      </c>
      <c r="Q37" s="60" t="s">
        <v>290</v>
      </c>
      <c r="R37" s="60" t="s">
        <v>1135</v>
      </c>
      <c r="S37" s="73"/>
      <c r="T37" s="60" t="s">
        <v>290</v>
      </c>
      <c r="U37" s="73">
        <v>44739</v>
      </c>
      <c r="V37" s="60" t="s">
        <v>735</v>
      </c>
    </row>
    <row r="38" spans="1:22" ht="14.5">
      <c r="A38" s="60" t="s">
        <v>1129</v>
      </c>
      <c r="B38" s="60" t="s">
        <v>1130</v>
      </c>
      <c r="C38" s="60" t="s">
        <v>1138</v>
      </c>
      <c r="D38" s="60" t="s">
        <v>1383</v>
      </c>
      <c r="E38" s="60" t="s">
        <v>2424</v>
      </c>
      <c r="F38" s="73">
        <v>44739</v>
      </c>
      <c r="G38" s="61">
        <v>81350.149999999994</v>
      </c>
      <c r="H38" s="61">
        <v>7171015.7199999997</v>
      </c>
      <c r="I38" s="60" t="s">
        <v>20</v>
      </c>
      <c r="J38" s="60" t="s">
        <v>290</v>
      </c>
      <c r="K38" s="60" t="s">
        <v>660</v>
      </c>
      <c r="L38" s="60" t="s">
        <v>2425</v>
      </c>
      <c r="M38" s="60" t="s">
        <v>2424</v>
      </c>
      <c r="N38" s="60" t="s">
        <v>290</v>
      </c>
      <c r="O38" s="60" t="s">
        <v>735</v>
      </c>
      <c r="P38" s="60" t="s">
        <v>290</v>
      </c>
      <c r="Q38" s="60" t="s">
        <v>290</v>
      </c>
      <c r="R38" s="60" t="s">
        <v>1135</v>
      </c>
      <c r="S38" s="73"/>
      <c r="T38" s="60" t="s">
        <v>290</v>
      </c>
      <c r="U38" s="73">
        <v>44739</v>
      </c>
      <c r="V38" s="60" t="s">
        <v>735</v>
      </c>
    </row>
    <row r="39" spans="1:22" ht="14.5">
      <c r="A39" s="60" t="s">
        <v>1129</v>
      </c>
      <c r="B39" s="60" t="s">
        <v>1130</v>
      </c>
      <c r="C39" s="60" t="s">
        <v>1138</v>
      </c>
      <c r="D39" s="60" t="s">
        <v>1383</v>
      </c>
      <c r="E39" s="60" t="s">
        <v>2426</v>
      </c>
      <c r="F39" s="73">
        <v>44739</v>
      </c>
      <c r="G39" s="61">
        <v>528.96</v>
      </c>
      <c r="H39" s="61">
        <v>46627.82</v>
      </c>
      <c r="I39" s="60" t="s">
        <v>20</v>
      </c>
      <c r="J39" s="60" t="s">
        <v>290</v>
      </c>
      <c r="K39" s="60" t="s">
        <v>660</v>
      </c>
      <c r="L39" s="60" t="s">
        <v>2427</v>
      </c>
      <c r="M39" s="60" t="s">
        <v>2426</v>
      </c>
      <c r="N39" s="60" t="s">
        <v>290</v>
      </c>
      <c r="O39" s="60" t="s">
        <v>735</v>
      </c>
      <c r="P39" s="60" t="s">
        <v>290</v>
      </c>
      <c r="Q39" s="60" t="s">
        <v>290</v>
      </c>
      <c r="R39" s="60" t="s">
        <v>1135</v>
      </c>
      <c r="S39" s="73"/>
      <c r="T39" s="60" t="s">
        <v>290</v>
      </c>
      <c r="U39" s="73">
        <v>44739</v>
      </c>
      <c r="V39" s="60" t="s">
        <v>735</v>
      </c>
    </row>
    <row r="40" spans="1:22" ht="14.5">
      <c r="A40" s="60" t="s">
        <v>1129</v>
      </c>
      <c r="B40" s="60" t="s">
        <v>1130</v>
      </c>
      <c r="C40" s="60" t="s">
        <v>1138</v>
      </c>
      <c r="D40" s="60" t="s">
        <v>1383</v>
      </c>
      <c r="E40" s="60" t="s">
        <v>2428</v>
      </c>
      <c r="F40" s="73">
        <v>44739</v>
      </c>
      <c r="G40" s="61">
        <v>3306.03</v>
      </c>
      <c r="H40" s="61">
        <v>291426.53999999998</v>
      </c>
      <c r="I40" s="60" t="s">
        <v>20</v>
      </c>
      <c r="J40" s="60" t="s">
        <v>290</v>
      </c>
      <c r="K40" s="60" t="s">
        <v>660</v>
      </c>
      <c r="L40" s="60" t="s">
        <v>2429</v>
      </c>
      <c r="M40" s="60" t="s">
        <v>2428</v>
      </c>
      <c r="N40" s="60" t="s">
        <v>290</v>
      </c>
      <c r="O40" s="60" t="s">
        <v>735</v>
      </c>
      <c r="P40" s="60" t="s">
        <v>290</v>
      </c>
      <c r="Q40" s="60" t="s">
        <v>290</v>
      </c>
      <c r="R40" s="60" t="s">
        <v>1135</v>
      </c>
      <c r="S40" s="73"/>
      <c r="T40" s="60" t="s">
        <v>290</v>
      </c>
      <c r="U40" s="73">
        <v>44739</v>
      </c>
      <c r="V40" s="60" t="s">
        <v>735</v>
      </c>
    </row>
    <row r="41" spans="1:22" ht="14.5">
      <c r="A41" s="60" t="s">
        <v>1129</v>
      </c>
      <c r="B41" s="60" t="s">
        <v>1130</v>
      </c>
      <c r="C41" s="60" t="s">
        <v>1138</v>
      </c>
      <c r="D41" s="60" t="s">
        <v>1383</v>
      </c>
      <c r="E41" s="60" t="s">
        <v>2430</v>
      </c>
      <c r="F41" s="73">
        <v>44739</v>
      </c>
      <c r="G41" s="61">
        <v>175733.94</v>
      </c>
      <c r="H41" s="61">
        <v>15490946.810000001</v>
      </c>
      <c r="I41" s="60" t="s">
        <v>20</v>
      </c>
      <c r="J41" s="60" t="s">
        <v>290</v>
      </c>
      <c r="K41" s="60" t="s">
        <v>660</v>
      </c>
      <c r="L41" s="60" t="s">
        <v>2431</v>
      </c>
      <c r="M41" s="60" t="s">
        <v>2430</v>
      </c>
      <c r="N41" s="60" t="s">
        <v>290</v>
      </c>
      <c r="O41" s="60" t="s">
        <v>735</v>
      </c>
      <c r="P41" s="60" t="s">
        <v>290</v>
      </c>
      <c r="Q41" s="60" t="s">
        <v>290</v>
      </c>
      <c r="R41" s="60" t="s">
        <v>1135</v>
      </c>
      <c r="S41" s="73"/>
      <c r="T41" s="60" t="s">
        <v>290</v>
      </c>
      <c r="U41" s="73">
        <v>44739</v>
      </c>
      <c r="V41" s="60" t="s">
        <v>735</v>
      </c>
    </row>
    <row r="42" spans="1:22" ht="14.5">
      <c r="A42" s="60" t="s">
        <v>1129</v>
      </c>
      <c r="B42" s="60" t="s">
        <v>1130</v>
      </c>
      <c r="C42" s="60" t="s">
        <v>1138</v>
      </c>
      <c r="D42" s="60" t="s">
        <v>1383</v>
      </c>
      <c r="E42" s="60" t="s">
        <v>2432</v>
      </c>
      <c r="F42" s="73">
        <v>44738</v>
      </c>
      <c r="G42" s="61">
        <v>11372.75</v>
      </c>
      <c r="H42" s="61">
        <v>1002507.91</v>
      </c>
      <c r="I42" s="60" t="s">
        <v>20</v>
      </c>
      <c r="J42" s="60" t="s">
        <v>290</v>
      </c>
      <c r="K42" s="60" t="s">
        <v>660</v>
      </c>
      <c r="L42" s="60" t="s">
        <v>2433</v>
      </c>
      <c r="M42" s="60" t="s">
        <v>2432</v>
      </c>
      <c r="N42" s="60" t="s">
        <v>290</v>
      </c>
      <c r="O42" s="60" t="s">
        <v>735</v>
      </c>
      <c r="P42" s="60" t="s">
        <v>290</v>
      </c>
      <c r="Q42" s="60" t="s">
        <v>290</v>
      </c>
      <c r="R42" s="60" t="s">
        <v>1135</v>
      </c>
      <c r="S42" s="73"/>
      <c r="T42" s="60" t="s">
        <v>290</v>
      </c>
      <c r="U42" s="73">
        <v>44738</v>
      </c>
      <c r="V42" s="60" t="s">
        <v>735</v>
      </c>
    </row>
    <row r="43" spans="1:22" ht="14.5">
      <c r="A43" s="60" t="s">
        <v>1129</v>
      </c>
      <c r="B43" s="60" t="s">
        <v>1130</v>
      </c>
      <c r="C43" s="60" t="s">
        <v>1138</v>
      </c>
      <c r="D43" s="60" t="s">
        <v>1383</v>
      </c>
      <c r="E43" s="60" t="s">
        <v>2434</v>
      </c>
      <c r="F43" s="73">
        <v>44738</v>
      </c>
      <c r="G43" s="61">
        <v>16485.12</v>
      </c>
      <c r="H43" s="61">
        <v>1453163.33</v>
      </c>
      <c r="I43" s="60" t="s">
        <v>20</v>
      </c>
      <c r="J43" s="60" t="s">
        <v>290</v>
      </c>
      <c r="K43" s="60" t="s">
        <v>660</v>
      </c>
      <c r="L43" s="60" t="s">
        <v>2435</v>
      </c>
      <c r="M43" s="60" t="s">
        <v>2434</v>
      </c>
      <c r="N43" s="60" t="s">
        <v>290</v>
      </c>
      <c r="O43" s="60" t="s">
        <v>735</v>
      </c>
      <c r="P43" s="60" t="s">
        <v>290</v>
      </c>
      <c r="Q43" s="60" t="s">
        <v>290</v>
      </c>
      <c r="R43" s="60" t="s">
        <v>1135</v>
      </c>
      <c r="S43" s="73"/>
      <c r="T43" s="60" t="s">
        <v>290</v>
      </c>
      <c r="U43" s="73">
        <v>44738</v>
      </c>
      <c r="V43" s="60" t="s">
        <v>735</v>
      </c>
    </row>
    <row r="44" spans="1:22" ht="14.5">
      <c r="A44" s="60" t="s">
        <v>1129</v>
      </c>
      <c r="B44" s="60" t="s">
        <v>1130</v>
      </c>
      <c r="C44" s="60" t="s">
        <v>1138</v>
      </c>
      <c r="D44" s="60" t="s">
        <v>1383</v>
      </c>
      <c r="E44" s="60" t="s">
        <v>2436</v>
      </c>
      <c r="F44" s="73">
        <v>44739</v>
      </c>
      <c r="G44" s="61">
        <v>11666.59</v>
      </c>
      <c r="H44" s="61">
        <v>1028409.91</v>
      </c>
      <c r="I44" s="60" t="s">
        <v>20</v>
      </c>
      <c r="J44" s="60" t="s">
        <v>290</v>
      </c>
      <c r="K44" s="60" t="s">
        <v>660</v>
      </c>
      <c r="L44" s="60" t="s">
        <v>2437</v>
      </c>
      <c r="M44" s="60" t="s">
        <v>2436</v>
      </c>
      <c r="N44" s="60" t="s">
        <v>290</v>
      </c>
      <c r="O44" s="60" t="s">
        <v>735</v>
      </c>
      <c r="P44" s="60" t="s">
        <v>290</v>
      </c>
      <c r="Q44" s="60" t="s">
        <v>290</v>
      </c>
      <c r="R44" s="60" t="s">
        <v>1135</v>
      </c>
      <c r="S44" s="73"/>
      <c r="T44" s="60" t="s">
        <v>290</v>
      </c>
      <c r="U44" s="73">
        <v>44739</v>
      </c>
      <c r="V44" s="60" t="s">
        <v>735</v>
      </c>
    </row>
    <row r="45" spans="1:22" ht="14.5">
      <c r="A45" s="60" t="s">
        <v>1129</v>
      </c>
      <c r="B45" s="60" t="s">
        <v>1130</v>
      </c>
      <c r="C45" s="60" t="s">
        <v>1138</v>
      </c>
      <c r="D45" s="60" t="s">
        <v>1383</v>
      </c>
      <c r="E45" s="60" t="s">
        <v>2438</v>
      </c>
      <c r="F45" s="73">
        <v>44739</v>
      </c>
      <c r="G45" s="61">
        <v>65947.240000000005</v>
      </c>
      <c r="H45" s="61">
        <v>5813249.21</v>
      </c>
      <c r="I45" s="60" t="s">
        <v>20</v>
      </c>
      <c r="J45" s="60" t="s">
        <v>290</v>
      </c>
      <c r="K45" s="60" t="s">
        <v>660</v>
      </c>
      <c r="L45" s="60" t="s">
        <v>2439</v>
      </c>
      <c r="M45" s="60" t="s">
        <v>2438</v>
      </c>
      <c r="N45" s="60" t="s">
        <v>290</v>
      </c>
      <c r="O45" s="60" t="s">
        <v>735</v>
      </c>
      <c r="P45" s="60" t="s">
        <v>290</v>
      </c>
      <c r="Q45" s="60" t="s">
        <v>290</v>
      </c>
      <c r="R45" s="60" t="s">
        <v>1135</v>
      </c>
      <c r="S45" s="73"/>
      <c r="T45" s="60" t="s">
        <v>290</v>
      </c>
      <c r="U45" s="73">
        <v>44739</v>
      </c>
      <c r="V45" s="60" t="s">
        <v>735</v>
      </c>
    </row>
    <row r="46" spans="1:22" ht="14.5">
      <c r="A46" s="60" t="s">
        <v>1129</v>
      </c>
      <c r="B46" s="60" t="s">
        <v>1130</v>
      </c>
      <c r="C46" s="60" t="s">
        <v>1138</v>
      </c>
      <c r="D46" s="60" t="s">
        <v>1383</v>
      </c>
      <c r="E46" s="60" t="s">
        <v>2440</v>
      </c>
      <c r="F46" s="73">
        <v>44739</v>
      </c>
      <c r="G46" s="61">
        <v>131518.85999999999</v>
      </c>
      <c r="H46" s="61">
        <v>11593387.51</v>
      </c>
      <c r="I46" s="60" t="s">
        <v>20</v>
      </c>
      <c r="J46" s="60" t="s">
        <v>290</v>
      </c>
      <c r="K46" s="60" t="s">
        <v>660</v>
      </c>
      <c r="L46" s="60" t="s">
        <v>2441</v>
      </c>
      <c r="M46" s="60" t="s">
        <v>2440</v>
      </c>
      <c r="N46" s="60" t="s">
        <v>290</v>
      </c>
      <c r="O46" s="60" t="s">
        <v>735</v>
      </c>
      <c r="P46" s="60" t="s">
        <v>290</v>
      </c>
      <c r="Q46" s="60" t="s">
        <v>290</v>
      </c>
      <c r="R46" s="60" t="s">
        <v>1135</v>
      </c>
      <c r="S46" s="73"/>
      <c r="T46" s="60" t="s">
        <v>290</v>
      </c>
      <c r="U46" s="73">
        <v>44739</v>
      </c>
      <c r="V46" s="60" t="s">
        <v>735</v>
      </c>
    </row>
    <row r="47" spans="1:22" ht="14.5">
      <c r="A47" s="60" t="s">
        <v>1129</v>
      </c>
      <c r="B47" s="60" t="s">
        <v>1130</v>
      </c>
      <c r="C47" s="60" t="s">
        <v>1138</v>
      </c>
      <c r="D47" s="60" t="s">
        <v>1383</v>
      </c>
      <c r="E47" s="60" t="s">
        <v>2442</v>
      </c>
      <c r="F47" s="73">
        <v>44739</v>
      </c>
      <c r="G47" s="61">
        <v>3687.83</v>
      </c>
      <c r="H47" s="61">
        <v>325082.21000000002</v>
      </c>
      <c r="I47" s="60" t="s">
        <v>20</v>
      </c>
      <c r="J47" s="60" t="s">
        <v>290</v>
      </c>
      <c r="K47" s="60" t="s">
        <v>660</v>
      </c>
      <c r="L47" s="60" t="s">
        <v>2443</v>
      </c>
      <c r="M47" s="60" t="s">
        <v>2442</v>
      </c>
      <c r="N47" s="60" t="s">
        <v>290</v>
      </c>
      <c r="O47" s="60" t="s">
        <v>735</v>
      </c>
      <c r="P47" s="60" t="s">
        <v>290</v>
      </c>
      <c r="Q47" s="60" t="s">
        <v>290</v>
      </c>
      <c r="R47" s="60" t="s">
        <v>1135</v>
      </c>
      <c r="S47" s="73"/>
      <c r="T47" s="60" t="s">
        <v>290</v>
      </c>
      <c r="U47" s="73">
        <v>44739</v>
      </c>
      <c r="V47" s="60" t="s">
        <v>735</v>
      </c>
    </row>
    <row r="48" spans="1:22" ht="14.5">
      <c r="A48" s="60" t="s">
        <v>1129</v>
      </c>
      <c r="B48" s="60" t="s">
        <v>1130</v>
      </c>
      <c r="C48" s="60" t="s">
        <v>1138</v>
      </c>
      <c r="D48" s="60" t="s">
        <v>1383</v>
      </c>
      <c r="E48" s="60" t="s">
        <v>2444</v>
      </c>
      <c r="F48" s="73">
        <v>44735</v>
      </c>
      <c r="G48" s="61">
        <v>130320.52</v>
      </c>
      <c r="H48" s="61">
        <v>11487753.84</v>
      </c>
      <c r="I48" s="60" t="s">
        <v>20</v>
      </c>
      <c r="J48" s="60" t="s">
        <v>290</v>
      </c>
      <c r="K48" s="60" t="s">
        <v>660</v>
      </c>
      <c r="L48" s="60" t="s">
        <v>2445</v>
      </c>
      <c r="M48" s="60" t="s">
        <v>2444</v>
      </c>
      <c r="N48" s="60" t="s">
        <v>290</v>
      </c>
      <c r="O48" s="60" t="s">
        <v>735</v>
      </c>
      <c r="P48" s="60" t="s">
        <v>290</v>
      </c>
      <c r="Q48" s="60" t="s">
        <v>290</v>
      </c>
      <c r="R48" s="60" t="s">
        <v>1135</v>
      </c>
      <c r="S48" s="73"/>
      <c r="T48" s="60" t="s">
        <v>290</v>
      </c>
      <c r="U48" s="73">
        <v>44735</v>
      </c>
      <c r="V48" s="60" t="s">
        <v>735</v>
      </c>
    </row>
    <row r="49" spans="1:22" ht="14.5">
      <c r="A49" s="60" t="s">
        <v>1129</v>
      </c>
      <c r="B49" s="60" t="s">
        <v>1130</v>
      </c>
      <c r="C49" s="60" t="s">
        <v>1138</v>
      </c>
      <c r="D49" s="60" t="s">
        <v>1383</v>
      </c>
      <c r="E49" s="60" t="s">
        <v>2446</v>
      </c>
      <c r="F49" s="73">
        <v>44741</v>
      </c>
      <c r="G49" s="61">
        <v>13481.4</v>
      </c>
      <c r="H49" s="61">
        <v>1188385.4099999999</v>
      </c>
      <c r="I49" s="60" t="s">
        <v>20</v>
      </c>
      <c r="J49" s="60" t="s">
        <v>290</v>
      </c>
      <c r="K49" s="60" t="s">
        <v>660</v>
      </c>
      <c r="L49" s="60" t="s">
        <v>2447</v>
      </c>
      <c r="M49" s="60" t="s">
        <v>2446</v>
      </c>
      <c r="N49" s="60" t="s">
        <v>290</v>
      </c>
      <c r="O49" s="60" t="s">
        <v>735</v>
      </c>
      <c r="P49" s="60" t="s">
        <v>290</v>
      </c>
      <c r="Q49" s="60" t="s">
        <v>290</v>
      </c>
      <c r="R49" s="60" t="s">
        <v>1135</v>
      </c>
      <c r="S49" s="73"/>
      <c r="T49" s="60" t="s">
        <v>290</v>
      </c>
      <c r="U49" s="73">
        <v>44741</v>
      </c>
      <c r="V49" s="60" t="s">
        <v>735</v>
      </c>
    </row>
    <row r="50" spans="1:22" ht="14.5">
      <c r="A50" s="60" t="s">
        <v>1129</v>
      </c>
      <c r="B50" s="60" t="s">
        <v>1130</v>
      </c>
      <c r="C50" s="60" t="s">
        <v>1138</v>
      </c>
      <c r="D50" s="60" t="s">
        <v>1383</v>
      </c>
      <c r="E50" s="60" t="s">
        <v>2448</v>
      </c>
      <c r="F50" s="73">
        <v>44741</v>
      </c>
      <c r="G50" s="61">
        <v>25666.5</v>
      </c>
      <c r="H50" s="61">
        <v>2262501.98</v>
      </c>
      <c r="I50" s="60" t="s">
        <v>20</v>
      </c>
      <c r="J50" s="60" t="s">
        <v>290</v>
      </c>
      <c r="K50" s="60" t="s">
        <v>660</v>
      </c>
      <c r="L50" s="60" t="s">
        <v>2449</v>
      </c>
      <c r="M50" s="60" t="s">
        <v>2448</v>
      </c>
      <c r="N50" s="60" t="s">
        <v>290</v>
      </c>
      <c r="O50" s="60" t="s">
        <v>735</v>
      </c>
      <c r="P50" s="60" t="s">
        <v>290</v>
      </c>
      <c r="Q50" s="60" t="s">
        <v>290</v>
      </c>
      <c r="R50" s="60" t="s">
        <v>1135</v>
      </c>
      <c r="S50" s="73"/>
      <c r="T50" s="60" t="s">
        <v>290</v>
      </c>
      <c r="U50" s="73">
        <v>44741</v>
      </c>
      <c r="V50" s="60" t="s">
        <v>735</v>
      </c>
    </row>
    <row r="51" spans="1:22" ht="14.5">
      <c r="A51" s="60" t="s">
        <v>1129</v>
      </c>
      <c r="B51" s="60" t="s">
        <v>1130</v>
      </c>
      <c r="C51" s="60" t="s">
        <v>1138</v>
      </c>
      <c r="D51" s="60" t="s">
        <v>1383</v>
      </c>
      <c r="E51" s="60" t="s">
        <v>2450</v>
      </c>
      <c r="F51" s="73">
        <v>44741</v>
      </c>
      <c r="G51" s="61">
        <v>30851.65</v>
      </c>
      <c r="H51" s="61">
        <v>2719572.95</v>
      </c>
      <c r="I51" s="60" t="s">
        <v>20</v>
      </c>
      <c r="J51" s="60" t="s">
        <v>290</v>
      </c>
      <c r="K51" s="60" t="s">
        <v>660</v>
      </c>
      <c r="L51" s="60" t="s">
        <v>2451</v>
      </c>
      <c r="M51" s="60" t="s">
        <v>2450</v>
      </c>
      <c r="N51" s="60" t="s">
        <v>290</v>
      </c>
      <c r="O51" s="60" t="s">
        <v>735</v>
      </c>
      <c r="P51" s="60" t="s">
        <v>290</v>
      </c>
      <c r="Q51" s="60" t="s">
        <v>290</v>
      </c>
      <c r="R51" s="60" t="s">
        <v>1135</v>
      </c>
      <c r="S51" s="73"/>
      <c r="T51" s="60" t="s">
        <v>290</v>
      </c>
      <c r="U51" s="73">
        <v>44741</v>
      </c>
      <c r="V51" s="60" t="s">
        <v>735</v>
      </c>
    </row>
    <row r="52" spans="1:22" ht="14.5">
      <c r="A52" s="60" t="s">
        <v>1129</v>
      </c>
      <c r="B52" s="60" t="s">
        <v>1130</v>
      </c>
      <c r="C52" s="60" t="s">
        <v>1138</v>
      </c>
      <c r="D52" s="60" t="s">
        <v>1383</v>
      </c>
      <c r="E52" s="60" t="s">
        <v>2452</v>
      </c>
      <c r="F52" s="73">
        <v>44739</v>
      </c>
      <c r="G52" s="61">
        <v>7389.15</v>
      </c>
      <c r="H52" s="61">
        <v>651353.56999999995</v>
      </c>
      <c r="I52" s="60" t="s">
        <v>20</v>
      </c>
      <c r="J52" s="60" t="s">
        <v>290</v>
      </c>
      <c r="K52" s="60" t="s">
        <v>660</v>
      </c>
      <c r="L52" s="60" t="s">
        <v>2453</v>
      </c>
      <c r="M52" s="60" t="s">
        <v>2452</v>
      </c>
      <c r="N52" s="60" t="s">
        <v>290</v>
      </c>
      <c r="O52" s="60" t="s">
        <v>735</v>
      </c>
      <c r="P52" s="60" t="s">
        <v>290</v>
      </c>
      <c r="Q52" s="60" t="s">
        <v>290</v>
      </c>
      <c r="R52" s="60" t="s">
        <v>1135</v>
      </c>
      <c r="S52" s="73"/>
      <c r="T52" s="60" t="s">
        <v>290</v>
      </c>
      <c r="U52" s="73">
        <v>44739</v>
      </c>
      <c r="V52" s="60" t="s">
        <v>735</v>
      </c>
    </row>
    <row r="53" spans="1:22" ht="14.5">
      <c r="A53" s="60" t="s">
        <v>1129</v>
      </c>
      <c r="B53" s="60" t="s">
        <v>1130</v>
      </c>
      <c r="C53" s="60" t="s">
        <v>1138</v>
      </c>
      <c r="D53" s="60" t="s">
        <v>1383</v>
      </c>
      <c r="E53" s="60" t="s">
        <v>2454</v>
      </c>
      <c r="F53" s="73">
        <v>44741</v>
      </c>
      <c r="G53" s="61">
        <v>13250.5</v>
      </c>
      <c r="H53" s="61">
        <v>1168031.58</v>
      </c>
      <c r="I53" s="60" t="s">
        <v>20</v>
      </c>
      <c r="J53" s="60" t="s">
        <v>290</v>
      </c>
      <c r="K53" s="60" t="s">
        <v>660</v>
      </c>
      <c r="L53" s="60" t="s">
        <v>2455</v>
      </c>
      <c r="M53" s="60" t="s">
        <v>2454</v>
      </c>
      <c r="N53" s="60" t="s">
        <v>290</v>
      </c>
      <c r="O53" s="60" t="s">
        <v>735</v>
      </c>
      <c r="P53" s="60" t="s">
        <v>290</v>
      </c>
      <c r="Q53" s="60" t="s">
        <v>290</v>
      </c>
      <c r="R53" s="60" t="s">
        <v>1135</v>
      </c>
      <c r="S53" s="73"/>
      <c r="T53" s="60" t="s">
        <v>290</v>
      </c>
      <c r="U53" s="73">
        <v>44741</v>
      </c>
      <c r="V53" s="60" t="s">
        <v>735</v>
      </c>
    </row>
    <row r="54" spans="1:22" ht="14.5">
      <c r="A54" s="60" t="s">
        <v>1129</v>
      </c>
      <c r="B54" s="60" t="s">
        <v>1130</v>
      </c>
      <c r="C54" s="60" t="s">
        <v>1138</v>
      </c>
      <c r="D54" s="60" t="s">
        <v>1383</v>
      </c>
      <c r="E54" s="60" t="s">
        <v>2518</v>
      </c>
      <c r="F54" s="73">
        <v>44726</v>
      </c>
      <c r="G54" s="61">
        <v>32099.83</v>
      </c>
      <c r="H54" s="61">
        <v>2829600.01</v>
      </c>
      <c r="I54" s="60" t="s">
        <v>20</v>
      </c>
      <c r="J54" s="60" t="s">
        <v>290</v>
      </c>
      <c r="K54" s="60" t="s">
        <v>1748</v>
      </c>
      <c r="L54" s="60" t="s">
        <v>2519</v>
      </c>
      <c r="M54" s="60" t="s">
        <v>2518</v>
      </c>
      <c r="N54" s="60" t="s">
        <v>290</v>
      </c>
      <c r="O54" s="60" t="s">
        <v>1749</v>
      </c>
      <c r="P54" s="60" t="s">
        <v>290</v>
      </c>
      <c r="Q54" s="60" t="s">
        <v>290</v>
      </c>
      <c r="R54" s="60" t="s">
        <v>1135</v>
      </c>
      <c r="S54" s="73"/>
      <c r="T54" s="60" t="s">
        <v>290</v>
      </c>
      <c r="U54" s="73">
        <v>44726</v>
      </c>
      <c r="V54" s="60" t="s">
        <v>1749</v>
      </c>
    </row>
    <row r="55" spans="1:22" ht="14.5">
      <c r="A55" s="60" t="s">
        <v>1129</v>
      </c>
      <c r="B55" s="60" t="s">
        <v>1130</v>
      </c>
      <c r="C55" s="60" t="s">
        <v>1138</v>
      </c>
      <c r="D55" s="60" t="s">
        <v>1383</v>
      </c>
      <c r="E55" s="60" t="s">
        <v>2456</v>
      </c>
      <c r="F55" s="73">
        <v>44741</v>
      </c>
      <c r="G55" s="61">
        <v>12533.56</v>
      </c>
      <c r="H55" s="61">
        <v>1104833.31</v>
      </c>
      <c r="I55" s="60" t="s">
        <v>20</v>
      </c>
      <c r="J55" s="60" t="s">
        <v>290</v>
      </c>
      <c r="K55" s="60" t="s">
        <v>660</v>
      </c>
      <c r="L55" s="60" t="s">
        <v>2457</v>
      </c>
      <c r="M55" s="60" t="s">
        <v>2456</v>
      </c>
      <c r="N55" s="60" t="s">
        <v>290</v>
      </c>
      <c r="O55" s="60" t="s">
        <v>735</v>
      </c>
      <c r="P55" s="60" t="s">
        <v>290</v>
      </c>
      <c r="Q55" s="60" t="s">
        <v>290</v>
      </c>
      <c r="R55" s="60" t="s">
        <v>1135</v>
      </c>
      <c r="S55" s="73"/>
      <c r="T55" s="60" t="s">
        <v>290</v>
      </c>
      <c r="U55" s="73">
        <v>44741</v>
      </c>
      <c r="V55" s="60" t="s">
        <v>735</v>
      </c>
    </row>
    <row r="56" spans="1:22" ht="14.5">
      <c r="A56" s="60" t="s">
        <v>1129</v>
      </c>
      <c r="B56" s="60" t="s">
        <v>1130</v>
      </c>
      <c r="C56" s="60" t="s">
        <v>1138</v>
      </c>
      <c r="D56" s="60" t="s">
        <v>1383</v>
      </c>
      <c r="E56" s="60" t="s">
        <v>2458</v>
      </c>
      <c r="F56" s="73">
        <v>44732</v>
      </c>
      <c r="G56" s="61">
        <v>88311.38</v>
      </c>
      <c r="H56" s="61">
        <v>7784648.1500000004</v>
      </c>
      <c r="I56" s="60" t="s">
        <v>20</v>
      </c>
      <c r="J56" s="60" t="s">
        <v>290</v>
      </c>
      <c r="K56" s="60" t="s">
        <v>660</v>
      </c>
      <c r="L56" s="60" t="s">
        <v>2347</v>
      </c>
      <c r="M56" s="60" t="s">
        <v>2458</v>
      </c>
      <c r="N56" s="60" t="s">
        <v>290</v>
      </c>
      <c r="O56" s="60" t="s">
        <v>735</v>
      </c>
      <c r="P56" s="60" t="s">
        <v>290</v>
      </c>
      <c r="Q56" s="60" t="s">
        <v>290</v>
      </c>
      <c r="R56" s="60" t="s">
        <v>1135</v>
      </c>
      <c r="S56" s="73"/>
      <c r="T56" s="60" t="s">
        <v>290</v>
      </c>
      <c r="U56" s="73">
        <v>44732</v>
      </c>
      <c r="V56" s="60" t="s">
        <v>735</v>
      </c>
    </row>
    <row r="57" spans="1:22" ht="14.5">
      <c r="A57" s="60" t="s">
        <v>1129</v>
      </c>
      <c r="B57" s="60" t="s">
        <v>1130</v>
      </c>
      <c r="C57" s="60" t="s">
        <v>1138</v>
      </c>
      <c r="D57" s="60" t="s">
        <v>1383</v>
      </c>
      <c r="E57" s="60" t="s">
        <v>2459</v>
      </c>
      <c r="F57" s="73">
        <v>44738</v>
      </c>
      <c r="G57" s="61">
        <v>3100.8</v>
      </c>
      <c r="H57" s="61">
        <v>273335.52</v>
      </c>
      <c r="I57" s="60" t="s">
        <v>20</v>
      </c>
      <c r="J57" s="60" t="s">
        <v>290</v>
      </c>
      <c r="K57" s="60" t="s">
        <v>660</v>
      </c>
      <c r="L57" s="60" t="s">
        <v>2348</v>
      </c>
      <c r="M57" s="60" t="s">
        <v>2459</v>
      </c>
      <c r="N57" s="60" t="s">
        <v>290</v>
      </c>
      <c r="O57" s="60" t="s">
        <v>735</v>
      </c>
      <c r="P57" s="60" t="s">
        <v>290</v>
      </c>
      <c r="Q57" s="60" t="s">
        <v>290</v>
      </c>
      <c r="R57" s="60" t="s">
        <v>1135</v>
      </c>
      <c r="S57" s="73"/>
      <c r="T57" s="60" t="s">
        <v>290</v>
      </c>
      <c r="U57" s="73">
        <v>44738</v>
      </c>
      <c r="V57" s="60" t="s">
        <v>735</v>
      </c>
    </row>
    <row r="58" spans="1:22" ht="14.5">
      <c r="A58" s="60" t="s">
        <v>1129</v>
      </c>
      <c r="B58" s="60" t="s">
        <v>1130</v>
      </c>
      <c r="C58" s="60" t="s">
        <v>1138</v>
      </c>
      <c r="D58" s="60" t="s">
        <v>1383</v>
      </c>
      <c r="E58" s="60" t="s">
        <v>2460</v>
      </c>
      <c r="F58" s="73">
        <v>44714</v>
      </c>
      <c r="G58" s="61">
        <v>143231.89000000001</v>
      </c>
      <c r="H58" s="61">
        <v>12625891.1</v>
      </c>
      <c r="I58" s="60" t="s">
        <v>20</v>
      </c>
      <c r="J58" s="60" t="s">
        <v>290</v>
      </c>
      <c r="K58" s="60" t="s">
        <v>660</v>
      </c>
      <c r="L58" s="60" t="s">
        <v>2461</v>
      </c>
      <c r="M58" s="60" t="s">
        <v>2460</v>
      </c>
      <c r="N58" s="60" t="s">
        <v>290</v>
      </c>
      <c r="O58" s="60" t="s">
        <v>735</v>
      </c>
      <c r="P58" s="60" t="s">
        <v>290</v>
      </c>
      <c r="Q58" s="60" t="s">
        <v>290</v>
      </c>
      <c r="R58" s="60" t="s">
        <v>1135</v>
      </c>
      <c r="S58" s="73"/>
      <c r="T58" s="60" t="s">
        <v>290</v>
      </c>
      <c r="U58" s="73">
        <v>44714</v>
      </c>
      <c r="V58" s="60" t="s">
        <v>735</v>
      </c>
    </row>
    <row r="59" spans="1:22" ht="14.5">
      <c r="A59" s="60" t="s">
        <v>1129</v>
      </c>
      <c r="B59" s="60" t="s">
        <v>1130</v>
      </c>
      <c r="C59" s="60" t="s">
        <v>1138</v>
      </c>
      <c r="D59" s="60" t="s">
        <v>1383</v>
      </c>
      <c r="E59" s="60" t="s">
        <v>2462</v>
      </c>
      <c r="F59" s="73">
        <v>44714</v>
      </c>
      <c r="G59" s="61">
        <v>17357.82</v>
      </c>
      <c r="H59" s="61">
        <v>1530091.83</v>
      </c>
      <c r="I59" s="60" t="s">
        <v>20</v>
      </c>
      <c r="J59" s="60" t="s">
        <v>290</v>
      </c>
      <c r="K59" s="60" t="s">
        <v>660</v>
      </c>
      <c r="L59" s="60" t="s">
        <v>2463</v>
      </c>
      <c r="M59" s="60" t="s">
        <v>2462</v>
      </c>
      <c r="N59" s="60" t="s">
        <v>290</v>
      </c>
      <c r="O59" s="60" t="s">
        <v>735</v>
      </c>
      <c r="P59" s="60" t="s">
        <v>290</v>
      </c>
      <c r="Q59" s="60" t="s">
        <v>290</v>
      </c>
      <c r="R59" s="60" t="s">
        <v>1135</v>
      </c>
      <c r="S59" s="73"/>
      <c r="T59" s="60" t="s">
        <v>290</v>
      </c>
      <c r="U59" s="73">
        <v>44714</v>
      </c>
      <c r="V59" s="60" t="s">
        <v>735</v>
      </c>
    </row>
    <row r="60" spans="1:22" ht="14.5">
      <c r="A60" s="60" t="s">
        <v>1129</v>
      </c>
      <c r="B60" s="60" t="s">
        <v>1130</v>
      </c>
      <c r="C60" s="60" t="s">
        <v>1138</v>
      </c>
      <c r="D60" s="60" t="s">
        <v>1383</v>
      </c>
      <c r="E60" s="60" t="s">
        <v>2464</v>
      </c>
      <c r="F60" s="73">
        <v>44723</v>
      </c>
      <c r="G60" s="61">
        <v>43204.95</v>
      </c>
      <c r="H60" s="61">
        <v>3808516.34</v>
      </c>
      <c r="I60" s="60" t="s">
        <v>20</v>
      </c>
      <c r="J60" s="60" t="s">
        <v>290</v>
      </c>
      <c r="K60" s="60" t="s">
        <v>660</v>
      </c>
      <c r="L60" s="60" t="s">
        <v>2465</v>
      </c>
      <c r="M60" s="60" t="s">
        <v>2464</v>
      </c>
      <c r="N60" s="60" t="s">
        <v>290</v>
      </c>
      <c r="O60" s="60" t="s">
        <v>735</v>
      </c>
      <c r="P60" s="60" t="s">
        <v>290</v>
      </c>
      <c r="Q60" s="60" t="s">
        <v>290</v>
      </c>
      <c r="R60" s="60" t="s">
        <v>1135</v>
      </c>
      <c r="S60" s="73"/>
      <c r="T60" s="60" t="s">
        <v>290</v>
      </c>
      <c r="U60" s="73">
        <v>44723</v>
      </c>
      <c r="V60" s="60" t="s">
        <v>735</v>
      </c>
    </row>
    <row r="61" spans="1:22" ht="14.5">
      <c r="A61" s="60" t="s">
        <v>1129</v>
      </c>
      <c r="B61" s="60" t="s">
        <v>1130</v>
      </c>
      <c r="C61" s="60" t="s">
        <v>1138</v>
      </c>
      <c r="D61" s="60" t="s">
        <v>1383</v>
      </c>
      <c r="E61" s="60" t="s">
        <v>2466</v>
      </c>
      <c r="F61" s="73">
        <v>44732</v>
      </c>
      <c r="G61" s="61">
        <v>71726.17</v>
      </c>
      <c r="H61" s="61">
        <v>6322661.8899999997</v>
      </c>
      <c r="I61" s="60" t="s">
        <v>20</v>
      </c>
      <c r="J61" s="60" t="s">
        <v>290</v>
      </c>
      <c r="K61" s="60" t="s">
        <v>660</v>
      </c>
      <c r="L61" s="60" t="s">
        <v>2467</v>
      </c>
      <c r="M61" s="60" t="s">
        <v>2466</v>
      </c>
      <c r="N61" s="60" t="s">
        <v>290</v>
      </c>
      <c r="O61" s="60" t="s">
        <v>735</v>
      </c>
      <c r="P61" s="60" t="s">
        <v>290</v>
      </c>
      <c r="Q61" s="60" t="s">
        <v>290</v>
      </c>
      <c r="R61" s="60" t="s">
        <v>1135</v>
      </c>
      <c r="S61" s="73"/>
      <c r="T61" s="60" t="s">
        <v>290</v>
      </c>
      <c r="U61" s="73">
        <v>44732</v>
      </c>
      <c r="V61" s="60" t="s">
        <v>735</v>
      </c>
    </row>
    <row r="62" spans="1:22" ht="14.5">
      <c r="A62" s="60" t="s">
        <v>1129</v>
      </c>
      <c r="B62" s="60" t="s">
        <v>1130</v>
      </c>
      <c r="C62" s="60" t="s">
        <v>1138</v>
      </c>
      <c r="D62" s="60" t="s">
        <v>1383</v>
      </c>
      <c r="E62" s="60" t="s">
        <v>2468</v>
      </c>
      <c r="F62" s="73">
        <v>44732</v>
      </c>
      <c r="G62" s="61">
        <v>19721.88</v>
      </c>
      <c r="H62" s="61">
        <v>1738483.72</v>
      </c>
      <c r="I62" s="60" t="s">
        <v>20</v>
      </c>
      <c r="J62" s="60" t="s">
        <v>290</v>
      </c>
      <c r="K62" s="60" t="s">
        <v>660</v>
      </c>
      <c r="L62" s="60" t="s">
        <v>2469</v>
      </c>
      <c r="M62" s="60" t="s">
        <v>2468</v>
      </c>
      <c r="N62" s="60" t="s">
        <v>290</v>
      </c>
      <c r="O62" s="60" t="s">
        <v>735</v>
      </c>
      <c r="P62" s="60" t="s">
        <v>290</v>
      </c>
      <c r="Q62" s="60" t="s">
        <v>290</v>
      </c>
      <c r="R62" s="60" t="s">
        <v>1135</v>
      </c>
      <c r="S62" s="73"/>
      <c r="T62" s="60" t="s">
        <v>290</v>
      </c>
      <c r="U62" s="73">
        <v>44732</v>
      </c>
      <c r="V62" s="60" t="s">
        <v>735</v>
      </c>
    </row>
    <row r="63" spans="1:22" ht="14.5">
      <c r="A63" s="60" t="s">
        <v>1129</v>
      </c>
      <c r="B63" s="60" t="s">
        <v>1130</v>
      </c>
      <c r="C63" s="60" t="s">
        <v>1138</v>
      </c>
      <c r="D63" s="60" t="s">
        <v>1383</v>
      </c>
      <c r="E63" s="60" t="s">
        <v>2470</v>
      </c>
      <c r="F63" s="73">
        <v>44739</v>
      </c>
      <c r="G63" s="61">
        <v>29828.11</v>
      </c>
      <c r="H63" s="61">
        <v>2629347.9</v>
      </c>
      <c r="I63" s="60" t="s">
        <v>20</v>
      </c>
      <c r="J63" s="60" t="s">
        <v>290</v>
      </c>
      <c r="K63" s="60" t="s">
        <v>660</v>
      </c>
      <c r="L63" s="60" t="s">
        <v>2471</v>
      </c>
      <c r="M63" s="60" t="s">
        <v>2470</v>
      </c>
      <c r="N63" s="60" t="s">
        <v>290</v>
      </c>
      <c r="O63" s="60" t="s">
        <v>735</v>
      </c>
      <c r="P63" s="60" t="s">
        <v>290</v>
      </c>
      <c r="Q63" s="60" t="s">
        <v>290</v>
      </c>
      <c r="R63" s="60" t="s">
        <v>1135</v>
      </c>
      <c r="S63" s="73"/>
      <c r="T63" s="60" t="s">
        <v>290</v>
      </c>
      <c r="U63" s="73">
        <v>44739</v>
      </c>
      <c r="V63" s="60" t="s">
        <v>735</v>
      </c>
    </row>
    <row r="64" spans="1:22" ht="14.5">
      <c r="A64" s="60" t="s">
        <v>1129</v>
      </c>
      <c r="B64" s="60" t="s">
        <v>1130</v>
      </c>
      <c r="C64" s="60" t="s">
        <v>1138</v>
      </c>
      <c r="D64" s="60" t="s">
        <v>1383</v>
      </c>
      <c r="E64" s="60" t="s">
        <v>2472</v>
      </c>
      <c r="F64" s="73">
        <v>44740</v>
      </c>
      <c r="G64" s="61">
        <v>107838.06</v>
      </c>
      <c r="H64" s="61">
        <v>9505924.9900000002</v>
      </c>
      <c r="I64" s="60" t="s">
        <v>20</v>
      </c>
      <c r="J64" s="60" t="s">
        <v>290</v>
      </c>
      <c r="K64" s="60" t="s">
        <v>660</v>
      </c>
      <c r="L64" s="60" t="s">
        <v>2473</v>
      </c>
      <c r="M64" s="60" t="s">
        <v>2472</v>
      </c>
      <c r="N64" s="60" t="s">
        <v>290</v>
      </c>
      <c r="O64" s="60" t="s">
        <v>735</v>
      </c>
      <c r="P64" s="60" t="s">
        <v>290</v>
      </c>
      <c r="Q64" s="60" t="s">
        <v>290</v>
      </c>
      <c r="R64" s="60" t="s">
        <v>1135</v>
      </c>
      <c r="S64" s="73"/>
      <c r="T64" s="60" t="s">
        <v>290</v>
      </c>
      <c r="U64" s="73">
        <v>44740</v>
      </c>
      <c r="V64" s="60" t="s">
        <v>735</v>
      </c>
    </row>
    <row r="65" spans="1:22" ht="14.5">
      <c r="A65" s="60" t="s">
        <v>1129</v>
      </c>
      <c r="B65" s="60" t="s">
        <v>1130</v>
      </c>
      <c r="C65" s="60" t="s">
        <v>1138</v>
      </c>
      <c r="D65" s="60" t="s">
        <v>1383</v>
      </c>
      <c r="E65" s="60" t="s">
        <v>2474</v>
      </c>
      <c r="F65" s="73">
        <v>44742</v>
      </c>
      <c r="G65" s="61">
        <v>135336.57999999999</v>
      </c>
      <c r="H65" s="61">
        <v>12518633.65</v>
      </c>
      <c r="I65" s="60" t="s">
        <v>20</v>
      </c>
      <c r="J65" s="60" t="s">
        <v>290</v>
      </c>
      <c r="K65" s="60" t="s">
        <v>660</v>
      </c>
      <c r="L65" s="60" t="s">
        <v>2475</v>
      </c>
      <c r="M65" s="60" t="s">
        <v>2474</v>
      </c>
      <c r="N65" s="60" t="s">
        <v>290</v>
      </c>
      <c r="O65" s="60" t="s">
        <v>735</v>
      </c>
      <c r="P65" s="60" t="s">
        <v>290</v>
      </c>
      <c r="Q65" s="60" t="s">
        <v>290</v>
      </c>
      <c r="R65" s="60" t="s">
        <v>1135</v>
      </c>
      <c r="S65" s="73"/>
      <c r="T65" s="60" t="s">
        <v>290</v>
      </c>
      <c r="U65" s="73">
        <v>44742</v>
      </c>
      <c r="V65" s="60" t="s">
        <v>735</v>
      </c>
    </row>
    <row r="66" spans="1:22" ht="14.5">
      <c r="A66" s="60" t="s">
        <v>1129</v>
      </c>
      <c r="B66" s="60" t="s">
        <v>1130</v>
      </c>
      <c r="C66" s="60" t="s">
        <v>1138</v>
      </c>
      <c r="D66" s="60" t="s">
        <v>1383</v>
      </c>
      <c r="E66" s="60" t="s">
        <v>2476</v>
      </c>
      <c r="F66" s="73">
        <v>44742</v>
      </c>
      <c r="G66" s="61">
        <v>93507.06</v>
      </c>
      <c r="H66" s="61">
        <v>8649403.0500000007</v>
      </c>
      <c r="I66" s="60" t="s">
        <v>20</v>
      </c>
      <c r="J66" s="60" t="s">
        <v>290</v>
      </c>
      <c r="K66" s="60" t="s">
        <v>660</v>
      </c>
      <c r="L66" s="60" t="s">
        <v>2477</v>
      </c>
      <c r="M66" s="60" t="s">
        <v>2476</v>
      </c>
      <c r="N66" s="60" t="s">
        <v>290</v>
      </c>
      <c r="O66" s="60" t="s">
        <v>735</v>
      </c>
      <c r="P66" s="60" t="s">
        <v>290</v>
      </c>
      <c r="Q66" s="60" t="s">
        <v>290</v>
      </c>
      <c r="R66" s="60" t="s">
        <v>1135</v>
      </c>
      <c r="S66" s="73"/>
      <c r="T66" s="60" t="s">
        <v>290</v>
      </c>
      <c r="U66" s="73">
        <v>44742</v>
      </c>
      <c r="V66" s="60" t="s">
        <v>735</v>
      </c>
    </row>
    <row r="67" spans="1:22" ht="14.5">
      <c r="A67" s="60" t="s">
        <v>1129</v>
      </c>
      <c r="B67" s="60" t="s">
        <v>1130</v>
      </c>
      <c r="C67" s="60" t="s">
        <v>1138</v>
      </c>
      <c r="D67" s="60" t="s">
        <v>1383</v>
      </c>
      <c r="E67" s="60" t="s">
        <v>2478</v>
      </c>
      <c r="F67" s="73">
        <v>44742</v>
      </c>
      <c r="G67" s="61">
        <v>7839.22</v>
      </c>
      <c r="H67" s="61">
        <v>725127.85</v>
      </c>
      <c r="I67" s="60" t="s">
        <v>20</v>
      </c>
      <c r="J67" s="60" t="s">
        <v>290</v>
      </c>
      <c r="K67" s="60" t="s">
        <v>660</v>
      </c>
      <c r="L67" s="60" t="s">
        <v>2479</v>
      </c>
      <c r="M67" s="60" t="s">
        <v>2478</v>
      </c>
      <c r="N67" s="60" t="s">
        <v>290</v>
      </c>
      <c r="O67" s="60" t="s">
        <v>735</v>
      </c>
      <c r="P67" s="60" t="s">
        <v>290</v>
      </c>
      <c r="Q67" s="60" t="s">
        <v>290</v>
      </c>
      <c r="R67" s="60" t="s">
        <v>1135</v>
      </c>
      <c r="S67" s="73"/>
      <c r="T67" s="60" t="s">
        <v>290</v>
      </c>
      <c r="U67" s="73">
        <v>44742</v>
      </c>
      <c r="V67" s="60" t="s">
        <v>735</v>
      </c>
    </row>
    <row r="68" spans="1:22" ht="14.5">
      <c r="A68" s="60" t="s">
        <v>1129</v>
      </c>
      <c r="B68" s="60" t="s">
        <v>1130</v>
      </c>
      <c r="C68" s="60" t="s">
        <v>1138</v>
      </c>
      <c r="D68" s="60" t="s">
        <v>1383</v>
      </c>
      <c r="E68" s="60" t="s">
        <v>2480</v>
      </c>
      <c r="F68" s="73">
        <v>44740</v>
      </c>
      <c r="G68" s="61">
        <v>5251.57</v>
      </c>
      <c r="H68" s="61">
        <v>462925.9</v>
      </c>
      <c r="I68" s="60" t="s">
        <v>20</v>
      </c>
      <c r="J68" s="60" t="s">
        <v>290</v>
      </c>
      <c r="K68" s="60" t="s">
        <v>660</v>
      </c>
      <c r="L68" s="60" t="s">
        <v>2481</v>
      </c>
      <c r="M68" s="60" t="s">
        <v>2480</v>
      </c>
      <c r="N68" s="60" t="s">
        <v>290</v>
      </c>
      <c r="O68" s="60" t="s">
        <v>735</v>
      </c>
      <c r="P68" s="60" t="s">
        <v>290</v>
      </c>
      <c r="Q68" s="60" t="s">
        <v>290</v>
      </c>
      <c r="R68" s="60" t="s">
        <v>1135</v>
      </c>
      <c r="S68" s="73"/>
      <c r="T68" s="60" t="s">
        <v>290</v>
      </c>
      <c r="U68" s="73">
        <v>44740</v>
      </c>
      <c r="V68" s="60" t="s">
        <v>735</v>
      </c>
    </row>
    <row r="69" spans="1:22" ht="14.5">
      <c r="A69" s="60" t="s">
        <v>1129</v>
      </c>
      <c r="B69" s="60" t="s">
        <v>1130</v>
      </c>
      <c r="C69" s="60" t="s">
        <v>1138</v>
      </c>
      <c r="D69" s="60" t="s">
        <v>1383</v>
      </c>
      <c r="E69" s="60" t="s">
        <v>2482</v>
      </c>
      <c r="F69" s="73">
        <v>44742</v>
      </c>
      <c r="G69" s="61">
        <v>1781.6</v>
      </c>
      <c r="H69" s="61">
        <v>164798</v>
      </c>
      <c r="I69" s="60" t="s">
        <v>20</v>
      </c>
      <c r="J69" s="60" t="s">
        <v>290</v>
      </c>
      <c r="K69" s="60" t="s">
        <v>660</v>
      </c>
      <c r="L69" s="60" t="s">
        <v>2483</v>
      </c>
      <c r="M69" s="60" t="s">
        <v>2482</v>
      </c>
      <c r="N69" s="60" t="s">
        <v>290</v>
      </c>
      <c r="O69" s="60" t="s">
        <v>735</v>
      </c>
      <c r="P69" s="60" t="s">
        <v>290</v>
      </c>
      <c r="Q69" s="60" t="s">
        <v>290</v>
      </c>
      <c r="R69" s="60" t="s">
        <v>1135</v>
      </c>
      <c r="S69" s="73"/>
      <c r="T69" s="60" t="s">
        <v>290</v>
      </c>
      <c r="U69" s="73">
        <v>44742</v>
      </c>
      <c r="V69" s="60" t="s">
        <v>735</v>
      </c>
    </row>
    <row r="70" spans="1:22" ht="14.5">
      <c r="A70" s="60" t="s">
        <v>1129</v>
      </c>
      <c r="B70" s="60" t="s">
        <v>1130</v>
      </c>
      <c r="C70" s="60" t="s">
        <v>1138</v>
      </c>
      <c r="D70" s="60" t="s">
        <v>1383</v>
      </c>
      <c r="E70" s="60" t="s">
        <v>2520</v>
      </c>
      <c r="F70" s="73">
        <v>44738</v>
      </c>
      <c r="G70" s="61">
        <v>4259.3900000000003</v>
      </c>
      <c r="H70" s="61">
        <v>375465.23</v>
      </c>
      <c r="I70" s="60" t="s">
        <v>20</v>
      </c>
      <c r="J70" s="60" t="s">
        <v>290</v>
      </c>
      <c r="K70" s="60" t="s">
        <v>1748</v>
      </c>
      <c r="L70" s="60" t="s">
        <v>2521</v>
      </c>
      <c r="M70" s="60" t="s">
        <v>2520</v>
      </c>
      <c r="N70" s="60" t="s">
        <v>290</v>
      </c>
      <c r="O70" s="60" t="s">
        <v>1749</v>
      </c>
      <c r="P70" s="60" t="s">
        <v>290</v>
      </c>
      <c r="Q70" s="60" t="s">
        <v>290</v>
      </c>
      <c r="R70" s="60" t="s">
        <v>1135</v>
      </c>
      <c r="S70" s="73"/>
      <c r="T70" s="60" t="s">
        <v>290</v>
      </c>
      <c r="U70" s="73">
        <v>44738</v>
      </c>
      <c r="V70" s="60" t="s">
        <v>1749</v>
      </c>
    </row>
    <row r="71" spans="1:22" ht="14.5">
      <c r="A71" s="60" t="s">
        <v>1129</v>
      </c>
      <c r="B71" s="60" t="s">
        <v>1130</v>
      </c>
      <c r="C71" s="60" t="s">
        <v>1138</v>
      </c>
      <c r="D71" s="60" t="s">
        <v>1383</v>
      </c>
      <c r="E71" s="60" t="s">
        <v>2484</v>
      </c>
      <c r="F71" s="73">
        <v>44740</v>
      </c>
      <c r="G71" s="61">
        <v>31408.54</v>
      </c>
      <c r="H71" s="61">
        <v>2768662.8</v>
      </c>
      <c r="I71" s="60" t="s">
        <v>20</v>
      </c>
      <c r="J71" s="60" t="s">
        <v>290</v>
      </c>
      <c r="K71" s="60" t="s">
        <v>660</v>
      </c>
      <c r="L71" s="60" t="s">
        <v>2485</v>
      </c>
      <c r="M71" s="60" t="s">
        <v>2484</v>
      </c>
      <c r="N71" s="60" t="s">
        <v>290</v>
      </c>
      <c r="O71" s="60" t="s">
        <v>735</v>
      </c>
      <c r="P71" s="60" t="s">
        <v>290</v>
      </c>
      <c r="Q71" s="60" t="s">
        <v>290</v>
      </c>
      <c r="R71" s="60" t="s">
        <v>1135</v>
      </c>
      <c r="S71" s="73"/>
      <c r="T71" s="60" t="s">
        <v>290</v>
      </c>
      <c r="U71" s="73">
        <v>44740</v>
      </c>
      <c r="V71" s="60" t="s">
        <v>735</v>
      </c>
    </row>
    <row r="72" spans="1:22" ht="14.5">
      <c r="A72" s="60" t="s">
        <v>1129</v>
      </c>
      <c r="B72" s="60" t="s">
        <v>1130</v>
      </c>
      <c r="C72" s="60" t="s">
        <v>1138</v>
      </c>
      <c r="D72" s="60" t="s">
        <v>1383</v>
      </c>
      <c r="E72" s="60" t="s">
        <v>2486</v>
      </c>
      <c r="F72" s="73">
        <v>44742</v>
      </c>
      <c r="G72" s="61">
        <v>67110.149999999994</v>
      </c>
      <c r="H72" s="61">
        <v>6207688.8799999999</v>
      </c>
      <c r="I72" s="60" t="s">
        <v>20</v>
      </c>
      <c r="J72" s="60" t="s">
        <v>290</v>
      </c>
      <c r="K72" s="60" t="s">
        <v>660</v>
      </c>
      <c r="L72" s="60" t="s">
        <v>2487</v>
      </c>
      <c r="M72" s="60" t="s">
        <v>2486</v>
      </c>
      <c r="N72" s="60" t="s">
        <v>290</v>
      </c>
      <c r="O72" s="60" t="s">
        <v>735</v>
      </c>
      <c r="P72" s="60" t="s">
        <v>290</v>
      </c>
      <c r="Q72" s="60" t="s">
        <v>290</v>
      </c>
      <c r="R72" s="60" t="s">
        <v>1135</v>
      </c>
      <c r="S72" s="73"/>
      <c r="T72" s="60" t="s">
        <v>290</v>
      </c>
      <c r="U72" s="73">
        <v>44742</v>
      </c>
      <c r="V72" s="60" t="s">
        <v>735</v>
      </c>
    </row>
    <row r="73" spans="1:22" ht="14.5">
      <c r="A73" s="60" t="s">
        <v>1129</v>
      </c>
      <c r="B73" s="60" t="s">
        <v>1130</v>
      </c>
      <c r="C73" s="60" t="s">
        <v>1138</v>
      </c>
      <c r="D73" s="60" t="s">
        <v>1383</v>
      </c>
      <c r="E73" s="60" t="s">
        <v>2522</v>
      </c>
      <c r="F73" s="73">
        <v>44741</v>
      </c>
      <c r="G73" s="61">
        <v>16466.54</v>
      </c>
      <c r="H73" s="61">
        <v>1451525.5</v>
      </c>
      <c r="I73" s="60" t="s">
        <v>20</v>
      </c>
      <c r="J73" s="60" t="s">
        <v>290</v>
      </c>
      <c r="K73" s="60" t="s">
        <v>1748</v>
      </c>
      <c r="L73" s="60" t="s">
        <v>2523</v>
      </c>
      <c r="M73" s="60" t="s">
        <v>2522</v>
      </c>
      <c r="N73" s="60" t="s">
        <v>290</v>
      </c>
      <c r="O73" s="60" t="s">
        <v>1749</v>
      </c>
      <c r="P73" s="60" t="s">
        <v>290</v>
      </c>
      <c r="Q73" s="60" t="s">
        <v>290</v>
      </c>
      <c r="R73" s="60" t="s">
        <v>1135</v>
      </c>
      <c r="S73" s="73"/>
      <c r="T73" s="60" t="s">
        <v>290</v>
      </c>
      <c r="U73" s="73">
        <v>44741</v>
      </c>
      <c r="V73" s="60" t="s">
        <v>1749</v>
      </c>
    </row>
    <row r="74" spans="1:22" ht="14.5">
      <c r="A74" s="60" t="s">
        <v>1129</v>
      </c>
      <c r="B74" s="60" t="s">
        <v>1130</v>
      </c>
      <c r="C74" s="60" t="s">
        <v>1138</v>
      </c>
      <c r="D74" s="60" t="s">
        <v>1383</v>
      </c>
      <c r="E74" s="60" t="s">
        <v>2488</v>
      </c>
      <c r="F74" s="73">
        <v>44738</v>
      </c>
      <c r="G74" s="61">
        <v>1230.21</v>
      </c>
      <c r="H74" s="61">
        <v>108443.01</v>
      </c>
      <c r="I74" s="60" t="s">
        <v>20</v>
      </c>
      <c r="J74" s="60" t="s">
        <v>290</v>
      </c>
      <c r="K74" s="60" t="s">
        <v>660</v>
      </c>
      <c r="L74" s="60" t="s">
        <v>2489</v>
      </c>
      <c r="M74" s="60" t="s">
        <v>2488</v>
      </c>
      <c r="N74" s="60" t="s">
        <v>290</v>
      </c>
      <c r="O74" s="60" t="s">
        <v>735</v>
      </c>
      <c r="P74" s="60" t="s">
        <v>290</v>
      </c>
      <c r="Q74" s="60" t="s">
        <v>290</v>
      </c>
      <c r="R74" s="60" t="s">
        <v>1135</v>
      </c>
      <c r="S74" s="73"/>
      <c r="T74" s="60" t="s">
        <v>290</v>
      </c>
      <c r="U74" s="73">
        <v>44738</v>
      </c>
      <c r="V74" s="60" t="s">
        <v>735</v>
      </c>
    </row>
    <row r="75" spans="1:22" ht="14.5">
      <c r="A75" s="60" t="s">
        <v>1129</v>
      </c>
      <c r="B75" s="60" t="s">
        <v>1130</v>
      </c>
      <c r="C75" s="60" t="s">
        <v>1138</v>
      </c>
      <c r="D75" s="60" t="s">
        <v>1383</v>
      </c>
      <c r="E75" s="60" t="s">
        <v>2490</v>
      </c>
      <c r="F75" s="73">
        <v>44742</v>
      </c>
      <c r="G75" s="61">
        <v>210662.06</v>
      </c>
      <c r="H75" s="61">
        <v>19486240.550000001</v>
      </c>
      <c r="I75" s="60" t="s">
        <v>20</v>
      </c>
      <c r="J75" s="60" t="s">
        <v>290</v>
      </c>
      <c r="K75" s="60" t="s">
        <v>660</v>
      </c>
      <c r="L75" s="60" t="s">
        <v>2491</v>
      </c>
      <c r="M75" s="60" t="s">
        <v>2490</v>
      </c>
      <c r="N75" s="60" t="s">
        <v>290</v>
      </c>
      <c r="O75" s="60" t="s">
        <v>735</v>
      </c>
      <c r="P75" s="60" t="s">
        <v>290</v>
      </c>
      <c r="Q75" s="60" t="s">
        <v>290</v>
      </c>
      <c r="R75" s="60" t="s">
        <v>1135</v>
      </c>
      <c r="S75" s="73"/>
      <c r="T75" s="60" t="s">
        <v>290</v>
      </c>
      <c r="U75" s="73">
        <v>44742</v>
      </c>
      <c r="V75" s="60" t="s">
        <v>735</v>
      </c>
    </row>
    <row r="76" spans="1:22" ht="14.5">
      <c r="A76" s="60" t="s">
        <v>1129</v>
      </c>
      <c r="B76" s="60" t="s">
        <v>1130</v>
      </c>
      <c r="C76" s="60" t="s">
        <v>1138</v>
      </c>
      <c r="D76" s="60" t="s">
        <v>1383</v>
      </c>
      <c r="E76" s="60" t="s">
        <v>2492</v>
      </c>
      <c r="F76" s="73">
        <v>44740</v>
      </c>
      <c r="G76" s="61">
        <v>10335.26</v>
      </c>
      <c r="H76" s="61">
        <v>911053.17</v>
      </c>
      <c r="I76" s="60" t="s">
        <v>20</v>
      </c>
      <c r="J76" s="60" t="s">
        <v>290</v>
      </c>
      <c r="K76" s="60" t="s">
        <v>660</v>
      </c>
      <c r="L76" s="60" t="s">
        <v>2349</v>
      </c>
      <c r="M76" s="60" t="s">
        <v>2492</v>
      </c>
      <c r="N76" s="60" t="s">
        <v>290</v>
      </c>
      <c r="O76" s="60" t="s">
        <v>735</v>
      </c>
      <c r="P76" s="60" t="s">
        <v>290</v>
      </c>
      <c r="Q76" s="60" t="s">
        <v>290</v>
      </c>
      <c r="R76" s="60" t="s">
        <v>1135</v>
      </c>
      <c r="S76" s="73"/>
      <c r="T76" s="60" t="s">
        <v>290</v>
      </c>
      <c r="U76" s="73">
        <v>44740</v>
      </c>
      <c r="V76" s="60" t="s">
        <v>735</v>
      </c>
    </row>
    <row r="77" spans="1:22" ht="14.5">
      <c r="A77" s="60" t="s">
        <v>1129</v>
      </c>
      <c r="B77" s="60" t="s">
        <v>1130</v>
      </c>
      <c r="C77" s="60" t="s">
        <v>1138</v>
      </c>
      <c r="D77" s="60" t="s">
        <v>1383</v>
      </c>
      <c r="E77" s="60" t="s">
        <v>2493</v>
      </c>
      <c r="F77" s="73">
        <v>44742</v>
      </c>
      <c r="G77" s="61">
        <v>270303.19</v>
      </c>
      <c r="H77" s="61">
        <v>25003045.079999998</v>
      </c>
      <c r="I77" s="60" t="s">
        <v>20</v>
      </c>
      <c r="J77" s="60" t="s">
        <v>290</v>
      </c>
      <c r="K77" s="60" t="s">
        <v>660</v>
      </c>
      <c r="L77" s="60" t="s">
        <v>2350</v>
      </c>
      <c r="M77" s="60" t="s">
        <v>2493</v>
      </c>
      <c r="N77" s="60" t="s">
        <v>290</v>
      </c>
      <c r="O77" s="60" t="s">
        <v>735</v>
      </c>
      <c r="P77" s="60" t="s">
        <v>290</v>
      </c>
      <c r="Q77" s="60" t="s">
        <v>290</v>
      </c>
      <c r="R77" s="60" t="s">
        <v>1135</v>
      </c>
      <c r="S77" s="73"/>
      <c r="T77" s="60" t="s">
        <v>290</v>
      </c>
      <c r="U77" s="73">
        <v>44742</v>
      </c>
      <c r="V77" s="60" t="s">
        <v>735</v>
      </c>
    </row>
    <row r="78" spans="1:22" ht="14.5">
      <c r="A78" s="60" t="s">
        <v>1129</v>
      </c>
      <c r="B78" s="60" t="s">
        <v>1130</v>
      </c>
      <c r="C78" s="60" t="s">
        <v>1138</v>
      </c>
      <c r="D78" s="60" t="s">
        <v>1383</v>
      </c>
      <c r="E78" s="60" t="s">
        <v>2494</v>
      </c>
      <c r="F78" s="73">
        <v>44730</v>
      </c>
      <c r="G78" s="61">
        <v>22127.33</v>
      </c>
      <c r="H78" s="61">
        <v>1950524.14</v>
      </c>
      <c r="I78" s="60" t="s">
        <v>20</v>
      </c>
      <c r="J78" s="60" t="s">
        <v>290</v>
      </c>
      <c r="K78" s="60" t="s">
        <v>660</v>
      </c>
      <c r="L78" s="60" t="s">
        <v>2495</v>
      </c>
      <c r="M78" s="60" t="s">
        <v>2494</v>
      </c>
      <c r="N78" s="60" t="s">
        <v>290</v>
      </c>
      <c r="O78" s="60" t="s">
        <v>735</v>
      </c>
      <c r="P78" s="60" t="s">
        <v>290</v>
      </c>
      <c r="Q78" s="60" t="s">
        <v>290</v>
      </c>
      <c r="R78" s="60" t="s">
        <v>1135</v>
      </c>
      <c r="S78" s="73"/>
      <c r="T78" s="60" t="s">
        <v>290</v>
      </c>
      <c r="U78" s="73">
        <v>44730</v>
      </c>
      <c r="V78" s="60" t="s">
        <v>735</v>
      </c>
    </row>
    <row r="79" spans="1:22" ht="14.5">
      <c r="A79" s="60" t="s">
        <v>1129</v>
      </c>
      <c r="B79" s="60" t="s">
        <v>1130</v>
      </c>
      <c r="C79" s="60" t="s">
        <v>1138</v>
      </c>
      <c r="D79" s="60" t="s">
        <v>1383</v>
      </c>
      <c r="E79" s="60" t="s">
        <v>2496</v>
      </c>
      <c r="F79" s="73">
        <v>44730</v>
      </c>
      <c r="G79" s="61">
        <v>29621.97</v>
      </c>
      <c r="H79" s="61">
        <v>2611176.66</v>
      </c>
      <c r="I79" s="60" t="s">
        <v>20</v>
      </c>
      <c r="J79" s="60" t="s">
        <v>290</v>
      </c>
      <c r="K79" s="60" t="s">
        <v>660</v>
      </c>
      <c r="L79" s="60" t="s">
        <v>2497</v>
      </c>
      <c r="M79" s="60" t="s">
        <v>2496</v>
      </c>
      <c r="N79" s="60" t="s">
        <v>290</v>
      </c>
      <c r="O79" s="60" t="s">
        <v>735</v>
      </c>
      <c r="P79" s="60" t="s">
        <v>290</v>
      </c>
      <c r="Q79" s="60" t="s">
        <v>290</v>
      </c>
      <c r="R79" s="60" t="s">
        <v>1135</v>
      </c>
      <c r="S79" s="73"/>
      <c r="T79" s="60" t="s">
        <v>290</v>
      </c>
      <c r="U79" s="73">
        <v>44730</v>
      </c>
      <c r="V79" s="60" t="s">
        <v>735</v>
      </c>
    </row>
    <row r="80" spans="1:22" ht="14.5">
      <c r="A80" s="60" t="s">
        <v>1129</v>
      </c>
      <c r="B80" s="60" t="s">
        <v>1130</v>
      </c>
      <c r="C80" s="60" t="s">
        <v>1138</v>
      </c>
      <c r="D80" s="60" t="s">
        <v>1383</v>
      </c>
      <c r="E80" s="60" t="s">
        <v>2498</v>
      </c>
      <c r="F80" s="73">
        <v>44740</v>
      </c>
      <c r="G80" s="61">
        <v>128686.65</v>
      </c>
      <c r="H80" s="61">
        <v>11343728.199999999</v>
      </c>
      <c r="I80" s="60" t="s">
        <v>20</v>
      </c>
      <c r="J80" s="60" t="s">
        <v>290</v>
      </c>
      <c r="K80" s="60" t="s">
        <v>660</v>
      </c>
      <c r="L80" s="60" t="s">
        <v>2499</v>
      </c>
      <c r="M80" s="60" t="s">
        <v>2498</v>
      </c>
      <c r="N80" s="60" t="s">
        <v>290</v>
      </c>
      <c r="O80" s="60" t="s">
        <v>735</v>
      </c>
      <c r="P80" s="60" t="s">
        <v>290</v>
      </c>
      <c r="Q80" s="60" t="s">
        <v>290</v>
      </c>
      <c r="R80" s="60" t="s">
        <v>1135</v>
      </c>
      <c r="S80" s="73"/>
      <c r="T80" s="60" t="s">
        <v>290</v>
      </c>
      <c r="U80" s="73">
        <v>44740</v>
      </c>
      <c r="V80" s="60" t="s">
        <v>735</v>
      </c>
    </row>
    <row r="81" spans="1:22" ht="14.5">
      <c r="A81" s="60" t="s">
        <v>1129</v>
      </c>
      <c r="B81" s="60" t="s">
        <v>1130</v>
      </c>
      <c r="C81" s="60" t="s">
        <v>1138</v>
      </c>
      <c r="D81" s="60" t="s">
        <v>1383</v>
      </c>
      <c r="E81" s="60" t="s">
        <v>2500</v>
      </c>
      <c r="F81" s="73">
        <v>44736</v>
      </c>
      <c r="G81" s="61">
        <v>28272.89</v>
      </c>
      <c r="H81" s="61">
        <v>2492255.25</v>
      </c>
      <c r="I81" s="60" t="s">
        <v>20</v>
      </c>
      <c r="J81" s="60" t="s">
        <v>290</v>
      </c>
      <c r="K81" s="60" t="s">
        <v>660</v>
      </c>
      <c r="L81" s="60" t="s">
        <v>2501</v>
      </c>
      <c r="M81" s="60" t="s">
        <v>2500</v>
      </c>
      <c r="N81" s="60" t="s">
        <v>290</v>
      </c>
      <c r="O81" s="60" t="s">
        <v>735</v>
      </c>
      <c r="P81" s="60" t="s">
        <v>290</v>
      </c>
      <c r="Q81" s="60" t="s">
        <v>290</v>
      </c>
      <c r="R81" s="60" t="s">
        <v>1135</v>
      </c>
      <c r="S81" s="73"/>
      <c r="T81" s="60" t="s">
        <v>290</v>
      </c>
      <c r="U81" s="73">
        <v>44736</v>
      </c>
      <c r="V81" s="60" t="s">
        <v>735</v>
      </c>
    </row>
    <row r="82" spans="1:22" ht="14.5">
      <c r="A82" s="60" t="s">
        <v>1129</v>
      </c>
      <c r="B82" s="60" t="s">
        <v>1130</v>
      </c>
      <c r="C82" s="60" t="s">
        <v>1138</v>
      </c>
      <c r="D82" s="60" t="s">
        <v>1383</v>
      </c>
      <c r="E82" s="60" t="s">
        <v>2502</v>
      </c>
      <c r="F82" s="73">
        <v>44740</v>
      </c>
      <c r="G82" s="61">
        <v>36528.07</v>
      </c>
      <c r="H82" s="61">
        <v>3219949.37</v>
      </c>
      <c r="I82" s="60" t="s">
        <v>20</v>
      </c>
      <c r="J82" s="60" t="s">
        <v>290</v>
      </c>
      <c r="K82" s="60" t="s">
        <v>660</v>
      </c>
      <c r="L82" s="60" t="s">
        <v>2503</v>
      </c>
      <c r="M82" s="60" t="s">
        <v>2502</v>
      </c>
      <c r="N82" s="60" t="s">
        <v>290</v>
      </c>
      <c r="O82" s="60" t="s">
        <v>735</v>
      </c>
      <c r="P82" s="60" t="s">
        <v>290</v>
      </c>
      <c r="Q82" s="60" t="s">
        <v>290</v>
      </c>
      <c r="R82" s="60" t="s">
        <v>1135</v>
      </c>
      <c r="S82" s="73"/>
      <c r="T82" s="60" t="s">
        <v>290</v>
      </c>
      <c r="U82" s="73">
        <v>44740</v>
      </c>
      <c r="V82" s="60" t="s">
        <v>735</v>
      </c>
    </row>
    <row r="83" spans="1:22" ht="14.5">
      <c r="A83" s="60" t="s">
        <v>1129</v>
      </c>
      <c r="B83" s="60" t="s">
        <v>1130</v>
      </c>
      <c r="C83" s="60" t="s">
        <v>1138</v>
      </c>
      <c r="D83" s="60" t="s">
        <v>1383</v>
      </c>
      <c r="E83" s="60" t="s">
        <v>2504</v>
      </c>
      <c r="F83" s="73">
        <v>44740</v>
      </c>
      <c r="G83" s="61">
        <v>26716.91</v>
      </c>
      <c r="H83" s="61">
        <v>2355095.62</v>
      </c>
      <c r="I83" s="60" t="s">
        <v>20</v>
      </c>
      <c r="J83" s="60" t="s">
        <v>290</v>
      </c>
      <c r="K83" s="60" t="s">
        <v>660</v>
      </c>
      <c r="L83" s="60" t="s">
        <v>2505</v>
      </c>
      <c r="M83" s="60" t="s">
        <v>2504</v>
      </c>
      <c r="N83" s="60" t="s">
        <v>290</v>
      </c>
      <c r="O83" s="60" t="s">
        <v>735</v>
      </c>
      <c r="P83" s="60" t="s">
        <v>290</v>
      </c>
      <c r="Q83" s="60" t="s">
        <v>290</v>
      </c>
      <c r="R83" s="60" t="s">
        <v>1135</v>
      </c>
      <c r="S83" s="73"/>
      <c r="T83" s="60" t="s">
        <v>290</v>
      </c>
      <c r="U83" s="73">
        <v>44740</v>
      </c>
      <c r="V83" s="60" t="s">
        <v>735</v>
      </c>
    </row>
    <row r="84" spans="1:22" ht="14.5">
      <c r="A84" s="60" t="s">
        <v>1129</v>
      </c>
      <c r="B84" s="60" t="s">
        <v>1130</v>
      </c>
      <c r="C84" s="60" t="s">
        <v>1138</v>
      </c>
      <c r="D84" s="60" t="s">
        <v>1383</v>
      </c>
      <c r="E84" s="60" t="s">
        <v>2506</v>
      </c>
      <c r="F84" s="73">
        <v>44741</v>
      </c>
      <c r="G84" s="61">
        <v>28676.27</v>
      </c>
      <c r="H84" s="61">
        <v>2527813.2000000002</v>
      </c>
      <c r="I84" s="60" t="s">
        <v>20</v>
      </c>
      <c r="J84" s="60" t="s">
        <v>290</v>
      </c>
      <c r="K84" s="60" t="s">
        <v>660</v>
      </c>
      <c r="L84" s="60" t="s">
        <v>2507</v>
      </c>
      <c r="M84" s="60" t="s">
        <v>2506</v>
      </c>
      <c r="N84" s="60" t="s">
        <v>290</v>
      </c>
      <c r="O84" s="60" t="s">
        <v>735</v>
      </c>
      <c r="P84" s="60" t="s">
        <v>290</v>
      </c>
      <c r="Q84" s="60" t="s">
        <v>290</v>
      </c>
      <c r="R84" s="60" t="s">
        <v>1135</v>
      </c>
      <c r="S84" s="73"/>
      <c r="T84" s="60" t="s">
        <v>290</v>
      </c>
      <c r="U84" s="73">
        <v>44741</v>
      </c>
      <c r="V84" s="60" t="s">
        <v>735</v>
      </c>
    </row>
    <row r="85" spans="1:22" ht="14.5">
      <c r="A85" s="60" t="s">
        <v>1129</v>
      </c>
      <c r="B85" s="60" t="s">
        <v>1130</v>
      </c>
      <c r="C85" s="60" t="s">
        <v>1138</v>
      </c>
      <c r="D85" s="60" t="s">
        <v>1383</v>
      </c>
      <c r="E85" s="60" t="s">
        <v>2508</v>
      </c>
      <c r="F85" s="73">
        <v>44741</v>
      </c>
      <c r="G85" s="61">
        <v>52269.46</v>
      </c>
      <c r="H85" s="61">
        <v>4607552.9000000004</v>
      </c>
      <c r="I85" s="60" t="s">
        <v>20</v>
      </c>
      <c r="J85" s="60" t="s">
        <v>290</v>
      </c>
      <c r="K85" s="60" t="s">
        <v>660</v>
      </c>
      <c r="L85" s="60" t="s">
        <v>2509</v>
      </c>
      <c r="M85" s="60" t="s">
        <v>2508</v>
      </c>
      <c r="N85" s="60" t="s">
        <v>290</v>
      </c>
      <c r="O85" s="60" t="s">
        <v>735</v>
      </c>
      <c r="P85" s="60" t="s">
        <v>290</v>
      </c>
      <c r="Q85" s="60" t="s">
        <v>290</v>
      </c>
      <c r="R85" s="60" t="s">
        <v>1135</v>
      </c>
      <c r="S85" s="73"/>
      <c r="T85" s="60" t="s">
        <v>290</v>
      </c>
      <c r="U85" s="73">
        <v>44741</v>
      </c>
      <c r="V85" s="60" t="s">
        <v>735</v>
      </c>
    </row>
    <row r="86" spans="1:22" ht="14.5">
      <c r="A86" s="60" t="s">
        <v>1129</v>
      </c>
      <c r="B86" s="60" t="s">
        <v>1130</v>
      </c>
      <c r="C86" s="60" t="s">
        <v>1138</v>
      </c>
      <c r="D86" s="60" t="s">
        <v>1383</v>
      </c>
      <c r="E86" s="60" t="s">
        <v>2510</v>
      </c>
      <c r="F86" s="73">
        <v>44740</v>
      </c>
      <c r="G86" s="61">
        <v>16740.669999999998</v>
      </c>
      <c r="H86" s="61">
        <v>1475690.06</v>
      </c>
      <c r="I86" s="60" t="s">
        <v>20</v>
      </c>
      <c r="J86" s="60" t="s">
        <v>290</v>
      </c>
      <c r="K86" s="60" t="s">
        <v>660</v>
      </c>
      <c r="L86" s="60" t="s">
        <v>2511</v>
      </c>
      <c r="M86" s="60" t="s">
        <v>2510</v>
      </c>
      <c r="N86" s="60" t="s">
        <v>290</v>
      </c>
      <c r="O86" s="60" t="s">
        <v>735</v>
      </c>
      <c r="P86" s="60" t="s">
        <v>290</v>
      </c>
      <c r="Q86" s="60" t="s">
        <v>290</v>
      </c>
      <c r="R86" s="60" t="s">
        <v>1135</v>
      </c>
      <c r="S86" s="73"/>
      <c r="T86" s="60" t="s">
        <v>290</v>
      </c>
      <c r="U86" s="73">
        <v>44740</v>
      </c>
      <c r="V86" s="60" t="s">
        <v>735</v>
      </c>
    </row>
    <row r="87" spans="1:22" ht="14.5">
      <c r="A87" s="60" t="s">
        <v>1129</v>
      </c>
      <c r="B87" s="60" t="s">
        <v>1130</v>
      </c>
      <c r="C87" s="60" t="s">
        <v>1138</v>
      </c>
      <c r="D87" s="60" t="s">
        <v>1383</v>
      </c>
      <c r="E87" s="60" t="s">
        <v>2512</v>
      </c>
      <c r="F87" s="73">
        <v>44741</v>
      </c>
      <c r="G87" s="61">
        <v>14346.86</v>
      </c>
      <c r="H87" s="61">
        <v>1264675.71</v>
      </c>
      <c r="I87" s="60" t="s">
        <v>20</v>
      </c>
      <c r="J87" s="60" t="s">
        <v>290</v>
      </c>
      <c r="K87" s="60" t="s">
        <v>660</v>
      </c>
      <c r="L87" s="60" t="s">
        <v>2513</v>
      </c>
      <c r="M87" s="60" t="s">
        <v>2512</v>
      </c>
      <c r="N87" s="60" t="s">
        <v>290</v>
      </c>
      <c r="O87" s="60" t="s">
        <v>735</v>
      </c>
      <c r="P87" s="60" t="s">
        <v>290</v>
      </c>
      <c r="Q87" s="60" t="s">
        <v>290</v>
      </c>
      <c r="R87" s="60" t="s">
        <v>1135</v>
      </c>
      <c r="S87" s="73"/>
      <c r="T87" s="60" t="s">
        <v>290</v>
      </c>
      <c r="U87" s="73">
        <v>44741</v>
      </c>
      <c r="V87" s="60" t="s">
        <v>735</v>
      </c>
    </row>
    <row r="88" spans="1:22" ht="14.5">
      <c r="A88" s="60" t="s">
        <v>1129</v>
      </c>
      <c r="B88" s="60" t="s">
        <v>1130</v>
      </c>
      <c r="C88" s="60" t="s">
        <v>1138</v>
      </c>
      <c r="D88" s="60" t="s">
        <v>1383</v>
      </c>
      <c r="E88" s="60" t="s">
        <v>2514</v>
      </c>
      <c r="F88" s="73">
        <v>44740</v>
      </c>
      <c r="G88" s="61">
        <v>98676.19</v>
      </c>
      <c r="H88" s="61">
        <v>8698306.1500000004</v>
      </c>
      <c r="I88" s="60" t="s">
        <v>20</v>
      </c>
      <c r="J88" s="60" t="s">
        <v>290</v>
      </c>
      <c r="K88" s="60" t="s">
        <v>660</v>
      </c>
      <c r="L88" s="60" t="s">
        <v>2515</v>
      </c>
      <c r="M88" s="60" t="s">
        <v>2514</v>
      </c>
      <c r="N88" s="60" t="s">
        <v>290</v>
      </c>
      <c r="O88" s="60" t="s">
        <v>735</v>
      </c>
      <c r="P88" s="60" t="s">
        <v>290</v>
      </c>
      <c r="Q88" s="60" t="s">
        <v>290</v>
      </c>
      <c r="R88" s="60" t="s">
        <v>1135</v>
      </c>
      <c r="S88" s="73"/>
      <c r="T88" s="60" t="s">
        <v>290</v>
      </c>
      <c r="U88" s="73">
        <v>44740</v>
      </c>
      <c r="V88" s="60" t="s">
        <v>735</v>
      </c>
    </row>
    <row r="89" spans="1:22" ht="14.5">
      <c r="A89" s="60" t="s">
        <v>1129</v>
      </c>
      <c r="B89" s="60" t="s">
        <v>1130</v>
      </c>
      <c r="C89" s="60" t="s">
        <v>1138</v>
      </c>
      <c r="D89" s="60" t="s">
        <v>1383</v>
      </c>
      <c r="E89" s="60" t="s">
        <v>2516</v>
      </c>
      <c r="F89" s="73">
        <v>44739</v>
      </c>
      <c r="G89" s="61">
        <v>1181.1500000000001</v>
      </c>
      <c r="H89" s="61">
        <v>104118.37</v>
      </c>
      <c r="I89" s="60" t="s">
        <v>20</v>
      </c>
      <c r="J89" s="60" t="s">
        <v>290</v>
      </c>
      <c r="K89" s="60" t="s">
        <v>660</v>
      </c>
      <c r="L89" s="60" t="s">
        <v>2517</v>
      </c>
      <c r="M89" s="60" t="s">
        <v>2516</v>
      </c>
      <c r="N89" s="60" t="s">
        <v>290</v>
      </c>
      <c r="O89" s="60" t="s">
        <v>735</v>
      </c>
      <c r="P89" s="60" t="s">
        <v>290</v>
      </c>
      <c r="Q89" s="60" t="s">
        <v>290</v>
      </c>
      <c r="R89" s="60" t="s">
        <v>1135</v>
      </c>
      <c r="S89" s="73"/>
      <c r="T89" s="60" t="s">
        <v>290</v>
      </c>
      <c r="U89" s="73">
        <v>44739</v>
      </c>
      <c r="V89" s="60" t="s">
        <v>735</v>
      </c>
    </row>
    <row r="90" spans="1:22" ht="14.5">
      <c r="A90" s="60" t="s">
        <v>1129</v>
      </c>
      <c r="B90" s="60" t="s">
        <v>1130</v>
      </c>
      <c r="C90" s="60" t="s">
        <v>1138</v>
      </c>
      <c r="D90" s="60" t="s">
        <v>1383</v>
      </c>
      <c r="E90" s="60" t="s">
        <v>2526</v>
      </c>
      <c r="F90" s="73">
        <v>44742</v>
      </c>
      <c r="G90" s="61">
        <v>38.78</v>
      </c>
      <c r="H90" s="61">
        <v>3587.15</v>
      </c>
      <c r="I90" s="60" t="s">
        <v>20</v>
      </c>
      <c r="J90" s="60" t="s">
        <v>290</v>
      </c>
      <c r="K90" s="60" t="s">
        <v>1748</v>
      </c>
      <c r="L90" s="60" t="s">
        <v>2527</v>
      </c>
      <c r="M90" s="60" t="s">
        <v>2526</v>
      </c>
      <c r="N90" s="60" t="s">
        <v>290</v>
      </c>
      <c r="O90" s="60" t="s">
        <v>1749</v>
      </c>
      <c r="P90" s="60" t="s">
        <v>290</v>
      </c>
      <c r="Q90" s="60" t="s">
        <v>290</v>
      </c>
      <c r="R90" s="60" t="s">
        <v>1135</v>
      </c>
      <c r="S90" s="73"/>
      <c r="T90" s="60" t="s">
        <v>290</v>
      </c>
      <c r="U90" s="73">
        <v>44742</v>
      </c>
      <c r="V90" s="60" t="s">
        <v>1749</v>
      </c>
    </row>
    <row r="91" spans="1:22" ht="14.5">
      <c r="A91" s="60" t="s">
        <v>1129</v>
      </c>
      <c r="B91" s="60" t="s">
        <v>1130</v>
      </c>
      <c r="C91" s="60" t="s">
        <v>1138</v>
      </c>
      <c r="D91" s="60" t="s">
        <v>1383</v>
      </c>
      <c r="E91" s="60" t="s">
        <v>2528</v>
      </c>
      <c r="F91" s="73">
        <v>44742</v>
      </c>
      <c r="G91" s="61">
        <v>2384.6999999999998</v>
      </c>
      <c r="H91" s="61">
        <v>220584.75</v>
      </c>
      <c r="I91" s="60" t="s">
        <v>20</v>
      </c>
      <c r="J91" s="60" t="s">
        <v>290</v>
      </c>
      <c r="K91" s="60" t="s">
        <v>1748</v>
      </c>
      <c r="L91" s="60" t="s">
        <v>2529</v>
      </c>
      <c r="M91" s="60" t="s">
        <v>2528</v>
      </c>
      <c r="N91" s="60" t="s">
        <v>290</v>
      </c>
      <c r="O91" s="60" t="s">
        <v>1749</v>
      </c>
      <c r="P91" s="60" t="s">
        <v>290</v>
      </c>
      <c r="Q91" s="60" t="s">
        <v>290</v>
      </c>
      <c r="R91" s="60" t="s">
        <v>1135</v>
      </c>
      <c r="S91" s="73"/>
      <c r="T91" s="60" t="s">
        <v>290</v>
      </c>
      <c r="U91" s="73">
        <v>44742</v>
      </c>
      <c r="V91" s="60" t="s">
        <v>1749</v>
      </c>
    </row>
    <row r="92" spans="1:22" ht="14.5">
      <c r="A92" s="60" t="s">
        <v>1129</v>
      </c>
      <c r="B92" s="60" t="s">
        <v>1130</v>
      </c>
      <c r="C92" s="60" t="s">
        <v>1138</v>
      </c>
      <c r="D92" s="60" t="s">
        <v>1383</v>
      </c>
      <c r="E92" s="60" t="s">
        <v>2530</v>
      </c>
      <c r="F92" s="73">
        <v>44742</v>
      </c>
      <c r="G92" s="61">
        <v>141330.6</v>
      </c>
      <c r="H92" s="61">
        <v>13073080.5</v>
      </c>
      <c r="I92" s="60" t="s">
        <v>20</v>
      </c>
      <c r="J92" s="60" t="s">
        <v>290</v>
      </c>
      <c r="K92" s="60" t="s">
        <v>1748</v>
      </c>
      <c r="L92" s="60" t="s">
        <v>2531</v>
      </c>
      <c r="M92" s="60" t="s">
        <v>2530</v>
      </c>
      <c r="N92" s="60" t="s">
        <v>290</v>
      </c>
      <c r="O92" s="60" t="s">
        <v>1749</v>
      </c>
      <c r="P92" s="60" t="s">
        <v>290</v>
      </c>
      <c r="Q92" s="60" t="s">
        <v>290</v>
      </c>
      <c r="R92" s="60" t="s">
        <v>1135</v>
      </c>
      <c r="S92" s="73"/>
      <c r="T92" s="60" t="s">
        <v>290</v>
      </c>
      <c r="U92" s="73">
        <v>44742</v>
      </c>
      <c r="V92" s="60" t="s">
        <v>1749</v>
      </c>
    </row>
    <row r="93" spans="1:22" ht="14.5">
      <c r="A93" s="60" t="s">
        <v>1129</v>
      </c>
      <c r="B93" s="60" t="s">
        <v>1130</v>
      </c>
      <c r="C93" s="60" t="s">
        <v>1138</v>
      </c>
      <c r="D93" s="60" t="s">
        <v>1383</v>
      </c>
      <c r="E93" s="60" t="s">
        <v>2532</v>
      </c>
      <c r="F93" s="73">
        <v>44742</v>
      </c>
      <c r="G93" s="61">
        <v>27983.06</v>
      </c>
      <c r="H93" s="61">
        <v>2588433.0499999998</v>
      </c>
      <c r="I93" s="60" t="s">
        <v>20</v>
      </c>
      <c r="J93" s="60" t="s">
        <v>290</v>
      </c>
      <c r="K93" s="60" t="s">
        <v>1748</v>
      </c>
      <c r="L93" s="60" t="s">
        <v>2533</v>
      </c>
      <c r="M93" s="60" t="s">
        <v>2532</v>
      </c>
      <c r="N93" s="60" t="s">
        <v>290</v>
      </c>
      <c r="O93" s="60" t="s">
        <v>1749</v>
      </c>
      <c r="P93" s="60" t="s">
        <v>290</v>
      </c>
      <c r="Q93" s="60" t="s">
        <v>290</v>
      </c>
      <c r="R93" s="60" t="s">
        <v>1135</v>
      </c>
      <c r="S93" s="73"/>
      <c r="T93" s="60" t="s">
        <v>290</v>
      </c>
      <c r="U93" s="73">
        <v>44742</v>
      </c>
      <c r="V93" s="60" t="s">
        <v>1749</v>
      </c>
    </row>
    <row r="94" spans="1:22" ht="14.5">
      <c r="A94" s="60" t="s">
        <v>1129</v>
      </c>
      <c r="B94" s="60" t="s">
        <v>1130</v>
      </c>
      <c r="C94" s="60" t="s">
        <v>1138</v>
      </c>
      <c r="D94" s="60" t="s">
        <v>1383</v>
      </c>
      <c r="E94" s="60" t="s">
        <v>2534</v>
      </c>
      <c r="F94" s="73">
        <v>44741</v>
      </c>
      <c r="G94" s="61">
        <v>91868.39</v>
      </c>
      <c r="H94" s="61">
        <v>8098198.5800000001</v>
      </c>
      <c r="I94" s="60" t="s">
        <v>20</v>
      </c>
      <c r="J94" s="60" t="s">
        <v>290</v>
      </c>
      <c r="K94" s="60" t="s">
        <v>1748</v>
      </c>
      <c r="L94" s="60" t="s">
        <v>2351</v>
      </c>
      <c r="M94" s="60" t="s">
        <v>2534</v>
      </c>
      <c r="N94" s="60" t="s">
        <v>290</v>
      </c>
      <c r="O94" s="60" t="s">
        <v>1749</v>
      </c>
      <c r="P94" s="60" t="s">
        <v>290</v>
      </c>
      <c r="Q94" s="60" t="s">
        <v>290</v>
      </c>
      <c r="R94" s="60" t="s">
        <v>1135</v>
      </c>
      <c r="S94" s="73"/>
      <c r="T94" s="60" t="s">
        <v>290</v>
      </c>
      <c r="U94" s="73">
        <v>44741</v>
      </c>
      <c r="V94" s="60" t="s">
        <v>1749</v>
      </c>
    </row>
    <row r="95" spans="1:22" ht="14.5">
      <c r="A95" s="60" t="s">
        <v>1129</v>
      </c>
      <c r="B95" s="60" t="s">
        <v>1130</v>
      </c>
      <c r="C95" s="60" t="s">
        <v>1138</v>
      </c>
      <c r="D95" s="60" t="s">
        <v>1383</v>
      </c>
      <c r="E95" s="60" t="s">
        <v>2535</v>
      </c>
      <c r="F95" s="73">
        <v>44741</v>
      </c>
      <c r="G95" s="61">
        <v>90015.12</v>
      </c>
      <c r="H95" s="61">
        <v>7934832.8300000001</v>
      </c>
      <c r="I95" s="60" t="s">
        <v>20</v>
      </c>
      <c r="J95" s="60" t="s">
        <v>290</v>
      </c>
      <c r="K95" s="60" t="s">
        <v>1748</v>
      </c>
      <c r="L95" s="60" t="s">
        <v>2352</v>
      </c>
      <c r="M95" s="60" t="s">
        <v>2535</v>
      </c>
      <c r="N95" s="60" t="s">
        <v>290</v>
      </c>
      <c r="O95" s="60" t="s">
        <v>1749</v>
      </c>
      <c r="P95" s="60" t="s">
        <v>290</v>
      </c>
      <c r="Q95" s="60" t="s">
        <v>290</v>
      </c>
      <c r="R95" s="60" t="s">
        <v>1135</v>
      </c>
      <c r="S95" s="73"/>
      <c r="T95" s="60" t="s">
        <v>290</v>
      </c>
      <c r="U95" s="73">
        <v>44741</v>
      </c>
      <c r="V95" s="60" t="s">
        <v>1749</v>
      </c>
    </row>
    <row r="96" spans="1:22" ht="14.5">
      <c r="A96" s="60" t="s">
        <v>1129</v>
      </c>
      <c r="B96" s="60" t="s">
        <v>1130</v>
      </c>
      <c r="C96" s="60" t="s">
        <v>1138</v>
      </c>
      <c r="D96" s="60" t="s">
        <v>1383</v>
      </c>
      <c r="E96" s="60" t="s">
        <v>2536</v>
      </c>
      <c r="F96" s="73">
        <v>44741</v>
      </c>
      <c r="G96" s="61">
        <v>61.59</v>
      </c>
      <c r="H96" s="61">
        <v>5429.16</v>
      </c>
      <c r="I96" s="60" t="s">
        <v>20</v>
      </c>
      <c r="J96" s="60" t="s">
        <v>290</v>
      </c>
      <c r="K96" s="60" t="s">
        <v>1748</v>
      </c>
      <c r="L96" s="60" t="s">
        <v>2354</v>
      </c>
      <c r="M96" s="60" t="s">
        <v>2536</v>
      </c>
      <c r="N96" s="60" t="s">
        <v>290</v>
      </c>
      <c r="O96" s="60" t="s">
        <v>1749</v>
      </c>
      <c r="P96" s="60" t="s">
        <v>290</v>
      </c>
      <c r="Q96" s="60" t="s">
        <v>290</v>
      </c>
      <c r="R96" s="60" t="s">
        <v>1135</v>
      </c>
      <c r="S96" s="73"/>
      <c r="T96" s="60" t="s">
        <v>290</v>
      </c>
      <c r="U96" s="73">
        <v>44741</v>
      </c>
      <c r="V96" s="60" t="s">
        <v>1749</v>
      </c>
    </row>
    <row r="97" spans="1:22" ht="14.5">
      <c r="A97" s="60" t="s">
        <v>1129</v>
      </c>
      <c r="B97" s="60" t="s">
        <v>1130</v>
      </c>
      <c r="C97" s="60" t="s">
        <v>1138</v>
      </c>
      <c r="D97" s="60" t="s">
        <v>1383</v>
      </c>
      <c r="E97" s="60" t="s">
        <v>2537</v>
      </c>
      <c r="F97" s="73">
        <v>44741</v>
      </c>
      <c r="G97" s="61">
        <v>129465.67</v>
      </c>
      <c r="H97" s="61">
        <v>11412398.810000001</v>
      </c>
      <c r="I97" s="60" t="s">
        <v>20</v>
      </c>
      <c r="J97" s="60" t="s">
        <v>290</v>
      </c>
      <c r="K97" s="60" t="s">
        <v>1748</v>
      </c>
      <c r="L97" s="60" t="s">
        <v>2353</v>
      </c>
      <c r="M97" s="60" t="s">
        <v>2537</v>
      </c>
      <c r="N97" s="60" t="s">
        <v>290</v>
      </c>
      <c r="O97" s="60" t="s">
        <v>1749</v>
      </c>
      <c r="P97" s="60" t="s">
        <v>290</v>
      </c>
      <c r="Q97" s="60" t="s">
        <v>290</v>
      </c>
      <c r="R97" s="60" t="s">
        <v>1135</v>
      </c>
      <c r="S97" s="73"/>
      <c r="T97" s="60" t="s">
        <v>290</v>
      </c>
      <c r="U97" s="73">
        <v>44741</v>
      </c>
      <c r="V97" s="60" t="s">
        <v>1749</v>
      </c>
    </row>
    <row r="98" spans="1:22" ht="14.5">
      <c r="A98" s="60" t="s">
        <v>1129</v>
      </c>
      <c r="B98" s="60" t="s">
        <v>1130</v>
      </c>
      <c r="C98" s="60" t="s">
        <v>1138</v>
      </c>
      <c r="D98" s="60" t="s">
        <v>1383</v>
      </c>
      <c r="E98" s="60" t="s">
        <v>2538</v>
      </c>
      <c r="F98" s="73">
        <v>44741</v>
      </c>
      <c r="G98" s="61">
        <v>102780.84</v>
      </c>
      <c r="H98" s="61">
        <v>9060131.0500000007</v>
      </c>
      <c r="I98" s="60" t="s">
        <v>20</v>
      </c>
      <c r="J98" s="60" t="s">
        <v>290</v>
      </c>
      <c r="K98" s="60" t="s">
        <v>1748</v>
      </c>
      <c r="L98" s="60" t="s">
        <v>2355</v>
      </c>
      <c r="M98" s="60" t="s">
        <v>2538</v>
      </c>
      <c r="N98" s="60" t="s">
        <v>290</v>
      </c>
      <c r="O98" s="60" t="s">
        <v>1749</v>
      </c>
      <c r="P98" s="60" t="s">
        <v>290</v>
      </c>
      <c r="Q98" s="60" t="s">
        <v>290</v>
      </c>
      <c r="R98" s="60" t="s">
        <v>1135</v>
      </c>
      <c r="S98" s="73"/>
      <c r="T98" s="60" t="s">
        <v>290</v>
      </c>
      <c r="U98" s="73">
        <v>44741</v>
      </c>
      <c r="V98" s="60" t="s">
        <v>1749</v>
      </c>
    </row>
    <row r="99" spans="1:22" ht="14.5">
      <c r="A99" s="60" t="s">
        <v>1129</v>
      </c>
      <c r="B99" s="60" t="s">
        <v>1130</v>
      </c>
      <c r="C99" s="60" t="s">
        <v>1138</v>
      </c>
      <c r="D99" s="60" t="s">
        <v>1383</v>
      </c>
      <c r="E99" s="60" t="s">
        <v>2539</v>
      </c>
      <c r="F99" s="73">
        <v>44741</v>
      </c>
      <c r="G99" s="61">
        <v>125451.2</v>
      </c>
      <c r="H99" s="61">
        <v>11058523.279999999</v>
      </c>
      <c r="I99" s="60" t="s">
        <v>20</v>
      </c>
      <c r="J99" s="60" t="s">
        <v>290</v>
      </c>
      <c r="K99" s="60" t="s">
        <v>1748</v>
      </c>
      <c r="L99" s="60" t="s">
        <v>2356</v>
      </c>
      <c r="M99" s="60" t="s">
        <v>2539</v>
      </c>
      <c r="N99" s="60" t="s">
        <v>290</v>
      </c>
      <c r="O99" s="60" t="s">
        <v>1749</v>
      </c>
      <c r="P99" s="60" t="s">
        <v>290</v>
      </c>
      <c r="Q99" s="60" t="s">
        <v>290</v>
      </c>
      <c r="R99" s="60" t="s">
        <v>1135</v>
      </c>
      <c r="S99" s="73"/>
      <c r="T99" s="60" t="s">
        <v>290</v>
      </c>
      <c r="U99" s="73">
        <v>44741</v>
      </c>
      <c r="V99" s="60" t="s">
        <v>1749</v>
      </c>
    </row>
    <row r="100" spans="1:22" ht="14.5">
      <c r="A100" s="60" t="s">
        <v>1129</v>
      </c>
      <c r="B100" s="60" t="s">
        <v>1130</v>
      </c>
      <c r="C100" s="60" t="s">
        <v>1138</v>
      </c>
      <c r="D100" s="60" t="s">
        <v>1383</v>
      </c>
      <c r="E100" s="60" t="s">
        <v>3737</v>
      </c>
      <c r="F100" s="73">
        <v>44742</v>
      </c>
      <c r="G100" s="61">
        <v>130546.21</v>
      </c>
      <c r="H100" s="61">
        <v>12075524.43</v>
      </c>
      <c r="I100" s="60" t="s">
        <v>20</v>
      </c>
      <c r="J100" s="60" t="s">
        <v>290</v>
      </c>
      <c r="K100" s="60" t="s">
        <v>1748</v>
      </c>
      <c r="L100" s="60" t="s">
        <v>2524</v>
      </c>
      <c r="M100" s="60" t="s">
        <v>3737</v>
      </c>
      <c r="N100" s="60" t="s">
        <v>290</v>
      </c>
      <c r="O100" s="60" t="s">
        <v>1749</v>
      </c>
      <c r="P100" s="60" t="s">
        <v>290</v>
      </c>
      <c r="Q100" s="60" t="s">
        <v>290</v>
      </c>
      <c r="R100" s="60" t="s">
        <v>1135</v>
      </c>
      <c r="S100" s="73"/>
      <c r="T100" s="60" t="s">
        <v>290</v>
      </c>
      <c r="U100" s="73">
        <v>44742</v>
      </c>
      <c r="V100" s="60" t="s">
        <v>1749</v>
      </c>
    </row>
    <row r="101" spans="1:22" ht="14.5">
      <c r="A101" s="60" t="s">
        <v>1129</v>
      </c>
      <c r="B101" s="60" t="s">
        <v>1130</v>
      </c>
      <c r="C101" s="60" t="s">
        <v>1138</v>
      </c>
      <c r="D101" s="60" t="s">
        <v>1383</v>
      </c>
      <c r="E101" s="60" t="s">
        <v>3738</v>
      </c>
      <c r="F101" s="73">
        <v>44742</v>
      </c>
      <c r="G101" s="61">
        <v>25743.88</v>
      </c>
      <c r="H101" s="61">
        <v>2381308.9</v>
      </c>
      <c r="I101" s="60" t="s">
        <v>20</v>
      </c>
      <c r="J101" s="60" t="s">
        <v>290</v>
      </c>
      <c r="K101" s="60" t="s">
        <v>1748</v>
      </c>
      <c r="L101" s="60" t="s">
        <v>2525</v>
      </c>
      <c r="M101" s="60" t="s">
        <v>3738</v>
      </c>
      <c r="N101" s="60" t="s">
        <v>290</v>
      </c>
      <c r="O101" s="60" t="s">
        <v>1749</v>
      </c>
      <c r="P101" s="60" t="s">
        <v>290</v>
      </c>
      <c r="Q101" s="60" t="s">
        <v>290</v>
      </c>
      <c r="R101" s="60" t="s">
        <v>1135</v>
      </c>
      <c r="S101" s="73"/>
      <c r="T101" s="60" t="s">
        <v>290</v>
      </c>
      <c r="U101" s="73">
        <v>44742</v>
      </c>
      <c r="V101" s="60" t="s">
        <v>1749</v>
      </c>
    </row>
    <row r="102" spans="1:22" ht="14.5">
      <c r="A102" s="60" t="s">
        <v>1147</v>
      </c>
      <c r="B102" s="60" t="s">
        <v>1130</v>
      </c>
      <c r="C102" s="60" t="s">
        <v>1746</v>
      </c>
      <c r="D102" s="60" t="s">
        <v>1747</v>
      </c>
      <c r="E102" s="60" t="s">
        <v>1755</v>
      </c>
      <c r="F102" s="73">
        <v>44540</v>
      </c>
      <c r="G102" s="61">
        <v>-1658.85</v>
      </c>
      <c r="H102" s="61">
        <v>-140753.42000000001</v>
      </c>
      <c r="I102" s="60" t="s">
        <v>20</v>
      </c>
      <c r="J102" s="60" t="s">
        <v>290</v>
      </c>
      <c r="K102" s="60" t="s">
        <v>1148</v>
      </c>
      <c r="L102" s="60" t="s">
        <v>1756</v>
      </c>
      <c r="M102" s="60" t="s">
        <v>1338</v>
      </c>
      <c r="N102" s="60" t="s">
        <v>290</v>
      </c>
      <c r="O102" s="60" t="s">
        <v>1148</v>
      </c>
      <c r="P102" s="60" t="s">
        <v>290</v>
      </c>
      <c r="Q102" s="60" t="s">
        <v>290</v>
      </c>
      <c r="R102" s="60" t="s">
        <v>1135</v>
      </c>
      <c r="S102" s="73"/>
      <c r="T102" s="60" t="s">
        <v>290</v>
      </c>
      <c r="U102" s="73">
        <v>44540</v>
      </c>
      <c r="V102" s="60" t="s">
        <v>290</v>
      </c>
    </row>
    <row r="103" spans="1:22" ht="14.5">
      <c r="A103" s="60" t="s">
        <v>1147</v>
      </c>
      <c r="B103" s="60" t="s">
        <v>1130</v>
      </c>
      <c r="C103" s="60" t="s">
        <v>1138</v>
      </c>
      <c r="D103" s="60" t="s">
        <v>1383</v>
      </c>
      <c r="E103" s="60" t="s">
        <v>1757</v>
      </c>
      <c r="F103" s="73">
        <v>44540</v>
      </c>
      <c r="G103" s="61">
        <v>1658.85</v>
      </c>
      <c r="H103" s="61">
        <v>140753.42000000001</v>
      </c>
      <c r="I103" s="60" t="s">
        <v>20</v>
      </c>
      <c r="J103" s="60" t="s">
        <v>290</v>
      </c>
      <c r="K103" s="60" t="s">
        <v>1148</v>
      </c>
      <c r="L103" s="60" t="s">
        <v>1756</v>
      </c>
      <c r="M103" s="60" t="s">
        <v>1757</v>
      </c>
      <c r="N103" s="60" t="s">
        <v>290</v>
      </c>
      <c r="O103" s="60" t="s">
        <v>1148</v>
      </c>
      <c r="P103" s="60" t="s">
        <v>290</v>
      </c>
      <c r="Q103" s="60" t="s">
        <v>290</v>
      </c>
      <c r="R103" s="60" t="s">
        <v>1135</v>
      </c>
      <c r="S103" s="73"/>
      <c r="T103" s="60" t="s">
        <v>290</v>
      </c>
      <c r="U103" s="73">
        <v>44540</v>
      </c>
      <c r="V103" s="60" t="s">
        <v>290</v>
      </c>
    </row>
    <row r="104" spans="1:22" ht="14.5">
      <c r="A104" s="60" t="s">
        <v>1155</v>
      </c>
      <c r="B104" s="60" t="s">
        <v>1130</v>
      </c>
      <c r="C104" s="60" t="s">
        <v>688</v>
      </c>
      <c r="D104" s="60" t="s">
        <v>1323</v>
      </c>
      <c r="E104" s="60" t="s">
        <v>1171</v>
      </c>
      <c r="F104" s="73">
        <v>43278</v>
      </c>
      <c r="G104" s="61">
        <v>13.86</v>
      </c>
      <c r="H104" s="61">
        <v>1160</v>
      </c>
      <c r="I104" s="60" t="s">
        <v>271</v>
      </c>
      <c r="J104" s="60" t="s">
        <v>290</v>
      </c>
      <c r="K104" s="60" t="s">
        <v>1164</v>
      </c>
      <c r="L104" s="60" t="s">
        <v>1172</v>
      </c>
      <c r="M104" s="60" t="s">
        <v>1324</v>
      </c>
      <c r="N104" s="60" t="s">
        <v>1164</v>
      </c>
      <c r="O104" s="60" t="s">
        <v>290</v>
      </c>
      <c r="P104" s="60" t="s">
        <v>1143</v>
      </c>
      <c r="Q104" s="60" t="s">
        <v>290</v>
      </c>
      <c r="R104" s="60" t="s">
        <v>1144</v>
      </c>
      <c r="S104" s="73"/>
      <c r="T104" s="60" t="s">
        <v>290</v>
      </c>
      <c r="U104" s="73">
        <v>43278</v>
      </c>
      <c r="V104" s="60" t="s">
        <v>290</v>
      </c>
    </row>
    <row r="105" spans="1:22" ht="14.5">
      <c r="A105" s="60" t="s">
        <v>578</v>
      </c>
      <c r="B105" s="60" t="s">
        <v>1130</v>
      </c>
      <c r="C105" s="60" t="s">
        <v>676</v>
      </c>
      <c r="D105" s="60" t="s">
        <v>1325</v>
      </c>
      <c r="E105" s="60" t="s">
        <v>2540</v>
      </c>
      <c r="F105" s="73">
        <v>44725</v>
      </c>
      <c r="G105" s="61">
        <v>-1226.7</v>
      </c>
      <c r="H105" s="61">
        <v>-108133.61</v>
      </c>
      <c r="I105" s="60" t="s">
        <v>20</v>
      </c>
      <c r="J105" s="60" t="s">
        <v>290</v>
      </c>
      <c r="K105" s="60" t="s">
        <v>2541</v>
      </c>
      <c r="L105" s="60" t="s">
        <v>2541</v>
      </c>
      <c r="M105" s="60" t="s">
        <v>2540</v>
      </c>
      <c r="N105" s="60" t="s">
        <v>290</v>
      </c>
      <c r="O105" s="60" t="s">
        <v>290</v>
      </c>
      <c r="P105" s="60" t="s">
        <v>664</v>
      </c>
      <c r="Q105" s="60" t="s">
        <v>290</v>
      </c>
      <c r="R105" s="60" t="s">
        <v>1135</v>
      </c>
      <c r="S105" s="73"/>
      <c r="T105" s="60" t="s">
        <v>290</v>
      </c>
      <c r="U105" s="73">
        <v>44604</v>
      </c>
      <c r="V105" s="60" t="s">
        <v>290</v>
      </c>
    </row>
    <row r="106" spans="1:22" ht="14.5">
      <c r="A106" s="60" t="s">
        <v>578</v>
      </c>
      <c r="B106" s="60" t="s">
        <v>1130</v>
      </c>
      <c r="C106" s="60" t="s">
        <v>3739</v>
      </c>
      <c r="D106" s="60" t="s">
        <v>1325</v>
      </c>
      <c r="E106" s="60" t="s">
        <v>3740</v>
      </c>
      <c r="F106" s="73">
        <v>44742</v>
      </c>
      <c r="G106" s="61">
        <v>0</v>
      </c>
      <c r="H106" s="61">
        <v>-145764020</v>
      </c>
      <c r="I106" s="60" t="s">
        <v>20</v>
      </c>
      <c r="J106" s="60" t="s">
        <v>290</v>
      </c>
      <c r="K106" s="60" t="s">
        <v>3741</v>
      </c>
      <c r="L106" s="60" t="s">
        <v>3742</v>
      </c>
      <c r="M106" s="60" t="s">
        <v>3740</v>
      </c>
      <c r="N106" s="60" t="s">
        <v>290</v>
      </c>
      <c r="O106" s="60" t="s">
        <v>290</v>
      </c>
      <c r="P106" s="60" t="s">
        <v>290</v>
      </c>
      <c r="Q106" s="60" t="s">
        <v>290</v>
      </c>
      <c r="R106" s="60" t="s">
        <v>1135</v>
      </c>
      <c r="S106" s="73">
        <v>44743</v>
      </c>
      <c r="T106" s="60" t="s">
        <v>3957</v>
      </c>
      <c r="U106" s="73">
        <v>44742</v>
      </c>
      <c r="V106" s="60" t="s">
        <v>290</v>
      </c>
    </row>
    <row r="107" spans="1:22" ht="14.5">
      <c r="A107" s="60" t="s">
        <v>1155</v>
      </c>
      <c r="B107" s="60" t="s">
        <v>691</v>
      </c>
      <c r="C107" s="60" t="s">
        <v>674</v>
      </c>
      <c r="D107" s="60" t="s">
        <v>1323</v>
      </c>
      <c r="E107" s="60" t="s">
        <v>1199</v>
      </c>
      <c r="F107" s="73">
        <v>43908</v>
      </c>
      <c r="G107" s="61">
        <v>1920.19</v>
      </c>
      <c r="H107" s="61">
        <v>163120</v>
      </c>
      <c r="I107" s="60" t="s">
        <v>271</v>
      </c>
      <c r="J107" s="60" t="s">
        <v>1200</v>
      </c>
      <c r="K107" s="60" t="s">
        <v>662</v>
      </c>
      <c r="L107" s="60" t="s">
        <v>1201</v>
      </c>
      <c r="M107" s="60" t="s">
        <v>1199</v>
      </c>
      <c r="N107" s="60" t="s">
        <v>662</v>
      </c>
      <c r="O107" s="60" t="s">
        <v>290</v>
      </c>
      <c r="P107" s="60" t="s">
        <v>663</v>
      </c>
      <c r="Q107" s="60" t="s">
        <v>290</v>
      </c>
      <c r="R107" s="60" t="s">
        <v>1144</v>
      </c>
      <c r="S107" s="73"/>
      <c r="T107" s="60" t="s">
        <v>290</v>
      </c>
      <c r="U107" s="73">
        <v>43908</v>
      </c>
      <c r="V107" s="60" t="s">
        <v>290</v>
      </c>
    </row>
    <row r="108" spans="1:22" ht="14.5">
      <c r="A108" s="60" t="s">
        <v>1155</v>
      </c>
      <c r="B108" s="60" t="s">
        <v>691</v>
      </c>
      <c r="C108" s="60" t="s">
        <v>674</v>
      </c>
      <c r="D108" s="60" t="s">
        <v>1323</v>
      </c>
      <c r="E108" s="60" t="s">
        <v>1199</v>
      </c>
      <c r="F108" s="73">
        <v>43908</v>
      </c>
      <c r="G108" s="61">
        <v>3279.11</v>
      </c>
      <c r="H108" s="61">
        <v>278560</v>
      </c>
      <c r="I108" s="60" t="s">
        <v>271</v>
      </c>
      <c r="J108" s="60" t="s">
        <v>1202</v>
      </c>
      <c r="K108" s="60" t="s">
        <v>662</v>
      </c>
      <c r="L108" s="60" t="s">
        <v>1201</v>
      </c>
      <c r="M108" s="60" t="s">
        <v>1199</v>
      </c>
      <c r="N108" s="60" t="s">
        <v>662</v>
      </c>
      <c r="O108" s="60" t="s">
        <v>290</v>
      </c>
      <c r="P108" s="60" t="s">
        <v>663</v>
      </c>
      <c r="Q108" s="60" t="s">
        <v>290</v>
      </c>
      <c r="R108" s="60" t="s">
        <v>1144</v>
      </c>
      <c r="S108" s="73"/>
      <c r="T108" s="60" t="s">
        <v>290</v>
      </c>
      <c r="U108" s="73">
        <v>43908</v>
      </c>
      <c r="V108" s="60" t="s">
        <v>290</v>
      </c>
    </row>
    <row r="109" spans="1:22" ht="14.5">
      <c r="A109" s="60" t="s">
        <v>1155</v>
      </c>
      <c r="B109" s="60" t="s">
        <v>691</v>
      </c>
      <c r="C109" s="60" t="s">
        <v>674</v>
      </c>
      <c r="D109" s="60" t="s">
        <v>1323</v>
      </c>
      <c r="E109" s="60" t="s">
        <v>1186</v>
      </c>
      <c r="F109" s="73">
        <v>43871</v>
      </c>
      <c r="G109" s="61">
        <v>3728.37</v>
      </c>
      <c r="H109" s="61">
        <v>316725</v>
      </c>
      <c r="I109" s="60" t="s">
        <v>271</v>
      </c>
      <c r="J109" s="60" t="s">
        <v>1187</v>
      </c>
      <c r="K109" s="60" t="s">
        <v>662</v>
      </c>
      <c r="L109" s="60" t="s">
        <v>1188</v>
      </c>
      <c r="M109" s="60" t="s">
        <v>1186</v>
      </c>
      <c r="N109" s="60" t="s">
        <v>662</v>
      </c>
      <c r="O109" s="60" t="s">
        <v>290</v>
      </c>
      <c r="P109" s="60" t="s">
        <v>663</v>
      </c>
      <c r="Q109" s="60" t="s">
        <v>290</v>
      </c>
      <c r="R109" s="60" t="s">
        <v>290</v>
      </c>
      <c r="S109" s="73"/>
      <c r="T109" s="60" t="s">
        <v>290</v>
      </c>
      <c r="U109" s="73">
        <v>43871</v>
      </c>
      <c r="V109" s="60" t="s">
        <v>290</v>
      </c>
    </row>
    <row r="110" spans="1:22" ht="14.5">
      <c r="A110" s="60" t="s">
        <v>1155</v>
      </c>
      <c r="B110" s="60" t="s">
        <v>691</v>
      </c>
      <c r="C110" s="60" t="s">
        <v>674</v>
      </c>
      <c r="D110" s="60" t="s">
        <v>1323</v>
      </c>
      <c r="E110" s="60" t="s">
        <v>1189</v>
      </c>
      <c r="F110" s="73">
        <v>43871</v>
      </c>
      <c r="G110" s="61">
        <v>2799.82</v>
      </c>
      <c r="H110" s="61">
        <v>237845</v>
      </c>
      <c r="I110" s="60" t="s">
        <v>271</v>
      </c>
      <c r="J110" s="60" t="s">
        <v>1190</v>
      </c>
      <c r="K110" s="60" t="s">
        <v>662</v>
      </c>
      <c r="L110" s="60" t="s">
        <v>1191</v>
      </c>
      <c r="M110" s="60" t="s">
        <v>1189</v>
      </c>
      <c r="N110" s="60" t="s">
        <v>662</v>
      </c>
      <c r="O110" s="60" t="s">
        <v>290</v>
      </c>
      <c r="P110" s="60" t="s">
        <v>663</v>
      </c>
      <c r="Q110" s="60" t="s">
        <v>290</v>
      </c>
      <c r="R110" s="60" t="s">
        <v>290</v>
      </c>
      <c r="S110" s="73"/>
      <c r="T110" s="60" t="s">
        <v>290</v>
      </c>
      <c r="U110" s="73">
        <v>43871</v>
      </c>
      <c r="V110" s="60" t="s">
        <v>290</v>
      </c>
    </row>
    <row r="111" spans="1:22" ht="14.5">
      <c r="A111" s="60" t="s">
        <v>1155</v>
      </c>
      <c r="B111" s="60" t="s">
        <v>691</v>
      </c>
      <c r="C111" s="60" t="s">
        <v>674</v>
      </c>
      <c r="D111" s="60" t="s">
        <v>1323</v>
      </c>
      <c r="E111" s="60" t="s">
        <v>1326</v>
      </c>
      <c r="F111" s="73">
        <v>44153</v>
      </c>
      <c r="G111" s="61">
        <v>8850.0300000000007</v>
      </c>
      <c r="H111" s="61">
        <v>751810</v>
      </c>
      <c r="I111" s="60" t="s">
        <v>271</v>
      </c>
      <c r="J111" s="60" t="s">
        <v>1327</v>
      </c>
      <c r="K111" s="60" t="s">
        <v>662</v>
      </c>
      <c r="L111" s="60" t="s">
        <v>1328</v>
      </c>
      <c r="M111" s="60" t="s">
        <v>1326</v>
      </c>
      <c r="N111" s="60" t="s">
        <v>662</v>
      </c>
      <c r="O111" s="60" t="s">
        <v>290</v>
      </c>
      <c r="P111" s="60" t="s">
        <v>663</v>
      </c>
      <c r="Q111" s="60" t="s">
        <v>290</v>
      </c>
      <c r="R111" s="60" t="s">
        <v>290</v>
      </c>
      <c r="S111" s="73"/>
      <c r="T111" s="60" t="s">
        <v>290</v>
      </c>
      <c r="U111" s="73">
        <v>44153</v>
      </c>
      <c r="V111" s="60" t="s">
        <v>290</v>
      </c>
    </row>
    <row r="112" spans="1:22" ht="14.5">
      <c r="A112" s="60" t="s">
        <v>578</v>
      </c>
      <c r="B112" s="60" t="s">
        <v>691</v>
      </c>
      <c r="C112" s="60" t="s">
        <v>674</v>
      </c>
      <c r="D112" s="60" t="s">
        <v>1325</v>
      </c>
      <c r="E112" s="60" t="s">
        <v>1760</v>
      </c>
      <c r="F112" s="73">
        <v>44643</v>
      </c>
      <c r="G112" s="61">
        <v>-96596.26</v>
      </c>
      <c r="H112" s="61">
        <v>-8215511.9100000001</v>
      </c>
      <c r="I112" s="60" t="s">
        <v>20</v>
      </c>
      <c r="J112" s="60" t="s">
        <v>1761</v>
      </c>
      <c r="K112" s="60" t="s">
        <v>1758</v>
      </c>
      <c r="L112" s="60" t="s">
        <v>1762</v>
      </c>
      <c r="M112" s="60" t="s">
        <v>1760</v>
      </c>
      <c r="N112" s="60" t="s">
        <v>290</v>
      </c>
      <c r="O112" s="60" t="s">
        <v>290</v>
      </c>
      <c r="P112" s="60" t="s">
        <v>658</v>
      </c>
      <c r="Q112" s="60" t="s">
        <v>290</v>
      </c>
      <c r="R112" s="60" t="s">
        <v>1135</v>
      </c>
      <c r="S112" s="73">
        <v>44748</v>
      </c>
      <c r="T112" s="60" t="s">
        <v>3761</v>
      </c>
      <c r="U112" s="73">
        <v>44643</v>
      </c>
      <c r="V112" s="60" t="s">
        <v>675</v>
      </c>
    </row>
    <row r="113" spans="1:22" ht="14.5">
      <c r="A113" s="60" t="s">
        <v>578</v>
      </c>
      <c r="B113" s="60" t="s">
        <v>691</v>
      </c>
      <c r="C113" s="60" t="s">
        <v>674</v>
      </c>
      <c r="D113" s="60" t="s">
        <v>1325</v>
      </c>
      <c r="E113" s="60" t="s">
        <v>2542</v>
      </c>
      <c r="F113" s="73">
        <v>44742</v>
      </c>
      <c r="G113" s="61">
        <v>-1057168.28</v>
      </c>
      <c r="H113" s="61">
        <v>-93189383.879999995</v>
      </c>
      <c r="I113" s="60" t="s">
        <v>20</v>
      </c>
      <c r="J113" s="60" t="s">
        <v>2543</v>
      </c>
      <c r="K113" s="60" t="s">
        <v>2544</v>
      </c>
      <c r="L113" s="60" t="s">
        <v>2545</v>
      </c>
      <c r="M113" s="60" t="s">
        <v>2542</v>
      </c>
      <c r="N113" s="60" t="s">
        <v>290</v>
      </c>
      <c r="O113" s="60" t="s">
        <v>290</v>
      </c>
      <c r="P113" s="60" t="s">
        <v>2546</v>
      </c>
      <c r="Q113" s="60" t="s">
        <v>290</v>
      </c>
      <c r="R113" s="60" t="s">
        <v>1135</v>
      </c>
      <c r="S113" s="73"/>
      <c r="T113" s="60" t="s">
        <v>290</v>
      </c>
      <c r="U113" s="73">
        <v>44742</v>
      </c>
      <c r="V113" s="60" t="s">
        <v>290</v>
      </c>
    </row>
    <row r="114" spans="1:22" ht="14.5">
      <c r="A114" s="60" t="s">
        <v>578</v>
      </c>
      <c r="B114" s="60" t="s">
        <v>691</v>
      </c>
      <c r="C114" s="60" t="s">
        <v>674</v>
      </c>
      <c r="D114" s="60" t="s">
        <v>1325</v>
      </c>
      <c r="E114" s="60" t="s">
        <v>2547</v>
      </c>
      <c r="F114" s="73">
        <v>44706</v>
      </c>
      <c r="G114" s="61">
        <v>-359200.38</v>
      </c>
      <c r="H114" s="61">
        <v>-30711632.489999998</v>
      </c>
      <c r="I114" s="60" t="s">
        <v>20</v>
      </c>
      <c r="J114" s="60" t="s">
        <v>2548</v>
      </c>
      <c r="K114" s="60" t="s">
        <v>2195</v>
      </c>
      <c r="L114" s="60" t="s">
        <v>2549</v>
      </c>
      <c r="M114" s="60" t="s">
        <v>2547</v>
      </c>
      <c r="N114" s="60" t="s">
        <v>290</v>
      </c>
      <c r="O114" s="60" t="s">
        <v>290</v>
      </c>
      <c r="P114" s="60" t="s">
        <v>1370</v>
      </c>
      <c r="Q114" s="60" t="s">
        <v>290</v>
      </c>
      <c r="R114" s="60" t="s">
        <v>1135</v>
      </c>
      <c r="S114" s="73"/>
      <c r="T114" s="60" t="s">
        <v>290</v>
      </c>
      <c r="U114" s="73">
        <v>44706</v>
      </c>
      <c r="V114" s="60" t="s">
        <v>290</v>
      </c>
    </row>
    <row r="115" spans="1:22" ht="14.5">
      <c r="A115" s="60" t="s">
        <v>578</v>
      </c>
      <c r="B115" s="60" t="s">
        <v>691</v>
      </c>
      <c r="C115" s="60" t="s">
        <v>674</v>
      </c>
      <c r="D115" s="60" t="s">
        <v>1325</v>
      </c>
      <c r="E115" s="60" t="s">
        <v>1763</v>
      </c>
      <c r="F115" s="73">
        <v>44656</v>
      </c>
      <c r="G115" s="61">
        <v>-115806.89</v>
      </c>
      <c r="H115" s="61">
        <v>-9872537.3699999992</v>
      </c>
      <c r="I115" s="60" t="s">
        <v>20</v>
      </c>
      <c r="J115" s="60" t="s">
        <v>1764</v>
      </c>
      <c r="K115" s="60" t="s">
        <v>1758</v>
      </c>
      <c r="L115" s="60" t="s">
        <v>1765</v>
      </c>
      <c r="M115" s="60" t="s">
        <v>1763</v>
      </c>
      <c r="N115" s="60" t="s">
        <v>290</v>
      </c>
      <c r="O115" s="60" t="s">
        <v>290</v>
      </c>
      <c r="P115" s="60" t="s">
        <v>658</v>
      </c>
      <c r="Q115" s="60" t="s">
        <v>290</v>
      </c>
      <c r="R115" s="60" t="s">
        <v>1135</v>
      </c>
      <c r="S115" s="73">
        <v>44749</v>
      </c>
      <c r="T115" s="60" t="s">
        <v>3762</v>
      </c>
      <c r="U115" s="73">
        <v>44656</v>
      </c>
      <c r="V115" s="60" t="s">
        <v>675</v>
      </c>
    </row>
    <row r="116" spans="1:22" ht="14.5">
      <c r="A116" s="60" t="s">
        <v>578</v>
      </c>
      <c r="B116" s="60" t="s">
        <v>691</v>
      </c>
      <c r="C116" s="60" t="s">
        <v>674</v>
      </c>
      <c r="D116" s="60" t="s">
        <v>1325</v>
      </c>
      <c r="E116" s="60" t="s">
        <v>1766</v>
      </c>
      <c r="F116" s="73">
        <v>44661</v>
      </c>
      <c r="G116" s="61">
        <v>-30951.05</v>
      </c>
      <c r="H116" s="61">
        <v>-2638577.0099999998</v>
      </c>
      <c r="I116" s="60" t="s">
        <v>20</v>
      </c>
      <c r="J116" s="60" t="s">
        <v>1767</v>
      </c>
      <c r="K116" s="60" t="s">
        <v>1768</v>
      </c>
      <c r="L116" s="60" t="s">
        <v>1769</v>
      </c>
      <c r="M116" s="60" t="s">
        <v>1766</v>
      </c>
      <c r="N116" s="60" t="s">
        <v>290</v>
      </c>
      <c r="O116" s="60" t="s">
        <v>290</v>
      </c>
      <c r="P116" s="60" t="s">
        <v>658</v>
      </c>
      <c r="Q116" s="60" t="s">
        <v>290</v>
      </c>
      <c r="R116" s="60" t="s">
        <v>1135</v>
      </c>
      <c r="S116" s="73"/>
      <c r="T116" s="60" t="s">
        <v>290</v>
      </c>
      <c r="U116" s="73">
        <v>44661</v>
      </c>
      <c r="V116" s="60" t="s">
        <v>675</v>
      </c>
    </row>
    <row r="117" spans="1:22" ht="14.5">
      <c r="A117" s="60" t="s">
        <v>1155</v>
      </c>
      <c r="B117" s="60" t="s">
        <v>1130</v>
      </c>
      <c r="C117" s="60" t="s">
        <v>688</v>
      </c>
      <c r="D117" s="60" t="s">
        <v>1323</v>
      </c>
      <c r="E117" s="60" t="s">
        <v>1329</v>
      </c>
      <c r="F117" s="73">
        <v>44105</v>
      </c>
      <c r="G117" s="61">
        <v>5955.93</v>
      </c>
      <c r="H117" s="61">
        <v>500000</v>
      </c>
      <c r="I117" s="60" t="s">
        <v>271</v>
      </c>
      <c r="J117" s="60" t="s">
        <v>1330</v>
      </c>
      <c r="K117" s="60" t="s">
        <v>1331</v>
      </c>
      <c r="L117" s="60" t="s">
        <v>290</v>
      </c>
      <c r="M117" s="60" t="s">
        <v>1329</v>
      </c>
      <c r="N117" s="60" t="s">
        <v>1331</v>
      </c>
      <c r="O117" s="60" t="s">
        <v>290</v>
      </c>
      <c r="P117" s="60" t="s">
        <v>1332</v>
      </c>
      <c r="Q117" s="60" t="s">
        <v>290</v>
      </c>
      <c r="R117" s="60" t="s">
        <v>1135</v>
      </c>
      <c r="S117" s="73"/>
      <c r="T117" s="60" t="s">
        <v>290</v>
      </c>
      <c r="U117" s="73">
        <v>44105</v>
      </c>
      <c r="V117" s="60" t="s">
        <v>290</v>
      </c>
    </row>
    <row r="118" spans="1:22" ht="14.5">
      <c r="A118" s="60" t="s">
        <v>1155</v>
      </c>
      <c r="B118" s="60" t="s">
        <v>1130</v>
      </c>
      <c r="C118" s="60" t="s">
        <v>688</v>
      </c>
      <c r="D118" s="60" t="s">
        <v>1323</v>
      </c>
      <c r="E118" s="60" t="s">
        <v>1333</v>
      </c>
      <c r="F118" s="73">
        <v>44105</v>
      </c>
      <c r="G118" s="61">
        <v>774.73</v>
      </c>
      <c r="H118" s="61">
        <v>65000</v>
      </c>
      <c r="I118" s="60" t="s">
        <v>271</v>
      </c>
      <c r="J118" s="60" t="s">
        <v>1334</v>
      </c>
      <c r="K118" s="60" t="s">
        <v>1335</v>
      </c>
      <c r="L118" s="60" t="s">
        <v>290</v>
      </c>
      <c r="M118" s="60" t="s">
        <v>1333</v>
      </c>
      <c r="N118" s="60" t="s">
        <v>1335</v>
      </c>
      <c r="O118" s="60" t="s">
        <v>290</v>
      </c>
      <c r="P118" s="60" t="s">
        <v>1336</v>
      </c>
      <c r="Q118" s="60" t="s">
        <v>290</v>
      </c>
      <c r="R118" s="60" t="s">
        <v>1135</v>
      </c>
      <c r="S118" s="73"/>
      <c r="T118" s="60" t="s">
        <v>290</v>
      </c>
      <c r="U118" s="73">
        <v>44105</v>
      </c>
      <c r="V118" s="60" t="s">
        <v>290</v>
      </c>
    </row>
    <row r="119" spans="1:22" ht="14.5">
      <c r="A119" s="60" t="s">
        <v>1203</v>
      </c>
      <c r="B119" s="60" t="s">
        <v>691</v>
      </c>
      <c r="C119" s="60" t="s">
        <v>593</v>
      </c>
      <c r="D119" s="60" t="s">
        <v>1337</v>
      </c>
      <c r="E119" s="60" t="s">
        <v>2550</v>
      </c>
      <c r="F119" s="73">
        <v>44742</v>
      </c>
      <c r="G119" s="61">
        <v>-227540.98</v>
      </c>
      <c r="H119" s="61">
        <v>-21047540.649999999</v>
      </c>
      <c r="I119" s="60" t="s">
        <v>20</v>
      </c>
      <c r="J119" s="60" t="s">
        <v>2551</v>
      </c>
      <c r="K119" s="60" t="s">
        <v>657</v>
      </c>
      <c r="L119" s="60" t="s">
        <v>2552</v>
      </c>
      <c r="M119" s="60" t="s">
        <v>2550</v>
      </c>
      <c r="N119" s="60" t="s">
        <v>675</v>
      </c>
      <c r="O119" s="60" t="s">
        <v>290</v>
      </c>
      <c r="P119" s="60" t="s">
        <v>658</v>
      </c>
      <c r="Q119" s="60" t="s">
        <v>290</v>
      </c>
      <c r="R119" s="60" t="s">
        <v>290</v>
      </c>
      <c r="S119" s="73"/>
      <c r="T119" s="60" t="s">
        <v>290</v>
      </c>
      <c r="U119" s="73">
        <v>44742</v>
      </c>
      <c r="V119" s="60" t="s">
        <v>675</v>
      </c>
    </row>
    <row r="120" spans="1:22" ht="14.5">
      <c r="A120" s="60" t="s">
        <v>1155</v>
      </c>
      <c r="B120" s="60" t="s">
        <v>691</v>
      </c>
      <c r="C120" s="60" t="s">
        <v>1156</v>
      </c>
      <c r="D120" s="60" t="s">
        <v>1323</v>
      </c>
      <c r="E120" s="60" t="s">
        <v>1162</v>
      </c>
      <c r="F120" s="73">
        <v>41973</v>
      </c>
      <c r="G120" s="61">
        <v>1008.95</v>
      </c>
      <c r="H120" s="61">
        <v>80000</v>
      </c>
      <c r="I120" s="60" t="s">
        <v>271</v>
      </c>
      <c r="J120" s="60" t="s">
        <v>1163</v>
      </c>
      <c r="K120" s="60" t="s">
        <v>1164</v>
      </c>
      <c r="L120" s="60" t="s">
        <v>1160</v>
      </c>
      <c r="M120" s="60" t="s">
        <v>1338</v>
      </c>
      <c r="N120" s="60" t="s">
        <v>1164</v>
      </c>
      <c r="O120" s="60" t="s">
        <v>290</v>
      </c>
      <c r="P120" s="60" t="s">
        <v>1143</v>
      </c>
      <c r="Q120" s="60" t="s">
        <v>290</v>
      </c>
      <c r="R120" s="60" t="s">
        <v>1135</v>
      </c>
      <c r="S120" s="73"/>
      <c r="T120" s="60" t="s">
        <v>290</v>
      </c>
      <c r="U120" s="73">
        <v>41973</v>
      </c>
      <c r="V120" s="60" t="s">
        <v>290</v>
      </c>
    </row>
    <row r="121" spans="1:22" ht="14.5">
      <c r="A121" s="60" t="s">
        <v>1155</v>
      </c>
      <c r="B121" s="60" t="s">
        <v>691</v>
      </c>
      <c r="C121" s="60" t="s">
        <v>593</v>
      </c>
      <c r="D121" s="60" t="s">
        <v>290</v>
      </c>
      <c r="E121" s="60" t="s">
        <v>1165</v>
      </c>
      <c r="F121" s="73">
        <v>42369</v>
      </c>
      <c r="G121" s="61">
        <v>-302.69</v>
      </c>
      <c r="H121" s="61">
        <v>-24000</v>
      </c>
      <c r="I121" s="60" t="s">
        <v>271</v>
      </c>
      <c r="J121" s="60" t="s">
        <v>1163</v>
      </c>
      <c r="K121" s="60" t="s">
        <v>1164</v>
      </c>
      <c r="L121" s="60" t="s">
        <v>1160</v>
      </c>
      <c r="M121" s="60" t="s">
        <v>1165</v>
      </c>
      <c r="N121" s="60" t="s">
        <v>1164</v>
      </c>
      <c r="O121" s="60" t="s">
        <v>290</v>
      </c>
      <c r="P121" s="60" t="s">
        <v>1146</v>
      </c>
      <c r="Q121" s="60" t="s">
        <v>290</v>
      </c>
      <c r="R121" s="60" t="s">
        <v>1144</v>
      </c>
      <c r="S121" s="73"/>
      <c r="T121" s="60" t="s">
        <v>290</v>
      </c>
      <c r="U121" s="73">
        <v>42369</v>
      </c>
      <c r="V121" s="60" t="s">
        <v>290</v>
      </c>
    </row>
    <row r="122" spans="1:22" ht="14.5">
      <c r="A122" s="60" t="s">
        <v>578</v>
      </c>
      <c r="B122" s="60" t="s">
        <v>1130</v>
      </c>
      <c r="C122" s="60" t="s">
        <v>3739</v>
      </c>
      <c r="D122" s="60" t="s">
        <v>3763</v>
      </c>
      <c r="E122" s="60" t="s">
        <v>3764</v>
      </c>
      <c r="F122" s="73">
        <v>44742</v>
      </c>
      <c r="G122" s="61">
        <v>0</v>
      </c>
      <c r="H122" s="61">
        <v>20513397</v>
      </c>
      <c r="I122" s="60" t="s">
        <v>20</v>
      </c>
      <c r="J122" s="60" t="s">
        <v>3765</v>
      </c>
      <c r="K122" s="60" t="s">
        <v>3766</v>
      </c>
      <c r="L122" s="60" t="s">
        <v>3742</v>
      </c>
      <c r="M122" s="60" t="s">
        <v>3764</v>
      </c>
      <c r="N122" s="60" t="s">
        <v>290</v>
      </c>
      <c r="O122" s="60" t="s">
        <v>290</v>
      </c>
      <c r="P122" s="60" t="s">
        <v>290</v>
      </c>
      <c r="Q122" s="60" t="s">
        <v>290</v>
      </c>
      <c r="R122" s="60" t="s">
        <v>1135</v>
      </c>
      <c r="S122" s="73">
        <v>44743</v>
      </c>
      <c r="T122" s="60" t="s">
        <v>3958</v>
      </c>
      <c r="U122" s="73">
        <v>44742</v>
      </c>
      <c r="V122" s="60" t="s">
        <v>290</v>
      </c>
    </row>
    <row r="123" spans="1:22" ht="14.5">
      <c r="A123" s="60" t="s">
        <v>1155</v>
      </c>
      <c r="B123" s="60" t="s">
        <v>691</v>
      </c>
      <c r="C123" s="60" t="s">
        <v>674</v>
      </c>
      <c r="D123" s="60" t="s">
        <v>1323</v>
      </c>
      <c r="E123" s="60" t="s">
        <v>1339</v>
      </c>
      <c r="F123" s="73">
        <v>44145</v>
      </c>
      <c r="G123" s="61">
        <v>44250.15</v>
      </c>
      <c r="H123" s="61">
        <v>3759050</v>
      </c>
      <c r="I123" s="60" t="s">
        <v>271</v>
      </c>
      <c r="J123" s="60" t="s">
        <v>1340</v>
      </c>
      <c r="K123" s="60" t="s">
        <v>662</v>
      </c>
      <c r="L123" s="60" t="s">
        <v>1183</v>
      </c>
      <c r="M123" s="60" t="s">
        <v>1339</v>
      </c>
      <c r="N123" s="60" t="s">
        <v>662</v>
      </c>
      <c r="O123" s="60" t="s">
        <v>290</v>
      </c>
      <c r="P123" s="60" t="s">
        <v>663</v>
      </c>
      <c r="Q123" s="60" t="s">
        <v>290</v>
      </c>
      <c r="R123" s="60" t="s">
        <v>290</v>
      </c>
      <c r="S123" s="73"/>
      <c r="T123" s="60" t="s">
        <v>290</v>
      </c>
      <c r="U123" s="73">
        <v>44145</v>
      </c>
      <c r="V123" s="60" t="s">
        <v>290</v>
      </c>
    </row>
    <row r="124" spans="1:22" ht="14.5">
      <c r="A124" s="60" t="s">
        <v>1155</v>
      </c>
      <c r="B124" s="60" t="s">
        <v>691</v>
      </c>
      <c r="C124" s="60" t="s">
        <v>674</v>
      </c>
      <c r="D124" s="60" t="s">
        <v>1323</v>
      </c>
      <c r="E124" s="60" t="s">
        <v>1173</v>
      </c>
      <c r="F124" s="73">
        <v>43046</v>
      </c>
      <c r="G124" s="61">
        <v>9198.18</v>
      </c>
      <c r="H124" s="61">
        <v>768600</v>
      </c>
      <c r="I124" s="60" t="s">
        <v>271</v>
      </c>
      <c r="J124" s="60" t="s">
        <v>1174</v>
      </c>
      <c r="K124" s="60" t="s">
        <v>662</v>
      </c>
      <c r="L124" s="60" t="s">
        <v>1175</v>
      </c>
      <c r="M124" s="60" t="s">
        <v>1173</v>
      </c>
      <c r="N124" s="60" t="s">
        <v>662</v>
      </c>
      <c r="O124" s="60" t="s">
        <v>290</v>
      </c>
      <c r="P124" s="60" t="s">
        <v>663</v>
      </c>
      <c r="Q124" s="60" t="s">
        <v>290</v>
      </c>
      <c r="R124" s="60" t="s">
        <v>290</v>
      </c>
      <c r="S124" s="73"/>
      <c r="T124" s="60" t="s">
        <v>290</v>
      </c>
      <c r="U124" s="73">
        <v>43046</v>
      </c>
      <c r="V124" s="60" t="s">
        <v>290</v>
      </c>
    </row>
    <row r="125" spans="1:22" ht="14.5">
      <c r="A125" s="60" t="s">
        <v>1155</v>
      </c>
      <c r="B125" s="60" t="s">
        <v>290</v>
      </c>
      <c r="C125" s="60" t="s">
        <v>674</v>
      </c>
      <c r="D125" s="60" t="s">
        <v>1323</v>
      </c>
      <c r="E125" s="60" t="s">
        <v>1176</v>
      </c>
      <c r="F125" s="73">
        <v>43046</v>
      </c>
      <c r="G125" s="61">
        <v>20072.400000000001</v>
      </c>
      <c r="H125" s="61">
        <v>1677250</v>
      </c>
      <c r="I125" s="60" t="s">
        <v>271</v>
      </c>
      <c r="J125" s="60" t="s">
        <v>1177</v>
      </c>
      <c r="K125" s="60" t="s">
        <v>662</v>
      </c>
      <c r="L125" s="60" t="s">
        <v>1175</v>
      </c>
      <c r="M125" s="60" t="s">
        <v>1176</v>
      </c>
      <c r="N125" s="60" t="s">
        <v>662</v>
      </c>
      <c r="O125" s="60" t="s">
        <v>290</v>
      </c>
      <c r="P125" s="60" t="s">
        <v>663</v>
      </c>
      <c r="Q125" s="60" t="s">
        <v>290</v>
      </c>
      <c r="R125" s="60" t="s">
        <v>290</v>
      </c>
      <c r="S125" s="73"/>
      <c r="T125" s="60" t="s">
        <v>290</v>
      </c>
      <c r="U125" s="73">
        <v>43046</v>
      </c>
      <c r="V125" s="60" t="s">
        <v>290</v>
      </c>
    </row>
    <row r="126" spans="1:22" ht="14.5">
      <c r="A126" s="60" t="s">
        <v>1155</v>
      </c>
      <c r="B126" s="60" t="s">
        <v>691</v>
      </c>
      <c r="C126" s="60" t="s">
        <v>674</v>
      </c>
      <c r="D126" s="60" t="s">
        <v>1323</v>
      </c>
      <c r="E126" s="60" t="s">
        <v>1181</v>
      </c>
      <c r="F126" s="73">
        <v>43869</v>
      </c>
      <c r="G126" s="61">
        <v>14000</v>
      </c>
      <c r="H126" s="61">
        <v>1189300</v>
      </c>
      <c r="I126" s="60" t="s">
        <v>271</v>
      </c>
      <c r="J126" s="60" t="s">
        <v>1182</v>
      </c>
      <c r="K126" s="60" t="s">
        <v>662</v>
      </c>
      <c r="L126" s="60" t="s">
        <v>1183</v>
      </c>
      <c r="M126" s="60" t="s">
        <v>1181</v>
      </c>
      <c r="N126" s="60" t="s">
        <v>662</v>
      </c>
      <c r="O126" s="60" t="s">
        <v>290</v>
      </c>
      <c r="P126" s="60" t="s">
        <v>663</v>
      </c>
      <c r="Q126" s="60" t="s">
        <v>290</v>
      </c>
      <c r="R126" s="60" t="s">
        <v>290</v>
      </c>
      <c r="S126" s="73"/>
      <c r="T126" s="60" t="s">
        <v>290</v>
      </c>
      <c r="U126" s="73">
        <v>43869</v>
      </c>
      <c r="V126" s="60" t="s">
        <v>290</v>
      </c>
    </row>
    <row r="127" spans="1:22" ht="14.5">
      <c r="A127" s="60" t="s">
        <v>1155</v>
      </c>
      <c r="B127" s="60" t="s">
        <v>691</v>
      </c>
      <c r="C127" s="60" t="s">
        <v>674</v>
      </c>
      <c r="D127" s="60" t="s">
        <v>1323</v>
      </c>
      <c r="E127" s="60" t="s">
        <v>1184</v>
      </c>
      <c r="F127" s="73">
        <v>43869</v>
      </c>
      <c r="G127" s="61">
        <v>18642.73</v>
      </c>
      <c r="H127" s="61">
        <v>1583700</v>
      </c>
      <c r="I127" s="60" t="s">
        <v>271</v>
      </c>
      <c r="J127" s="60" t="s">
        <v>1185</v>
      </c>
      <c r="K127" s="60" t="s">
        <v>662</v>
      </c>
      <c r="L127" s="60" t="s">
        <v>1183</v>
      </c>
      <c r="M127" s="60" t="s">
        <v>1184</v>
      </c>
      <c r="N127" s="60" t="s">
        <v>662</v>
      </c>
      <c r="O127" s="60" t="s">
        <v>290</v>
      </c>
      <c r="P127" s="60" t="s">
        <v>663</v>
      </c>
      <c r="Q127" s="60" t="s">
        <v>290</v>
      </c>
      <c r="R127" s="60" t="s">
        <v>290</v>
      </c>
      <c r="S127" s="73"/>
      <c r="T127" s="60" t="s">
        <v>290</v>
      </c>
      <c r="U127" s="73">
        <v>43869</v>
      </c>
      <c r="V127" s="60" t="s">
        <v>290</v>
      </c>
    </row>
    <row r="128" spans="1:22" ht="14.5">
      <c r="A128" s="60" t="s">
        <v>1155</v>
      </c>
      <c r="B128" s="60" t="s">
        <v>691</v>
      </c>
      <c r="C128" s="60" t="s">
        <v>674</v>
      </c>
      <c r="D128" s="60" t="s">
        <v>1323</v>
      </c>
      <c r="E128" s="60" t="s">
        <v>1194</v>
      </c>
      <c r="F128" s="73">
        <v>43906</v>
      </c>
      <c r="G128" s="61">
        <v>16395.53</v>
      </c>
      <c r="H128" s="61">
        <v>1392800</v>
      </c>
      <c r="I128" s="60" t="s">
        <v>271</v>
      </c>
      <c r="J128" s="60" t="s">
        <v>1195</v>
      </c>
      <c r="K128" s="60" t="s">
        <v>662</v>
      </c>
      <c r="L128" s="60" t="s">
        <v>1183</v>
      </c>
      <c r="M128" s="60" t="s">
        <v>1194</v>
      </c>
      <c r="N128" s="60" t="s">
        <v>662</v>
      </c>
      <c r="O128" s="60" t="s">
        <v>290</v>
      </c>
      <c r="P128" s="60" t="s">
        <v>663</v>
      </c>
      <c r="Q128" s="60" t="s">
        <v>290</v>
      </c>
      <c r="R128" s="60" t="s">
        <v>290</v>
      </c>
      <c r="S128" s="73"/>
      <c r="T128" s="60" t="s">
        <v>290</v>
      </c>
      <c r="U128" s="73">
        <v>43906</v>
      </c>
      <c r="V128" s="60" t="s">
        <v>290</v>
      </c>
    </row>
    <row r="129" spans="1:22" ht="14.5">
      <c r="A129" s="60" t="s">
        <v>1155</v>
      </c>
      <c r="B129" s="60" t="s">
        <v>691</v>
      </c>
      <c r="C129" s="60" t="s">
        <v>674</v>
      </c>
      <c r="D129" s="60" t="s">
        <v>1323</v>
      </c>
      <c r="E129" s="60" t="s">
        <v>1192</v>
      </c>
      <c r="F129" s="73">
        <v>43906</v>
      </c>
      <c r="G129" s="61">
        <v>9600.94</v>
      </c>
      <c r="H129" s="61">
        <v>815600</v>
      </c>
      <c r="I129" s="60" t="s">
        <v>271</v>
      </c>
      <c r="J129" s="60" t="s">
        <v>1193</v>
      </c>
      <c r="K129" s="60" t="s">
        <v>662</v>
      </c>
      <c r="L129" s="60" t="s">
        <v>1183</v>
      </c>
      <c r="M129" s="60" t="s">
        <v>1192</v>
      </c>
      <c r="N129" s="60" t="s">
        <v>662</v>
      </c>
      <c r="O129" s="60" t="s">
        <v>290</v>
      </c>
      <c r="P129" s="60" t="s">
        <v>663</v>
      </c>
      <c r="Q129" s="60" t="s">
        <v>290</v>
      </c>
      <c r="R129" s="60" t="s">
        <v>290</v>
      </c>
      <c r="S129" s="73"/>
      <c r="T129" s="60" t="s">
        <v>290</v>
      </c>
      <c r="U129" s="73">
        <v>43906</v>
      </c>
      <c r="V129" s="60" t="s">
        <v>290</v>
      </c>
    </row>
    <row r="130" spans="1:22" ht="14.5">
      <c r="A130" s="60" t="s">
        <v>1155</v>
      </c>
      <c r="B130" s="60" t="s">
        <v>691</v>
      </c>
      <c r="C130" s="60" t="s">
        <v>674</v>
      </c>
      <c r="D130" s="60" t="s">
        <v>1323</v>
      </c>
      <c r="E130" s="60" t="s">
        <v>1196</v>
      </c>
      <c r="F130" s="73">
        <v>43898</v>
      </c>
      <c r="G130" s="61">
        <v>4530.8999999999996</v>
      </c>
      <c r="H130" s="61">
        <v>384900</v>
      </c>
      <c r="I130" s="60" t="s">
        <v>271</v>
      </c>
      <c r="J130" s="60" t="s">
        <v>1197</v>
      </c>
      <c r="K130" s="60" t="s">
        <v>662</v>
      </c>
      <c r="L130" s="60" t="s">
        <v>1198</v>
      </c>
      <c r="M130" s="60" t="s">
        <v>1196</v>
      </c>
      <c r="N130" s="60" t="s">
        <v>662</v>
      </c>
      <c r="O130" s="60" t="s">
        <v>290</v>
      </c>
      <c r="P130" s="60" t="s">
        <v>663</v>
      </c>
      <c r="Q130" s="60" t="s">
        <v>290</v>
      </c>
      <c r="R130" s="60" t="s">
        <v>1144</v>
      </c>
      <c r="S130" s="73"/>
      <c r="T130" s="60" t="s">
        <v>290</v>
      </c>
      <c r="U130" s="73">
        <v>43898</v>
      </c>
      <c r="V130" s="60" t="s">
        <v>290</v>
      </c>
    </row>
    <row r="131" spans="1:22" ht="14.5">
      <c r="A131" s="60" t="s">
        <v>1155</v>
      </c>
      <c r="B131" s="60" t="s">
        <v>691</v>
      </c>
      <c r="C131" s="60" t="s">
        <v>674</v>
      </c>
      <c r="D131" s="60" t="s">
        <v>1323</v>
      </c>
      <c r="E131" s="60" t="s">
        <v>1196</v>
      </c>
      <c r="F131" s="73">
        <v>43898</v>
      </c>
      <c r="G131" s="61">
        <v>4807.6499999999996</v>
      </c>
      <c r="H131" s="61">
        <v>408410</v>
      </c>
      <c r="I131" s="60" t="s">
        <v>271</v>
      </c>
      <c r="J131" s="60" t="s">
        <v>1197</v>
      </c>
      <c r="K131" s="60" t="s">
        <v>662</v>
      </c>
      <c r="L131" s="60" t="s">
        <v>1198</v>
      </c>
      <c r="M131" s="60" t="s">
        <v>1196</v>
      </c>
      <c r="N131" s="60" t="s">
        <v>662</v>
      </c>
      <c r="O131" s="60" t="s">
        <v>290</v>
      </c>
      <c r="P131" s="60" t="s">
        <v>663</v>
      </c>
      <c r="Q131" s="60" t="s">
        <v>290</v>
      </c>
      <c r="R131" s="60" t="s">
        <v>1144</v>
      </c>
      <c r="S131" s="73"/>
      <c r="T131" s="60" t="s">
        <v>290</v>
      </c>
      <c r="U131" s="73">
        <v>43898</v>
      </c>
      <c r="V131" s="60" t="s">
        <v>290</v>
      </c>
    </row>
    <row r="132" spans="1:22" ht="14.5">
      <c r="A132" s="60" t="s">
        <v>1155</v>
      </c>
      <c r="B132" s="60" t="s">
        <v>691</v>
      </c>
      <c r="C132" s="60" t="s">
        <v>674</v>
      </c>
      <c r="D132" s="60" t="s">
        <v>1323</v>
      </c>
      <c r="E132" s="60" t="s">
        <v>1196</v>
      </c>
      <c r="F132" s="73">
        <v>43898</v>
      </c>
      <c r="G132" s="61">
        <v>773.4</v>
      </c>
      <c r="H132" s="61">
        <v>65700</v>
      </c>
      <c r="I132" s="60" t="s">
        <v>271</v>
      </c>
      <c r="J132" s="60" t="s">
        <v>1197</v>
      </c>
      <c r="K132" s="60" t="s">
        <v>662</v>
      </c>
      <c r="L132" s="60" t="s">
        <v>1198</v>
      </c>
      <c r="M132" s="60" t="s">
        <v>1196</v>
      </c>
      <c r="N132" s="60" t="s">
        <v>662</v>
      </c>
      <c r="O132" s="60" t="s">
        <v>290</v>
      </c>
      <c r="P132" s="60" t="s">
        <v>663</v>
      </c>
      <c r="Q132" s="60" t="s">
        <v>290</v>
      </c>
      <c r="R132" s="60" t="s">
        <v>1144</v>
      </c>
      <c r="S132" s="73"/>
      <c r="T132" s="60" t="s">
        <v>290</v>
      </c>
      <c r="U132" s="73">
        <v>43898</v>
      </c>
      <c r="V132" s="60" t="s">
        <v>290</v>
      </c>
    </row>
    <row r="133" spans="1:22" ht="14.5">
      <c r="A133" s="60" t="s">
        <v>1155</v>
      </c>
      <c r="B133" s="60" t="s">
        <v>691</v>
      </c>
      <c r="C133" s="60" t="s">
        <v>674</v>
      </c>
      <c r="D133" s="60" t="s">
        <v>1323</v>
      </c>
      <c r="E133" s="60" t="s">
        <v>1196</v>
      </c>
      <c r="F133" s="73">
        <v>43898</v>
      </c>
      <c r="G133" s="61">
        <v>3948.97</v>
      </c>
      <c r="H133" s="61">
        <v>335465</v>
      </c>
      <c r="I133" s="60" t="s">
        <v>271</v>
      </c>
      <c r="J133" s="60" t="s">
        <v>1197</v>
      </c>
      <c r="K133" s="60" t="s">
        <v>662</v>
      </c>
      <c r="L133" s="60" t="s">
        <v>1198</v>
      </c>
      <c r="M133" s="60" t="s">
        <v>1196</v>
      </c>
      <c r="N133" s="60" t="s">
        <v>662</v>
      </c>
      <c r="O133" s="60" t="s">
        <v>290</v>
      </c>
      <c r="P133" s="60" t="s">
        <v>663</v>
      </c>
      <c r="Q133" s="60" t="s">
        <v>290</v>
      </c>
      <c r="R133" s="60" t="s">
        <v>1144</v>
      </c>
      <c r="S133" s="73"/>
      <c r="T133" s="60" t="s">
        <v>290</v>
      </c>
      <c r="U133" s="73">
        <v>43898</v>
      </c>
      <c r="V133" s="60" t="s">
        <v>290</v>
      </c>
    </row>
    <row r="134" spans="1:22" ht="14.5">
      <c r="A134" s="60" t="s">
        <v>1155</v>
      </c>
      <c r="B134" s="60" t="s">
        <v>691</v>
      </c>
      <c r="C134" s="60" t="s">
        <v>674</v>
      </c>
      <c r="D134" s="60" t="s">
        <v>1323</v>
      </c>
      <c r="E134" s="60" t="s">
        <v>1196</v>
      </c>
      <c r="F134" s="73">
        <v>43898</v>
      </c>
      <c r="G134" s="61">
        <v>1809.71</v>
      </c>
      <c r="H134" s="61">
        <v>153735</v>
      </c>
      <c r="I134" s="60" t="s">
        <v>271</v>
      </c>
      <c r="J134" s="60" t="s">
        <v>1197</v>
      </c>
      <c r="K134" s="60" t="s">
        <v>662</v>
      </c>
      <c r="L134" s="60" t="s">
        <v>1198</v>
      </c>
      <c r="M134" s="60" t="s">
        <v>1196</v>
      </c>
      <c r="N134" s="60" t="s">
        <v>662</v>
      </c>
      <c r="O134" s="60" t="s">
        <v>290</v>
      </c>
      <c r="P134" s="60" t="s">
        <v>663</v>
      </c>
      <c r="Q134" s="60" t="s">
        <v>290</v>
      </c>
      <c r="R134" s="60" t="s">
        <v>1144</v>
      </c>
      <c r="S134" s="73"/>
      <c r="T134" s="60" t="s">
        <v>290</v>
      </c>
      <c r="U134" s="73">
        <v>43898</v>
      </c>
      <c r="V134" s="60" t="s">
        <v>290</v>
      </c>
    </row>
    <row r="135" spans="1:22" ht="14.5">
      <c r="A135" s="60" t="s">
        <v>1129</v>
      </c>
      <c r="B135" s="60" t="s">
        <v>1130</v>
      </c>
      <c r="C135" s="60" t="s">
        <v>639</v>
      </c>
      <c r="D135" s="60" t="s">
        <v>1394</v>
      </c>
      <c r="E135" s="60" t="s">
        <v>2359</v>
      </c>
      <c r="F135" s="73">
        <v>44739</v>
      </c>
      <c r="G135" s="61">
        <v>-178895.3</v>
      </c>
      <c r="H135" s="61">
        <v>-15769620.699999999</v>
      </c>
      <c r="I135" s="60" t="s">
        <v>20</v>
      </c>
      <c r="J135" s="60" t="s">
        <v>3767</v>
      </c>
      <c r="K135" s="60" t="s">
        <v>660</v>
      </c>
      <c r="L135" s="60" t="s">
        <v>2360</v>
      </c>
      <c r="M135" s="60" t="s">
        <v>2361</v>
      </c>
      <c r="N135" s="60" t="s">
        <v>290</v>
      </c>
      <c r="O135" s="60" t="s">
        <v>735</v>
      </c>
      <c r="P135" s="60" t="s">
        <v>290</v>
      </c>
      <c r="Q135" s="60" t="s">
        <v>290</v>
      </c>
      <c r="R135" s="60" t="s">
        <v>1135</v>
      </c>
      <c r="S135" s="73"/>
      <c r="T135" s="60" t="s">
        <v>290</v>
      </c>
      <c r="U135" s="73">
        <v>44739</v>
      </c>
      <c r="V135" s="60" t="s">
        <v>735</v>
      </c>
    </row>
    <row r="136" spans="1:22" ht="14.5">
      <c r="A136" s="60" t="s">
        <v>640</v>
      </c>
      <c r="B136" s="60" t="s">
        <v>1130</v>
      </c>
      <c r="C136" s="60" t="s">
        <v>639</v>
      </c>
      <c r="D136" s="60" t="s">
        <v>1395</v>
      </c>
      <c r="E136" s="60" t="s">
        <v>2553</v>
      </c>
      <c r="F136" s="73">
        <v>44741</v>
      </c>
      <c r="G136" s="61">
        <v>-400000</v>
      </c>
      <c r="H136" s="61">
        <v>-38048000</v>
      </c>
      <c r="I136" s="60" t="s">
        <v>20</v>
      </c>
      <c r="J136" s="60" t="s">
        <v>2554</v>
      </c>
      <c r="K136" s="60" t="s">
        <v>660</v>
      </c>
      <c r="L136" s="60" t="s">
        <v>1397</v>
      </c>
      <c r="M136" s="60" t="s">
        <v>2553</v>
      </c>
      <c r="N136" s="60" t="s">
        <v>290</v>
      </c>
      <c r="O136" s="60" t="s">
        <v>735</v>
      </c>
      <c r="P136" s="60" t="s">
        <v>290</v>
      </c>
      <c r="Q136" s="60" t="s">
        <v>290</v>
      </c>
      <c r="R136" s="60" t="s">
        <v>1144</v>
      </c>
      <c r="S136" s="73"/>
      <c r="T136" s="60" t="s">
        <v>290</v>
      </c>
      <c r="U136" s="73">
        <v>44741</v>
      </c>
      <c r="V136" s="60" t="s">
        <v>735</v>
      </c>
    </row>
    <row r="137" spans="1:22" ht="14.5">
      <c r="A137" s="60" t="s">
        <v>640</v>
      </c>
      <c r="B137" s="60" t="s">
        <v>290</v>
      </c>
      <c r="C137" s="60" t="s">
        <v>639</v>
      </c>
      <c r="D137" s="60" t="s">
        <v>1395</v>
      </c>
      <c r="E137" s="60" t="s">
        <v>1772</v>
      </c>
      <c r="F137" s="73">
        <v>44671</v>
      </c>
      <c r="G137" s="61">
        <v>-100871.69</v>
      </c>
      <c r="H137" s="61">
        <v>-8916929.4100000001</v>
      </c>
      <c r="I137" s="60" t="s">
        <v>20</v>
      </c>
      <c r="J137" s="60" t="s">
        <v>1773</v>
      </c>
      <c r="K137" s="60" t="s">
        <v>1748</v>
      </c>
      <c r="L137" s="60" t="s">
        <v>1774</v>
      </c>
      <c r="M137" s="60" t="s">
        <v>1772</v>
      </c>
      <c r="N137" s="60" t="s">
        <v>290</v>
      </c>
      <c r="O137" s="60" t="s">
        <v>1749</v>
      </c>
      <c r="P137" s="60" t="s">
        <v>290</v>
      </c>
      <c r="Q137" s="60" t="s">
        <v>290</v>
      </c>
      <c r="R137" s="60" t="s">
        <v>290</v>
      </c>
      <c r="S137" s="73"/>
      <c r="T137" s="60" t="s">
        <v>290</v>
      </c>
      <c r="U137" s="73">
        <v>44671</v>
      </c>
      <c r="V137" s="60" t="s">
        <v>1749</v>
      </c>
    </row>
    <row r="138" spans="1:22" ht="14.5">
      <c r="A138" s="60" t="s">
        <v>640</v>
      </c>
      <c r="B138" s="60" t="s">
        <v>290</v>
      </c>
      <c r="C138" s="60" t="s">
        <v>639</v>
      </c>
      <c r="D138" s="60" t="s">
        <v>1395</v>
      </c>
      <c r="E138" s="60" t="s">
        <v>1775</v>
      </c>
      <c r="F138" s="73">
        <v>44676</v>
      </c>
      <c r="G138" s="61">
        <v>-117183.2</v>
      </c>
      <c r="H138" s="61">
        <v>-10341820.42</v>
      </c>
      <c r="I138" s="60" t="s">
        <v>20</v>
      </c>
      <c r="J138" s="60" t="s">
        <v>1776</v>
      </c>
      <c r="K138" s="60" t="s">
        <v>1748</v>
      </c>
      <c r="L138" s="60" t="s">
        <v>1774</v>
      </c>
      <c r="M138" s="60" t="s">
        <v>1775</v>
      </c>
      <c r="N138" s="60" t="s">
        <v>290</v>
      </c>
      <c r="O138" s="60" t="s">
        <v>1749</v>
      </c>
      <c r="P138" s="60" t="s">
        <v>290</v>
      </c>
      <c r="Q138" s="60" t="s">
        <v>290</v>
      </c>
      <c r="R138" s="60" t="s">
        <v>290</v>
      </c>
      <c r="S138" s="73"/>
      <c r="T138" s="60" t="s">
        <v>290</v>
      </c>
      <c r="U138" s="73">
        <v>44676</v>
      </c>
      <c r="V138" s="60" t="s">
        <v>1749</v>
      </c>
    </row>
    <row r="139" spans="1:22" ht="14.5">
      <c r="A139" s="60" t="s">
        <v>640</v>
      </c>
      <c r="B139" s="60" t="s">
        <v>1771</v>
      </c>
      <c r="C139" s="60" t="s">
        <v>639</v>
      </c>
      <c r="D139" s="60" t="s">
        <v>1395</v>
      </c>
      <c r="E139" s="60" t="s">
        <v>1777</v>
      </c>
      <c r="F139" s="73">
        <v>44676</v>
      </c>
      <c r="G139" s="61">
        <v>-150211.46</v>
      </c>
      <c r="H139" s="61">
        <v>-13564094.84</v>
      </c>
      <c r="I139" s="60" t="s">
        <v>20</v>
      </c>
      <c r="J139" s="60" t="s">
        <v>1778</v>
      </c>
      <c r="K139" s="60" t="s">
        <v>1748</v>
      </c>
      <c r="L139" s="60" t="s">
        <v>1774</v>
      </c>
      <c r="M139" s="60" t="s">
        <v>1777</v>
      </c>
      <c r="N139" s="60" t="s">
        <v>290</v>
      </c>
      <c r="O139" s="60" t="s">
        <v>1749</v>
      </c>
      <c r="P139" s="60" t="s">
        <v>290</v>
      </c>
      <c r="Q139" s="60" t="s">
        <v>290</v>
      </c>
      <c r="R139" s="60" t="s">
        <v>1144</v>
      </c>
      <c r="S139" s="73"/>
      <c r="T139" s="60" t="s">
        <v>290</v>
      </c>
      <c r="U139" s="73">
        <v>44676</v>
      </c>
      <c r="V139" s="60" t="s">
        <v>1749</v>
      </c>
    </row>
    <row r="140" spans="1:22" ht="14.5">
      <c r="A140" s="60" t="s">
        <v>640</v>
      </c>
      <c r="B140" s="60" t="s">
        <v>290</v>
      </c>
      <c r="C140" s="60" t="s">
        <v>639</v>
      </c>
      <c r="D140" s="60" t="s">
        <v>1395</v>
      </c>
      <c r="E140" s="60" t="s">
        <v>2555</v>
      </c>
      <c r="F140" s="73">
        <v>44700</v>
      </c>
      <c r="G140" s="61">
        <v>-169671</v>
      </c>
      <c r="H140" s="61">
        <v>-16143800.390000001</v>
      </c>
      <c r="I140" s="60" t="s">
        <v>20</v>
      </c>
      <c r="J140" s="60" t="s">
        <v>2556</v>
      </c>
      <c r="K140" s="60" t="s">
        <v>660</v>
      </c>
      <c r="L140" s="60" t="s">
        <v>1397</v>
      </c>
      <c r="M140" s="60" t="s">
        <v>2555</v>
      </c>
      <c r="N140" s="60" t="s">
        <v>290</v>
      </c>
      <c r="O140" s="60" t="s">
        <v>735</v>
      </c>
      <c r="P140" s="60" t="s">
        <v>290</v>
      </c>
      <c r="Q140" s="60" t="s">
        <v>290</v>
      </c>
      <c r="R140" s="60" t="s">
        <v>290</v>
      </c>
      <c r="S140" s="73"/>
      <c r="T140" s="60" t="s">
        <v>290</v>
      </c>
      <c r="U140" s="73">
        <v>44700</v>
      </c>
      <c r="V140" s="60" t="s">
        <v>735</v>
      </c>
    </row>
    <row r="141" spans="1:22" ht="14.5">
      <c r="A141" s="60" t="s">
        <v>640</v>
      </c>
      <c r="B141" s="60" t="s">
        <v>1130</v>
      </c>
      <c r="C141" s="60" t="s">
        <v>639</v>
      </c>
      <c r="D141" s="60" t="s">
        <v>1395</v>
      </c>
      <c r="E141" s="60" t="s">
        <v>2557</v>
      </c>
      <c r="F141" s="73">
        <v>44712</v>
      </c>
      <c r="G141" s="61">
        <v>-230181</v>
      </c>
      <c r="H141" s="61">
        <v>-20920455.149999999</v>
      </c>
      <c r="I141" s="60" t="s">
        <v>20</v>
      </c>
      <c r="J141" s="60" t="s">
        <v>2558</v>
      </c>
      <c r="K141" s="60" t="s">
        <v>660</v>
      </c>
      <c r="L141" s="60" t="s">
        <v>1397</v>
      </c>
      <c r="M141" s="60" t="s">
        <v>2557</v>
      </c>
      <c r="N141" s="60" t="s">
        <v>290</v>
      </c>
      <c r="O141" s="60" t="s">
        <v>735</v>
      </c>
      <c r="P141" s="60" t="s">
        <v>290</v>
      </c>
      <c r="Q141" s="60" t="s">
        <v>290</v>
      </c>
      <c r="R141" s="60" t="s">
        <v>1144</v>
      </c>
      <c r="S141" s="73"/>
      <c r="T141" s="60" t="s">
        <v>290</v>
      </c>
      <c r="U141" s="73">
        <v>44712</v>
      </c>
      <c r="V141" s="60" t="s">
        <v>735</v>
      </c>
    </row>
    <row r="142" spans="1:22" ht="14.5">
      <c r="A142" s="60" t="s">
        <v>640</v>
      </c>
      <c r="B142" s="60" t="s">
        <v>1771</v>
      </c>
      <c r="C142" s="60" t="s">
        <v>639</v>
      </c>
      <c r="D142" s="60" t="s">
        <v>1395</v>
      </c>
      <c r="E142" s="60" t="s">
        <v>2559</v>
      </c>
      <c r="F142" s="73">
        <v>44714</v>
      </c>
      <c r="G142" s="61">
        <v>-234233</v>
      </c>
      <c r="H142" s="61">
        <v>-22042270.93</v>
      </c>
      <c r="I142" s="60" t="s">
        <v>20</v>
      </c>
      <c r="J142" s="60" t="s">
        <v>2560</v>
      </c>
      <c r="K142" s="60" t="s">
        <v>1748</v>
      </c>
      <c r="L142" s="60" t="s">
        <v>1784</v>
      </c>
      <c r="M142" s="60" t="s">
        <v>2559</v>
      </c>
      <c r="N142" s="60" t="s">
        <v>290</v>
      </c>
      <c r="O142" s="60" t="s">
        <v>1749</v>
      </c>
      <c r="P142" s="60" t="s">
        <v>290</v>
      </c>
      <c r="Q142" s="60" t="s">
        <v>290</v>
      </c>
      <c r="R142" s="60" t="s">
        <v>1144</v>
      </c>
      <c r="S142" s="73"/>
      <c r="T142" s="60" t="s">
        <v>290</v>
      </c>
      <c r="U142" s="73">
        <v>44714</v>
      </c>
      <c r="V142" s="60" t="s">
        <v>1749</v>
      </c>
    </row>
    <row r="143" spans="1:22" ht="14.5">
      <c r="A143" s="60" t="s">
        <v>640</v>
      </c>
      <c r="B143" s="60" t="s">
        <v>290</v>
      </c>
      <c r="C143" s="60" t="s">
        <v>639</v>
      </c>
      <c r="D143" s="60" t="s">
        <v>1395</v>
      </c>
      <c r="E143" s="60" t="s">
        <v>2561</v>
      </c>
      <c r="F143" s="73">
        <v>44721</v>
      </c>
      <c r="G143" s="61">
        <v>-52150.48</v>
      </c>
      <c r="H143" s="61">
        <v>-4597064.8099999996</v>
      </c>
      <c r="I143" s="60" t="s">
        <v>20</v>
      </c>
      <c r="J143" s="60" t="s">
        <v>2562</v>
      </c>
      <c r="K143" s="60" t="s">
        <v>1748</v>
      </c>
      <c r="L143" s="60" t="s">
        <v>1784</v>
      </c>
      <c r="M143" s="60" t="s">
        <v>2561</v>
      </c>
      <c r="N143" s="60" t="s">
        <v>290</v>
      </c>
      <c r="O143" s="60" t="s">
        <v>1749</v>
      </c>
      <c r="P143" s="60" t="s">
        <v>290</v>
      </c>
      <c r="Q143" s="60" t="s">
        <v>290</v>
      </c>
      <c r="R143" s="60" t="s">
        <v>290</v>
      </c>
      <c r="S143" s="73"/>
      <c r="T143" s="60" t="s">
        <v>290</v>
      </c>
      <c r="U143" s="73">
        <v>44721</v>
      </c>
      <c r="V143" s="60" t="s">
        <v>1749</v>
      </c>
    </row>
    <row r="144" spans="1:22" ht="14.5">
      <c r="A144" s="60" t="s">
        <v>640</v>
      </c>
      <c r="B144" s="60" t="s">
        <v>290</v>
      </c>
      <c r="C144" s="60" t="s">
        <v>639</v>
      </c>
      <c r="D144" s="60" t="s">
        <v>1395</v>
      </c>
      <c r="E144" s="60" t="s">
        <v>2563</v>
      </c>
      <c r="F144" s="73">
        <v>44741</v>
      </c>
      <c r="G144" s="61">
        <v>-102139</v>
      </c>
      <c r="H144" s="61">
        <v>-9033428.5099999998</v>
      </c>
      <c r="I144" s="60" t="s">
        <v>20</v>
      </c>
      <c r="J144" s="60" t="s">
        <v>2564</v>
      </c>
      <c r="K144" s="60" t="s">
        <v>660</v>
      </c>
      <c r="L144" s="60" t="s">
        <v>1397</v>
      </c>
      <c r="M144" s="60" t="s">
        <v>2563</v>
      </c>
      <c r="N144" s="60" t="s">
        <v>290</v>
      </c>
      <c r="O144" s="60" t="s">
        <v>735</v>
      </c>
      <c r="P144" s="60" t="s">
        <v>290</v>
      </c>
      <c r="Q144" s="60" t="s">
        <v>290</v>
      </c>
      <c r="R144" s="60" t="s">
        <v>290</v>
      </c>
      <c r="S144" s="73"/>
      <c r="T144" s="60" t="s">
        <v>290</v>
      </c>
      <c r="U144" s="73">
        <v>44741</v>
      </c>
      <c r="V144" s="60" t="s">
        <v>735</v>
      </c>
    </row>
    <row r="145" spans="1:22" ht="14.5">
      <c r="A145" s="60" t="s">
        <v>640</v>
      </c>
      <c r="B145" s="60" t="s">
        <v>290</v>
      </c>
      <c r="C145" s="60" t="s">
        <v>3959</v>
      </c>
      <c r="D145" s="60" t="s">
        <v>1395</v>
      </c>
      <c r="E145" s="60" t="s">
        <v>3960</v>
      </c>
      <c r="F145" s="73">
        <v>44741</v>
      </c>
      <c r="G145" s="61">
        <v>-53959.54</v>
      </c>
      <c r="H145" s="61">
        <v>-4772316.6399999997</v>
      </c>
      <c r="I145" s="60" t="s">
        <v>20</v>
      </c>
      <c r="J145" s="60" t="s">
        <v>2565</v>
      </c>
      <c r="K145" s="60" t="s">
        <v>1748</v>
      </c>
      <c r="L145" s="60" t="s">
        <v>3961</v>
      </c>
      <c r="M145" s="60" t="s">
        <v>3960</v>
      </c>
      <c r="N145" s="60" t="s">
        <v>290</v>
      </c>
      <c r="O145" s="60" t="s">
        <v>1749</v>
      </c>
      <c r="P145" s="60" t="s">
        <v>290</v>
      </c>
      <c r="Q145" s="60" t="s">
        <v>290</v>
      </c>
      <c r="R145" s="60" t="s">
        <v>290</v>
      </c>
      <c r="S145" s="73"/>
      <c r="T145" s="60" t="s">
        <v>290</v>
      </c>
      <c r="U145" s="73">
        <v>44741</v>
      </c>
      <c r="V145" s="60" t="s">
        <v>1749</v>
      </c>
    </row>
    <row r="146" spans="1:22" ht="14.5">
      <c r="A146" s="60" t="s">
        <v>640</v>
      </c>
      <c r="B146" s="60" t="s">
        <v>290</v>
      </c>
      <c r="C146" s="60" t="s">
        <v>639</v>
      </c>
      <c r="D146" s="60" t="s">
        <v>1395</v>
      </c>
      <c r="E146" s="60" t="s">
        <v>2566</v>
      </c>
      <c r="F146" s="73">
        <v>44742</v>
      </c>
      <c r="G146" s="61">
        <v>-300000</v>
      </c>
      <c r="H146" s="61">
        <v>-27952359.859999999</v>
      </c>
      <c r="I146" s="60" t="s">
        <v>20</v>
      </c>
      <c r="J146" s="60" t="s">
        <v>2567</v>
      </c>
      <c r="K146" s="60" t="s">
        <v>660</v>
      </c>
      <c r="L146" s="60" t="s">
        <v>1397</v>
      </c>
      <c r="M146" s="60" t="s">
        <v>2566</v>
      </c>
      <c r="N146" s="60" t="s">
        <v>290</v>
      </c>
      <c r="O146" s="60" t="s">
        <v>735</v>
      </c>
      <c r="P146" s="60" t="s">
        <v>290</v>
      </c>
      <c r="Q146" s="60" t="s">
        <v>290</v>
      </c>
      <c r="R146" s="60" t="s">
        <v>290</v>
      </c>
      <c r="S146" s="73"/>
      <c r="T146" s="60" t="s">
        <v>290</v>
      </c>
      <c r="U146" s="73">
        <v>44742</v>
      </c>
      <c r="V146" s="60" t="s">
        <v>735</v>
      </c>
    </row>
    <row r="147" spans="1:22" ht="14.5">
      <c r="A147" s="60" t="s">
        <v>640</v>
      </c>
      <c r="B147" s="60" t="s">
        <v>290</v>
      </c>
      <c r="C147" s="60" t="s">
        <v>639</v>
      </c>
      <c r="D147" s="60" t="s">
        <v>1396</v>
      </c>
      <c r="E147" s="60" t="s">
        <v>2577</v>
      </c>
      <c r="F147" s="73">
        <v>44703</v>
      </c>
      <c r="G147" s="61">
        <v>446069</v>
      </c>
      <c r="H147" s="61">
        <v>37938168.450000003</v>
      </c>
      <c r="I147" s="60" t="s">
        <v>20</v>
      </c>
      <c r="J147" s="60" t="s">
        <v>2578</v>
      </c>
      <c r="K147" s="60" t="s">
        <v>660</v>
      </c>
      <c r="L147" s="60" t="s">
        <v>1753</v>
      </c>
      <c r="M147" s="60" t="s">
        <v>2247</v>
      </c>
      <c r="N147" s="60" t="s">
        <v>290</v>
      </c>
      <c r="O147" s="60" t="s">
        <v>735</v>
      </c>
      <c r="P147" s="60" t="s">
        <v>290</v>
      </c>
      <c r="Q147" s="60" t="s">
        <v>290</v>
      </c>
      <c r="R147" s="60" t="s">
        <v>290</v>
      </c>
      <c r="S147" s="73"/>
      <c r="T147" s="60" t="s">
        <v>290</v>
      </c>
      <c r="U147" s="73">
        <v>44703</v>
      </c>
      <c r="V147" s="60" t="s">
        <v>735</v>
      </c>
    </row>
    <row r="148" spans="1:22" ht="14.5">
      <c r="A148" s="60" t="s">
        <v>640</v>
      </c>
      <c r="B148" s="60" t="s">
        <v>290</v>
      </c>
      <c r="C148" s="60" t="s">
        <v>639</v>
      </c>
      <c r="D148" s="60" t="s">
        <v>1396</v>
      </c>
      <c r="E148" s="60" t="s">
        <v>2568</v>
      </c>
      <c r="F148" s="73">
        <v>44704</v>
      </c>
      <c r="G148" s="61">
        <v>83179</v>
      </c>
      <c r="H148" s="61">
        <v>7074373.9500000002</v>
      </c>
      <c r="I148" s="60" t="s">
        <v>20</v>
      </c>
      <c r="J148" s="60" t="s">
        <v>2578</v>
      </c>
      <c r="K148" s="60" t="s">
        <v>660</v>
      </c>
      <c r="L148" s="60" t="s">
        <v>1753</v>
      </c>
      <c r="M148" s="60" t="s">
        <v>2247</v>
      </c>
      <c r="N148" s="60" t="s">
        <v>290</v>
      </c>
      <c r="O148" s="60" t="s">
        <v>735</v>
      </c>
      <c r="P148" s="60" t="s">
        <v>290</v>
      </c>
      <c r="Q148" s="60" t="s">
        <v>290</v>
      </c>
      <c r="R148" s="60" t="s">
        <v>290</v>
      </c>
      <c r="S148" s="73"/>
      <c r="T148" s="60" t="s">
        <v>290</v>
      </c>
      <c r="U148" s="73">
        <v>44704</v>
      </c>
      <c r="V148" s="60" t="s">
        <v>735</v>
      </c>
    </row>
    <row r="149" spans="1:22" ht="14.5">
      <c r="A149" s="60" t="s">
        <v>640</v>
      </c>
      <c r="B149" s="60" t="s">
        <v>290</v>
      </c>
      <c r="C149" s="60" t="s">
        <v>639</v>
      </c>
      <c r="D149" s="60" t="s">
        <v>1396</v>
      </c>
      <c r="E149" s="60" t="s">
        <v>2579</v>
      </c>
      <c r="F149" s="73">
        <v>44706</v>
      </c>
      <c r="G149" s="61">
        <v>1285</v>
      </c>
      <c r="H149" s="61">
        <v>109289.25</v>
      </c>
      <c r="I149" s="60" t="s">
        <v>20</v>
      </c>
      <c r="J149" s="60" t="s">
        <v>2578</v>
      </c>
      <c r="K149" s="60" t="s">
        <v>660</v>
      </c>
      <c r="L149" s="60" t="s">
        <v>2580</v>
      </c>
      <c r="M149" s="60" t="s">
        <v>2247</v>
      </c>
      <c r="N149" s="60" t="s">
        <v>290</v>
      </c>
      <c r="O149" s="60" t="s">
        <v>735</v>
      </c>
      <c r="P149" s="60" t="s">
        <v>290</v>
      </c>
      <c r="Q149" s="60" t="s">
        <v>290</v>
      </c>
      <c r="R149" s="60" t="s">
        <v>290</v>
      </c>
      <c r="S149" s="73"/>
      <c r="T149" s="60" t="s">
        <v>290</v>
      </c>
      <c r="U149" s="73">
        <v>44706</v>
      </c>
      <c r="V149" s="60" t="s">
        <v>735</v>
      </c>
    </row>
    <row r="150" spans="1:22" ht="14.5">
      <c r="A150" s="60" t="s">
        <v>640</v>
      </c>
      <c r="B150" s="60" t="s">
        <v>290</v>
      </c>
      <c r="C150" s="60" t="s">
        <v>639</v>
      </c>
      <c r="D150" s="60" t="s">
        <v>1396</v>
      </c>
      <c r="E150" s="60" t="s">
        <v>2581</v>
      </c>
      <c r="F150" s="73">
        <v>44714</v>
      </c>
      <c r="G150" s="61">
        <v>61690</v>
      </c>
      <c r="H150" s="61">
        <v>5246734.5</v>
      </c>
      <c r="I150" s="60" t="s">
        <v>20</v>
      </c>
      <c r="J150" s="60" t="s">
        <v>2578</v>
      </c>
      <c r="K150" s="60" t="s">
        <v>660</v>
      </c>
      <c r="L150" s="60" t="s">
        <v>2582</v>
      </c>
      <c r="M150" s="60" t="s">
        <v>2247</v>
      </c>
      <c r="N150" s="60" t="s">
        <v>290</v>
      </c>
      <c r="O150" s="60" t="s">
        <v>735</v>
      </c>
      <c r="P150" s="60" t="s">
        <v>290</v>
      </c>
      <c r="Q150" s="60" t="s">
        <v>290</v>
      </c>
      <c r="R150" s="60" t="s">
        <v>290</v>
      </c>
      <c r="S150" s="73"/>
      <c r="T150" s="60" t="s">
        <v>290</v>
      </c>
      <c r="U150" s="73">
        <v>44714</v>
      </c>
      <c r="V150" s="60" t="s">
        <v>735</v>
      </c>
    </row>
    <row r="151" spans="1:22" ht="14.5">
      <c r="A151" s="60" t="s">
        <v>640</v>
      </c>
      <c r="B151" s="60" t="s">
        <v>290</v>
      </c>
      <c r="C151" s="60" t="s">
        <v>639</v>
      </c>
      <c r="D151" s="60" t="s">
        <v>1396</v>
      </c>
      <c r="E151" s="60" t="s">
        <v>2569</v>
      </c>
      <c r="F151" s="73">
        <v>44719</v>
      </c>
      <c r="G151" s="61">
        <v>35063</v>
      </c>
      <c r="H151" s="61">
        <v>2982108.15</v>
      </c>
      <c r="I151" s="60" t="s">
        <v>20</v>
      </c>
      <c r="J151" s="60" t="s">
        <v>2578</v>
      </c>
      <c r="K151" s="60" t="s">
        <v>660</v>
      </c>
      <c r="L151" s="60" t="s">
        <v>2570</v>
      </c>
      <c r="M151" s="60" t="s">
        <v>2247</v>
      </c>
      <c r="N151" s="60" t="s">
        <v>290</v>
      </c>
      <c r="O151" s="60" t="s">
        <v>735</v>
      </c>
      <c r="P151" s="60" t="s">
        <v>290</v>
      </c>
      <c r="Q151" s="60" t="s">
        <v>290</v>
      </c>
      <c r="R151" s="60" t="s">
        <v>290</v>
      </c>
      <c r="S151" s="73"/>
      <c r="T151" s="60" t="s">
        <v>290</v>
      </c>
      <c r="U151" s="73">
        <v>44719</v>
      </c>
      <c r="V151" s="60" t="s">
        <v>735</v>
      </c>
    </row>
    <row r="152" spans="1:22" ht="14.5">
      <c r="A152" s="60" t="s">
        <v>640</v>
      </c>
      <c r="B152" s="60" t="s">
        <v>290</v>
      </c>
      <c r="C152" s="60" t="s">
        <v>639</v>
      </c>
      <c r="D152" s="60" t="s">
        <v>1396</v>
      </c>
      <c r="E152" s="60" t="s">
        <v>2583</v>
      </c>
      <c r="F152" s="73">
        <v>44732</v>
      </c>
      <c r="G152" s="61">
        <v>13212</v>
      </c>
      <c r="H152" s="61">
        <v>1123680.6000000001</v>
      </c>
      <c r="I152" s="60" t="s">
        <v>20</v>
      </c>
      <c r="J152" s="60" t="s">
        <v>2578</v>
      </c>
      <c r="K152" s="60" t="s">
        <v>660</v>
      </c>
      <c r="L152" s="60" t="s">
        <v>2341</v>
      </c>
      <c r="M152" s="60" t="s">
        <v>2247</v>
      </c>
      <c r="N152" s="60" t="s">
        <v>290</v>
      </c>
      <c r="O152" s="60" t="s">
        <v>735</v>
      </c>
      <c r="P152" s="60" t="s">
        <v>290</v>
      </c>
      <c r="Q152" s="60" t="s">
        <v>290</v>
      </c>
      <c r="R152" s="60" t="s">
        <v>290</v>
      </c>
      <c r="S152" s="73"/>
      <c r="T152" s="60" t="s">
        <v>290</v>
      </c>
      <c r="U152" s="73">
        <v>44732</v>
      </c>
      <c r="V152" s="60" t="s">
        <v>735</v>
      </c>
    </row>
    <row r="153" spans="1:22" ht="14.5">
      <c r="A153" s="60" t="s">
        <v>640</v>
      </c>
      <c r="B153" s="60" t="s">
        <v>290</v>
      </c>
      <c r="C153" s="60" t="s">
        <v>639</v>
      </c>
      <c r="D153" s="60" t="s">
        <v>1396</v>
      </c>
      <c r="E153" s="60" t="s">
        <v>2584</v>
      </c>
      <c r="F153" s="73">
        <v>44732</v>
      </c>
      <c r="G153" s="61">
        <v>294332</v>
      </c>
      <c r="H153" s="61">
        <v>25032936.600000001</v>
      </c>
      <c r="I153" s="60" t="s">
        <v>20</v>
      </c>
      <c r="J153" s="60" t="s">
        <v>2578</v>
      </c>
      <c r="K153" s="60" t="s">
        <v>660</v>
      </c>
      <c r="L153" s="60" t="s">
        <v>2585</v>
      </c>
      <c r="M153" s="60" t="s">
        <v>2247</v>
      </c>
      <c r="N153" s="60" t="s">
        <v>290</v>
      </c>
      <c r="O153" s="60" t="s">
        <v>735</v>
      </c>
      <c r="P153" s="60" t="s">
        <v>290</v>
      </c>
      <c r="Q153" s="60" t="s">
        <v>290</v>
      </c>
      <c r="R153" s="60" t="s">
        <v>290</v>
      </c>
      <c r="S153" s="73"/>
      <c r="T153" s="60" t="s">
        <v>290</v>
      </c>
      <c r="U153" s="73">
        <v>44732</v>
      </c>
      <c r="V153" s="60" t="s">
        <v>735</v>
      </c>
    </row>
    <row r="154" spans="1:22" ht="14.5">
      <c r="A154" s="60" t="s">
        <v>640</v>
      </c>
      <c r="B154" s="60" t="s">
        <v>290</v>
      </c>
      <c r="C154" s="60" t="s">
        <v>639</v>
      </c>
      <c r="D154" s="60" t="s">
        <v>1396</v>
      </c>
      <c r="E154" s="60" t="s">
        <v>2573</v>
      </c>
      <c r="F154" s="73">
        <v>44732</v>
      </c>
      <c r="G154" s="61">
        <v>202264</v>
      </c>
      <c r="H154" s="61">
        <v>17202553.199999999</v>
      </c>
      <c r="I154" s="60" t="s">
        <v>20</v>
      </c>
      <c r="J154" s="60" t="s">
        <v>2578</v>
      </c>
      <c r="K154" s="60" t="s">
        <v>660</v>
      </c>
      <c r="L154" s="60" t="s">
        <v>2574</v>
      </c>
      <c r="M154" s="60" t="s">
        <v>2247</v>
      </c>
      <c r="N154" s="60" t="s">
        <v>290</v>
      </c>
      <c r="O154" s="60" t="s">
        <v>735</v>
      </c>
      <c r="P154" s="60" t="s">
        <v>290</v>
      </c>
      <c r="Q154" s="60" t="s">
        <v>290</v>
      </c>
      <c r="R154" s="60" t="s">
        <v>290</v>
      </c>
      <c r="S154" s="73"/>
      <c r="T154" s="60" t="s">
        <v>290</v>
      </c>
      <c r="U154" s="73">
        <v>44732</v>
      </c>
      <c r="V154" s="60" t="s">
        <v>735</v>
      </c>
    </row>
    <row r="155" spans="1:22" ht="14.5">
      <c r="A155" s="60" t="s">
        <v>640</v>
      </c>
      <c r="B155" s="60" t="s">
        <v>290</v>
      </c>
      <c r="C155" s="60" t="s">
        <v>674</v>
      </c>
      <c r="D155" s="60" t="s">
        <v>1396</v>
      </c>
      <c r="E155" s="60" t="s">
        <v>2575</v>
      </c>
      <c r="F155" s="73">
        <v>44711</v>
      </c>
      <c r="G155" s="61">
        <v>301458</v>
      </c>
      <c r="H155" s="61">
        <v>25639002.899999999</v>
      </c>
      <c r="I155" s="60" t="s">
        <v>20</v>
      </c>
      <c r="J155" s="60" t="s">
        <v>2578</v>
      </c>
      <c r="K155" s="60" t="s">
        <v>660</v>
      </c>
      <c r="L155" s="60" t="s">
        <v>2576</v>
      </c>
      <c r="M155" s="60" t="s">
        <v>2247</v>
      </c>
      <c r="N155" s="60" t="s">
        <v>290</v>
      </c>
      <c r="O155" s="60" t="s">
        <v>735</v>
      </c>
      <c r="P155" s="60" t="s">
        <v>1785</v>
      </c>
      <c r="Q155" s="60" t="s">
        <v>290</v>
      </c>
      <c r="R155" s="60" t="s">
        <v>290</v>
      </c>
      <c r="S155" s="73"/>
      <c r="T155" s="60" t="s">
        <v>290</v>
      </c>
      <c r="U155" s="73">
        <v>44711</v>
      </c>
      <c r="V155" s="60" t="s">
        <v>735</v>
      </c>
    </row>
    <row r="156" spans="1:22" ht="14.5">
      <c r="A156" s="60" t="s">
        <v>640</v>
      </c>
      <c r="B156" s="60" t="s">
        <v>290</v>
      </c>
      <c r="C156" s="60" t="s">
        <v>674</v>
      </c>
      <c r="D156" s="60" t="s">
        <v>1396</v>
      </c>
      <c r="E156" s="60" t="s">
        <v>2586</v>
      </c>
      <c r="F156" s="73">
        <v>44732</v>
      </c>
      <c r="G156" s="61">
        <v>439807</v>
      </c>
      <c r="H156" s="61">
        <v>37405585.350000001</v>
      </c>
      <c r="I156" s="60" t="s">
        <v>20</v>
      </c>
      <c r="J156" s="60" t="s">
        <v>2578</v>
      </c>
      <c r="K156" s="60" t="s">
        <v>660</v>
      </c>
      <c r="L156" s="60" t="s">
        <v>2587</v>
      </c>
      <c r="M156" s="60" t="s">
        <v>2247</v>
      </c>
      <c r="N156" s="60" t="s">
        <v>290</v>
      </c>
      <c r="O156" s="60" t="s">
        <v>735</v>
      </c>
      <c r="P156" s="60" t="s">
        <v>1785</v>
      </c>
      <c r="Q156" s="60" t="s">
        <v>290</v>
      </c>
      <c r="R156" s="60" t="s">
        <v>290</v>
      </c>
      <c r="S156" s="73"/>
      <c r="T156" s="60" t="s">
        <v>290</v>
      </c>
      <c r="U156" s="73">
        <v>44732</v>
      </c>
      <c r="V156" s="60" t="s">
        <v>735</v>
      </c>
    </row>
    <row r="157" spans="1:22" ht="14.5">
      <c r="A157" s="60" t="s">
        <v>640</v>
      </c>
      <c r="B157" s="60" t="s">
        <v>290</v>
      </c>
      <c r="C157" s="60" t="s">
        <v>639</v>
      </c>
      <c r="D157" s="60" t="s">
        <v>1396</v>
      </c>
      <c r="E157" s="60" t="s">
        <v>1781</v>
      </c>
      <c r="F157" s="73">
        <v>44675</v>
      </c>
      <c r="G157" s="61">
        <v>1179.6300000000001</v>
      </c>
      <c r="H157" s="61">
        <v>104277.8</v>
      </c>
      <c r="I157" s="60" t="s">
        <v>20</v>
      </c>
      <c r="J157" s="60" t="s">
        <v>1782</v>
      </c>
      <c r="K157" s="60" t="s">
        <v>1748</v>
      </c>
      <c r="L157" s="60" t="s">
        <v>1783</v>
      </c>
      <c r="M157" s="60" t="s">
        <v>1772</v>
      </c>
      <c r="N157" s="60" t="s">
        <v>290</v>
      </c>
      <c r="O157" s="60" t="s">
        <v>1749</v>
      </c>
      <c r="P157" s="60" t="s">
        <v>290</v>
      </c>
      <c r="Q157" s="60" t="s">
        <v>290</v>
      </c>
      <c r="R157" s="60" t="s">
        <v>290</v>
      </c>
      <c r="S157" s="73"/>
      <c r="T157" s="60" t="s">
        <v>290</v>
      </c>
      <c r="U157" s="73">
        <v>44675</v>
      </c>
      <c r="V157" s="60" t="s">
        <v>1749</v>
      </c>
    </row>
    <row r="158" spans="1:22" ht="14.5">
      <c r="A158" s="60" t="s">
        <v>640</v>
      </c>
      <c r="B158" s="60" t="s">
        <v>290</v>
      </c>
      <c r="C158" s="60" t="s">
        <v>639</v>
      </c>
      <c r="D158" s="60" t="s">
        <v>1396</v>
      </c>
      <c r="E158" s="60" t="s">
        <v>1779</v>
      </c>
      <c r="F158" s="73">
        <v>44677</v>
      </c>
      <c r="G158" s="61">
        <v>38448.370000000003</v>
      </c>
      <c r="H158" s="61">
        <v>3398787.12</v>
      </c>
      <c r="I158" s="60" t="s">
        <v>20</v>
      </c>
      <c r="J158" s="60" t="s">
        <v>1782</v>
      </c>
      <c r="K158" s="60" t="s">
        <v>1748</v>
      </c>
      <c r="L158" s="60" t="s">
        <v>1780</v>
      </c>
      <c r="M158" s="60" t="s">
        <v>1772</v>
      </c>
      <c r="N158" s="60" t="s">
        <v>290</v>
      </c>
      <c r="O158" s="60" t="s">
        <v>1749</v>
      </c>
      <c r="P158" s="60" t="s">
        <v>290</v>
      </c>
      <c r="Q158" s="60" t="s">
        <v>290</v>
      </c>
      <c r="R158" s="60" t="s">
        <v>290</v>
      </c>
      <c r="S158" s="73"/>
      <c r="T158" s="60" t="s">
        <v>290</v>
      </c>
      <c r="U158" s="73">
        <v>44677</v>
      </c>
      <c r="V158" s="60" t="s">
        <v>1749</v>
      </c>
    </row>
    <row r="159" spans="1:22" ht="14.5">
      <c r="A159" s="60" t="s">
        <v>640</v>
      </c>
      <c r="B159" s="60" t="s">
        <v>290</v>
      </c>
      <c r="C159" s="60" t="s">
        <v>639</v>
      </c>
      <c r="D159" s="60" t="s">
        <v>1396</v>
      </c>
      <c r="E159" s="60" t="s">
        <v>2592</v>
      </c>
      <c r="F159" s="73">
        <v>44693</v>
      </c>
      <c r="G159" s="61">
        <v>24455.37</v>
      </c>
      <c r="H159" s="61">
        <v>2161823.6800000002</v>
      </c>
      <c r="I159" s="60" t="s">
        <v>20</v>
      </c>
      <c r="J159" s="60" t="s">
        <v>1782</v>
      </c>
      <c r="K159" s="60" t="s">
        <v>1748</v>
      </c>
      <c r="L159" s="60" t="s">
        <v>1752</v>
      </c>
      <c r="M159" s="60" t="s">
        <v>1772</v>
      </c>
      <c r="N159" s="60" t="s">
        <v>290</v>
      </c>
      <c r="O159" s="60" t="s">
        <v>1749</v>
      </c>
      <c r="P159" s="60" t="s">
        <v>290</v>
      </c>
      <c r="Q159" s="60" t="s">
        <v>290</v>
      </c>
      <c r="R159" s="60" t="s">
        <v>290</v>
      </c>
      <c r="S159" s="73"/>
      <c r="T159" s="60" t="s">
        <v>290</v>
      </c>
      <c r="U159" s="73">
        <v>44693</v>
      </c>
      <c r="V159" s="60" t="s">
        <v>1749</v>
      </c>
    </row>
    <row r="160" spans="1:22" ht="14.5">
      <c r="A160" s="60" t="s">
        <v>640</v>
      </c>
      <c r="B160" s="60" t="s">
        <v>290</v>
      </c>
      <c r="C160" s="60" t="s">
        <v>639</v>
      </c>
      <c r="D160" s="60" t="s">
        <v>1396</v>
      </c>
      <c r="E160" s="60" t="s">
        <v>2593</v>
      </c>
      <c r="F160" s="73">
        <v>44698</v>
      </c>
      <c r="G160" s="61">
        <v>13381.78</v>
      </c>
      <c r="H160" s="61">
        <v>1182932.3700000001</v>
      </c>
      <c r="I160" s="60" t="s">
        <v>20</v>
      </c>
      <c r="J160" s="60" t="s">
        <v>1782</v>
      </c>
      <c r="K160" s="60" t="s">
        <v>1748</v>
      </c>
      <c r="L160" s="60" t="s">
        <v>2594</v>
      </c>
      <c r="M160" s="60" t="s">
        <v>1772</v>
      </c>
      <c r="N160" s="60" t="s">
        <v>290</v>
      </c>
      <c r="O160" s="60" t="s">
        <v>1749</v>
      </c>
      <c r="P160" s="60" t="s">
        <v>290</v>
      </c>
      <c r="Q160" s="60" t="s">
        <v>290</v>
      </c>
      <c r="R160" s="60" t="s">
        <v>290</v>
      </c>
      <c r="S160" s="73"/>
      <c r="T160" s="60" t="s">
        <v>290</v>
      </c>
      <c r="U160" s="73">
        <v>44698</v>
      </c>
      <c r="V160" s="60" t="s">
        <v>1749</v>
      </c>
    </row>
    <row r="161" spans="1:22" ht="14.5">
      <c r="A161" s="60" t="s">
        <v>640</v>
      </c>
      <c r="B161" s="60" t="s">
        <v>290</v>
      </c>
      <c r="C161" s="60" t="s">
        <v>639</v>
      </c>
      <c r="D161" s="60" t="s">
        <v>1396</v>
      </c>
      <c r="E161" s="60" t="s">
        <v>2595</v>
      </c>
      <c r="F161" s="73">
        <v>44698</v>
      </c>
      <c r="G161" s="61">
        <v>22276.98</v>
      </c>
      <c r="H161" s="61">
        <v>1969256.77</v>
      </c>
      <c r="I161" s="60" t="s">
        <v>20</v>
      </c>
      <c r="J161" s="60" t="s">
        <v>1782</v>
      </c>
      <c r="K161" s="60" t="s">
        <v>1748</v>
      </c>
      <c r="L161" s="60" t="s">
        <v>1751</v>
      </c>
      <c r="M161" s="60" t="s">
        <v>1772</v>
      </c>
      <c r="N161" s="60" t="s">
        <v>290</v>
      </c>
      <c r="O161" s="60" t="s">
        <v>1749</v>
      </c>
      <c r="P161" s="60" t="s">
        <v>290</v>
      </c>
      <c r="Q161" s="60" t="s">
        <v>290</v>
      </c>
      <c r="R161" s="60" t="s">
        <v>290</v>
      </c>
      <c r="S161" s="73"/>
      <c r="T161" s="60" t="s">
        <v>290</v>
      </c>
      <c r="U161" s="73">
        <v>44698</v>
      </c>
      <c r="V161" s="60" t="s">
        <v>1749</v>
      </c>
    </row>
    <row r="162" spans="1:22" ht="14.5">
      <c r="A162" s="60" t="s">
        <v>640</v>
      </c>
      <c r="B162" s="60" t="s">
        <v>290</v>
      </c>
      <c r="C162" s="60" t="s">
        <v>639</v>
      </c>
      <c r="D162" s="60" t="s">
        <v>1396</v>
      </c>
      <c r="E162" s="60" t="s">
        <v>2324</v>
      </c>
      <c r="F162" s="73">
        <v>44689</v>
      </c>
      <c r="G162" s="61">
        <v>985.84</v>
      </c>
      <c r="H162" s="61">
        <v>87003.77</v>
      </c>
      <c r="I162" s="60" t="s">
        <v>20</v>
      </c>
      <c r="J162" s="60" t="s">
        <v>2596</v>
      </c>
      <c r="K162" s="60" t="s">
        <v>1748</v>
      </c>
      <c r="L162" s="60" t="s">
        <v>1750</v>
      </c>
      <c r="M162" s="60" t="s">
        <v>1775</v>
      </c>
      <c r="N162" s="60" t="s">
        <v>290</v>
      </c>
      <c r="O162" s="60" t="s">
        <v>1749</v>
      </c>
      <c r="P162" s="60" t="s">
        <v>290</v>
      </c>
      <c r="Q162" s="60" t="s">
        <v>290</v>
      </c>
      <c r="R162" s="60" t="s">
        <v>290</v>
      </c>
      <c r="S162" s="73"/>
      <c r="T162" s="60" t="s">
        <v>290</v>
      </c>
      <c r="U162" s="73">
        <v>44689</v>
      </c>
      <c r="V162" s="60" t="s">
        <v>1749</v>
      </c>
    </row>
    <row r="163" spans="1:22" ht="14.5">
      <c r="A163" s="60" t="s">
        <v>640</v>
      </c>
      <c r="B163" s="60" t="s">
        <v>290</v>
      </c>
      <c r="C163" s="60" t="s">
        <v>639</v>
      </c>
      <c r="D163" s="60" t="s">
        <v>1396</v>
      </c>
      <c r="E163" s="60" t="s">
        <v>2592</v>
      </c>
      <c r="F163" s="73">
        <v>44693</v>
      </c>
      <c r="G163" s="61">
        <v>20108.900000000001</v>
      </c>
      <c r="H163" s="61">
        <v>1774679.58</v>
      </c>
      <c r="I163" s="60" t="s">
        <v>20</v>
      </c>
      <c r="J163" s="60" t="s">
        <v>2596</v>
      </c>
      <c r="K163" s="60" t="s">
        <v>1748</v>
      </c>
      <c r="L163" s="60" t="s">
        <v>1752</v>
      </c>
      <c r="M163" s="60" t="s">
        <v>1775</v>
      </c>
      <c r="N163" s="60" t="s">
        <v>290</v>
      </c>
      <c r="O163" s="60" t="s">
        <v>1749</v>
      </c>
      <c r="P163" s="60" t="s">
        <v>290</v>
      </c>
      <c r="Q163" s="60" t="s">
        <v>290</v>
      </c>
      <c r="R163" s="60" t="s">
        <v>290</v>
      </c>
      <c r="S163" s="73"/>
      <c r="T163" s="60" t="s">
        <v>290</v>
      </c>
      <c r="U163" s="73">
        <v>44693</v>
      </c>
      <c r="V163" s="60" t="s">
        <v>1749</v>
      </c>
    </row>
    <row r="164" spans="1:22" ht="14.5">
      <c r="A164" s="60" t="s">
        <v>640</v>
      </c>
      <c r="B164" s="60" t="s">
        <v>290</v>
      </c>
      <c r="C164" s="60" t="s">
        <v>639</v>
      </c>
      <c r="D164" s="60" t="s">
        <v>1396</v>
      </c>
      <c r="E164" s="60" t="s">
        <v>2595</v>
      </c>
      <c r="F164" s="73">
        <v>44698</v>
      </c>
      <c r="G164" s="61">
        <v>68764.570000000007</v>
      </c>
      <c r="H164" s="61">
        <v>6068709.7999999998</v>
      </c>
      <c r="I164" s="60" t="s">
        <v>20</v>
      </c>
      <c r="J164" s="60" t="s">
        <v>2596</v>
      </c>
      <c r="K164" s="60" t="s">
        <v>1748</v>
      </c>
      <c r="L164" s="60" t="s">
        <v>1751</v>
      </c>
      <c r="M164" s="60" t="s">
        <v>1775</v>
      </c>
      <c r="N164" s="60" t="s">
        <v>290</v>
      </c>
      <c r="O164" s="60" t="s">
        <v>1749</v>
      </c>
      <c r="P164" s="60" t="s">
        <v>290</v>
      </c>
      <c r="Q164" s="60" t="s">
        <v>290</v>
      </c>
      <c r="R164" s="60" t="s">
        <v>290</v>
      </c>
      <c r="S164" s="73"/>
      <c r="T164" s="60" t="s">
        <v>290</v>
      </c>
      <c r="U164" s="73">
        <v>44698</v>
      </c>
      <c r="V164" s="60" t="s">
        <v>1749</v>
      </c>
    </row>
    <row r="165" spans="1:22" ht="14.5">
      <c r="A165" s="60" t="s">
        <v>640</v>
      </c>
      <c r="B165" s="60" t="s">
        <v>290</v>
      </c>
      <c r="C165" s="60" t="s">
        <v>639</v>
      </c>
      <c r="D165" s="60" t="s">
        <v>1396</v>
      </c>
      <c r="E165" s="60" t="s">
        <v>2597</v>
      </c>
      <c r="F165" s="73">
        <v>44704</v>
      </c>
      <c r="G165" s="61">
        <v>27002.75</v>
      </c>
      <c r="H165" s="61">
        <v>2383085.56</v>
      </c>
      <c r="I165" s="60" t="s">
        <v>20</v>
      </c>
      <c r="J165" s="60" t="s">
        <v>2596</v>
      </c>
      <c r="K165" s="60" t="s">
        <v>1748</v>
      </c>
      <c r="L165" s="60" t="s">
        <v>2598</v>
      </c>
      <c r="M165" s="60" t="s">
        <v>1775</v>
      </c>
      <c r="N165" s="60" t="s">
        <v>290</v>
      </c>
      <c r="O165" s="60" t="s">
        <v>1749</v>
      </c>
      <c r="P165" s="60" t="s">
        <v>290</v>
      </c>
      <c r="Q165" s="60" t="s">
        <v>290</v>
      </c>
      <c r="R165" s="60" t="s">
        <v>290</v>
      </c>
      <c r="S165" s="73"/>
      <c r="T165" s="60" t="s">
        <v>290</v>
      </c>
      <c r="U165" s="73">
        <v>44704</v>
      </c>
      <c r="V165" s="60" t="s">
        <v>1749</v>
      </c>
    </row>
    <row r="166" spans="1:22" ht="14.5">
      <c r="A166" s="60" t="s">
        <v>640</v>
      </c>
      <c r="B166" s="60" t="s">
        <v>290</v>
      </c>
      <c r="C166" s="60" t="s">
        <v>639</v>
      </c>
      <c r="D166" s="60" t="s">
        <v>1396</v>
      </c>
      <c r="E166" s="60" t="s">
        <v>2599</v>
      </c>
      <c r="F166" s="73">
        <v>44707</v>
      </c>
      <c r="G166" s="61">
        <v>6954.27</v>
      </c>
      <c r="H166" s="61">
        <v>613738.23999999999</v>
      </c>
      <c r="I166" s="60" t="s">
        <v>20</v>
      </c>
      <c r="J166" s="60" t="s">
        <v>2596</v>
      </c>
      <c r="K166" s="60" t="s">
        <v>1748</v>
      </c>
      <c r="L166" s="60" t="s">
        <v>1754</v>
      </c>
      <c r="M166" s="60" t="s">
        <v>1775</v>
      </c>
      <c r="N166" s="60" t="s">
        <v>290</v>
      </c>
      <c r="O166" s="60" t="s">
        <v>1749</v>
      </c>
      <c r="P166" s="60" t="s">
        <v>290</v>
      </c>
      <c r="Q166" s="60" t="s">
        <v>290</v>
      </c>
      <c r="R166" s="60" t="s">
        <v>290</v>
      </c>
      <c r="S166" s="73"/>
      <c r="T166" s="60" t="s">
        <v>290</v>
      </c>
      <c r="U166" s="73">
        <v>44707</v>
      </c>
      <c r="V166" s="60" t="s">
        <v>1749</v>
      </c>
    </row>
    <row r="167" spans="1:22" ht="14.5">
      <c r="A167" s="60" t="s">
        <v>640</v>
      </c>
      <c r="B167" s="60" t="s">
        <v>290</v>
      </c>
      <c r="C167" s="60" t="s">
        <v>639</v>
      </c>
      <c r="D167" s="60" t="s">
        <v>1396</v>
      </c>
      <c r="E167" s="60" t="s">
        <v>2600</v>
      </c>
      <c r="F167" s="73">
        <v>44714</v>
      </c>
      <c r="G167" s="61">
        <v>16984.46</v>
      </c>
      <c r="H167" s="61">
        <v>1498937.01</v>
      </c>
      <c r="I167" s="60" t="s">
        <v>20</v>
      </c>
      <c r="J167" s="60" t="s">
        <v>2596</v>
      </c>
      <c r="K167" s="60" t="s">
        <v>1748</v>
      </c>
      <c r="L167" s="60" t="s">
        <v>2601</v>
      </c>
      <c r="M167" s="60" t="s">
        <v>1775</v>
      </c>
      <c r="N167" s="60" t="s">
        <v>290</v>
      </c>
      <c r="O167" s="60" t="s">
        <v>1749</v>
      </c>
      <c r="P167" s="60" t="s">
        <v>290</v>
      </c>
      <c r="Q167" s="60" t="s">
        <v>290</v>
      </c>
      <c r="R167" s="60" t="s">
        <v>290</v>
      </c>
      <c r="S167" s="73"/>
      <c r="T167" s="60" t="s">
        <v>290</v>
      </c>
      <c r="U167" s="73">
        <v>44714</v>
      </c>
      <c r="V167" s="60" t="s">
        <v>1749</v>
      </c>
    </row>
    <row r="168" spans="1:22" ht="14.5">
      <c r="A168" s="60" t="s">
        <v>640</v>
      </c>
      <c r="B168" s="60" t="s">
        <v>290</v>
      </c>
      <c r="C168" s="60" t="s">
        <v>639</v>
      </c>
      <c r="D168" s="60" t="s">
        <v>1396</v>
      </c>
      <c r="E168" s="60" t="s">
        <v>2602</v>
      </c>
      <c r="F168" s="73">
        <v>44717</v>
      </c>
      <c r="G168" s="61">
        <v>15521.93</v>
      </c>
      <c r="H168" s="61">
        <v>1369863.71</v>
      </c>
      <c r="I168" s="60" t="s">
        <v>20</v>
      </c>
      <c r="J168" s="60" t="s">
        <v>2596</v>
      </c>
      <c r="K168" s="60" t="s">
        <v>1748</v>
      </c>
      <c r="L168" s="60" t="s">
        <v>2603</v>
      </c>
      <c r="M168" s="60" t="s">
        <v>1775</v>
      </c>
      <c r="N168" s="60" t="s">
        <v>290</v>
      </c>
      <c r="O168" s="60" t="s">
        <v>1749</v>
      </c>
      <c r="P168" s="60" t="s">
        <v>290</v>
      </c>
      <c r="Q168" s="60" t="s">
        <v>290</v>
      </c>
      <c r="R168" s="60" t="s">
        <v>290</v>
      </c>
      <c r="S168" s="73"/>
      <c r="T168" s="60" t="s">
        <v>290</v>
      </c>
      <c r="U168" s="73">
        <v>44717</v>
      </c>
      <c r="V168" s="60" t="s">
        <v>1749</v>
      </c>
    </row>
    <row r="169" spans="1:22" ht="14.5">
      <c r="A169" s="60" t="s">
        <v>640</v>
      </c>
      <c r="B169" s="60" t="s">
        <v>290</v>
      </c>
      <c r="C169" s="60" t="s">
        <v>639</v>
      </c>
      <c r="D169" s="60" t="s">
        <v>1396</v>
      </c>
      <c r="E169" s="60" t="s">
        <v>2604</v>
      </c>
      <c r="F169" s="73">
        <v>44739</v>
      </c>
      <c r="G169" s="61">
        <v>3894.89</v>
      </c>
      <c r="H169" s="61">
        <v>343737.44</v>
      </c>
      <c r="I169" s="60" t="s">
        <v>20</v>
      </c>
      <c r="J169" s="60" t="s">
        <v>2596</v>
      </c>
      <c r="K169" s="60" t="s">
        <v>1748</v>
      </c>
      <c r="L169" s="60" t="s">
        <v>2605</v>
      </c>
      <c r="M169" s="60" t="s">
        <v>1775</v>
      </c>
      <c r="N169" s="60" t="s">
        <v>290</v>
      </c>
      <c r="O169" s="60" t="s">
        <v>1749</v>
      </c>
      <c r="P169" s="60" t="s">
        <v>290</v>
      </c>
      <c r="Q169" s="60" t="s">
        <v>290</v>
      </c>
      <c r="R169" s="60" t="s">
        <v>290</v>
      </c>
      <c r="S169" s="73"/>
      <c r="T169" s="60" t="s">
        <v>290</v>
      </c>
      <c r="U169" s="73">
        <v>44739</v>
      </c>
      <c r="V169" s="60" t="s">
        <v>1749</v>
      </c>
    </row>
    <row r="170" spans="1:22" ht="14.5">
      <c r="A170" s="60" t="s">
        <v>640</v>
      </c>
      <c r="B170" s="60" t="s">
        <v>1771</v>
      </c>
      <c r="C170" s="60" t="s">
        <v>639</v>
      </c>
      <c r="D170" s="60" t="s">
        <v>1396</v>
      </c>
      <c r="E170" s="60" t="s">
        <v>2592</v>
      </c>
      <c r="F170" s="73">
        <v>44693</v>
      </c>
      <c r="G170" s="61">
        <v>78842.39</v>
      </c>
      <c r="H170" s="61">
        <v>7119467.8200000003</v>
      </c>
      <c r="I170" s="60" t="s">
        <v>20</v>
      </c>
      <c r="J170" s="60" t="s">
        <v>2606</v>
      </c>
      <c r="K170" s="60" t="s">
        <v>1748</v>
      </c>
      <c r="L170" s="60" t="s">
        <v>1752</v>
      </c>
      <c r="M170" s="60" t="s">
        <v>1777</v>
      </c>
      <c r="N170" s="60" t="s">
        <v>290</v>
      </c>
      <c r="O170" s="60" t="s">
        <v>1749</v>
      </c>
      <c r="P170" s="60" t="s">
        <v>290</v>
      </c>
      <c r="Q170" s="60" t="s">
        <v>290</v>
      </c>
      <c r="R170" s="60" t="s">
        <v>1144</v>
      </c>
      <c r="S170" s="73"/>
      <c r="T170" s="60" t="s">
        <v>290</v>
      </c>
      <c r="U170" s="73">
        <v>44693</v>
      </c>
      <c r="V170" s="60" t="s">
        <v>1749</v>
      </c>
    </row>
    <row r="171" spans="1:22" ht="14.5">
      <c r="A171" s="60" t="s">
        <v>640</v>
      </c>
      <c r="B171" s="60" t="s">
        <v>1771</v>
      </c>
      <c r="C171" s="60" t="s">
        <v>639</v>
      </c>
      <c r="D171" s="60" t="s">
        <v>1396</v>
      </c>
      <c r="E171" s="60" t="s">
        <v>2607</v>
      </c>
      <c r="F171" s="73">
        <v>44717</v>
      </c>
      <c r="G171" s="61">
        <v>2840.75</v>
      </c>
      <c r="H171" s="61">
        <v>256519.73</v>
      </c>
      <c r="I171" s="60" t="s">
        <v>20</v>
      </c>
      <c r="J171" s="60" t="s">
        <v>2606</v>
      </c>
      <c r="K171" s="60" t="s">
        <v>1748</v>
      </c>
      <c r="L171" s="60" t="s">
        <v>2608</v>
      </c>
      <c r="M171" s="60" t="s">
        <v>1777</v>
      </c>
      <c r="N171" s="60" t="s">
        <v>290</v>
      </c>
      <c r="O171" s="60" t="s">
        <v>1749</v>
      </c>
      <c r="P171" s="60" t="s">
        <v>290</v>
      </c>
      <c r="Q171" s="60" t="s">
        <v>290</v>
      </c>
      <c r="R171" s="60" t="s">
        <v>1144</v>
      </c>
      <c r="S171" s="73"/>
      <c r="T171" s="60" t="s">
        <v>290</v>
      </c>
      <c r="U171" s="73">
        <v>44717</v>
      </c>
      <c r="V171" s="60" t="s">
        <v>1749</v>
      </c>
    </row>
    <row r="172" spans="1:22" ht="14.5">
      <c r="A172" s="60" t="s">
        <v>640</v>
      </c>
      <c r="B172" s="60" t="s">
        <v>290</v>
      </c>
      <c r="C172" s="60" t="s">
        <v>639</v>
      </c>
      <c r="D172" s="60" t="s">
        <v>1396</v>
      </c>
      <c r="E172" s="60" t="s">
        <v>2568</v>
      </c>
      <c r="F172" s="73">
        <v>44704</v>
      </c>
      <c r="G172" s="61">
        <v>21591</v>
      </c>
      <c r="H172" s="61">
        <v>2054333.35</v>
      </c>
      <c r="I172" s="60" t="s">
        <v>20</v>
      </c>
      <c r="J172" s="60" t="s">
        <v>2609</v>
      </c>
      <c r="K172" s="60" t="s">
        <v>660</v>
      </c>
      <c r="L172" s="60" t="s">
        <v>1753</v>
      </c>
      <c r="M172" s="60" t="s">
        <v>2555</v>
      </c>
      <c r="N172" s="60" t="s">
        <v>290</v>
      </c>
      <c r="O172" s="60" t="s">
        <v>735</v>
      </c>
      <c r="P172" s="60" t="s">
        <v>290</v>
      </c>
      <c r="Q172" s="60" t="s">
        <v>290</v>
      </c>
      <c r="R172" s="60" t="s">
        <v>290</v>
      </c>
      <c r="S172" s="73"/>
      <c r="T172" s="60" t="s">
        <v>290</v>
      </c>
      <c r="U172" s="73">
        <v>44704</v>
      </c>
      <c r="V172" s="60" t="s">
        <v>735</v>
      </c>
    </row>
    <row r="173" spans="1:22" ht="14.5">
      <c r="A173" s="60" t="s">
        <v>640</v>
      </c>
      <c r="B173" s="60" t="s">
        <v>290</v>
      </c>
      <c r="C173" s="60" t="s">
        <v>639</v>
      </c>
      <c r="D173" s="60" t="s">
        <v>1396</v>
      </c>
      <c r="E173" s="60" t="s">
        <v>2569</v>
      </c>
      <c r="F173" s="73">
        <v>44719</v>
      </c>
      <c r="G173" s="61">
        <v>15836</v>
      </c>
      <c r="H173" s="61">
        <v>1506758.51</v>
      </c>
      <c r="I173" s="60" t="s">
        <v>20</v>
      </c>
      <c r="J173" s="60" t="s">
        <v>2609</v>
      </c>
      <c r="K173" s="60" t="s">
        <v>660</v>
      </c>
      <c r="L173" s="60" t="s">
        <v>2570</v>
      </c>
      <c r="M173" s="60" t="s">
        <v>2555</v>
      </c>
      <c r="N173" s="60" t="s">
        <v>290</v>
      </c>
      <c r="O173" s="60" t="s">
        <v>735</v>
      </c>
      <c r="P173" s="60" t="s">
        <v>290</v>
      </c>
      <c r="Q173" s="60" t="s">
        <v>290</v>
      </c>
      <c r="R173" s="60" t="s">
        <v>290</v>
      </c>
      <c r="S173" s="73"/>
      <c r="T173" s="60" t="s">
        <v>290</v>
      </c>
      <c r="U173" s="73">
        <v>44719</v>
      </c>
      <c r="V173" s="60" t="s">
        <v>735</v>
      </c>
    </row>
    <row r="174" spans="1:22" ht="14.5">
      <c r="A174" s="60" t="s">
        <v>640</v>
      </c>
      <c r="B174" s="60" t="s">
        <v>290</v>
      </c>
      <c r="C174" s="60" t="s">
        <v>639</v>
      </c>
      <c r="D174" s="60" t="s">
        <v>1396</v>
      </c>
      <c r="E174" s="60" t="s">
        <v>2571</v>
      </c>
      <c r="F174" s="73">
        <v>44719</v>
      </c>
      <c r="G174" s="61">
        <v>3247</v>
      </c>
      <c r="H174" s="61">
        <v>308944.49</v>
      </c>
      <c r="I174" s="60" t="s">
        <v>20</v>
      </c>
      <c r="J174" s="60" t="s">
        <v>2609</v>
      </c>
      <c r="K174" s="60" t="s">
        <v>660</v>
      </c>
      <c r="L174" s="60" t="s">
        <v>2572</v>
      </c>
      <c r="M174" s="60" t="s">
        <v>2555</v>
      </c>
      <c r="N174" s="60" t="s">
        <v>290</v>
      </c>
      <c r="O174" s="60" t="s">
        <v>735</v>
      </c>
      <c r="P174" s="60" t="s">
        <v>290</v>
      </c>
      <c r="Q174" s="60" t="s">
        <v>290</v>
      </c>
      <c r="R174" s="60" t="s">
        <v>290</v>
      </c>
      <c r="S174" s="73"/>
      <c r="T174" s="60" t="s">
        <v>290</v>
      </c>
      <c r="U174" s="73">
        <v>44719</v>
      </c>
      <c r="V174" s="60" t="s">
        <v>735</v>
      </c>
    </row>
    <row r="175" spans="1:22" ht="14.5">
      <c r="A175" s="60" t="s">
        <v>640</v>
      </c>
      <c r="B175" s="60" t="s">
        <v>290</v>
      </c>
      <c r="C175" s="60" t="s">
        <v>639</v>
      </c>
      <c r="D175" s="60" t="s">
        <v>1396</v>
      </c>
      <c r="E175" s="60" t="s">
        <v>2584</v>
      </c>
      <c r="F175" s="73">
        <v>44732</v>
      </c>
      <c r="G175" s="61">
        <v>36110</v>
      </c>
      <c r="H175" s="61">
        <v>3435782.38</v>
      </c>
      <c r="I175" s="60" t="s">
        <v>20</v>
      </c>
      <c r="J175" s="60" t="s">
        <v>2609</v>
      </c>
      <c r="K175" s="60" t="s">
        <v>660</v>
      </c>
      <c r="L175" s="60" t="s">
        <v>2585</v>
      </c>
      <c r="M175" s="60" t="s">
        <v>2555</v>
      </c>
      <c r="N175" s="60" t="s">
        <v>290</v>
      </c>
      <c r="O175" s="60" t="s">
        <v>735</v>
      </c>
      <c r="P175" s="60" t="s">
        <v>290</v>
      </c>
      <c r="Q175" s="60" t="s">
        <v>290</v>
      </c>
      <c r="R175" s="60" t="s">
        <v>290</v>
      </c>
      <c r="S175" s="73"/>
      <c r="T175" s="60" t="s">
        <v>290</v>
      </c>
      <c r="U175" s="73">
        <v>44732</v>
      </c>
      <c r="V175" s="60" t="s">
        <v>735</v>
      </c>
    </row>
    <row r="176" spans="1:22" ht="14.5">
      <c r="A176" s="60" t="s">
        <v>640</v>
      </c>
      <c r="B176" s="60" t="s">
        <v>290</v>
      </c>
      <c r="C176" s="60" t="s">
        <v>639</v>
      </c>
      <c r="D176" s="60" t="s">
        <v>1396</v>
      </c>
      <c r="E176" s="60" t="s">
        <v>2573</v>
      </c>
      <c r="F176" s="73">
        <v>44732</v>
      </c>
      <c r="G176" s="61">
        <v>26392</v>
      </c>
      <c r="H176" s="61">
        <v>2511137.3199999998</v>
      </c>
      <c r="I176" s="60" t="s">
        <v>20</v>
      </c>
      <c r="J176" s="60" t="s">
        <v>2609</v>
      </c>
      <c r="K176" s="60" t="s">
        <v>660</v>
      </c>
      <c r="L176" s="60" t="s">
        <v>2574</v>
      </c>
      <c r="M176" s="60" t="s">
        <v>2555</v>
      </c>
      <c r="N176" s="60" t="s">
        <v>290</v>
      </c>
      <c r="O176" s="60" t="s">
        <v>735</v>
      </c>
      <c r="P176" s="60" t="s">
        <v>290</v>
      </c>
      <c r="Q176" s="60" t="s">
        <v>290</v>
      </c>
      <c r="R176" s="60" t="s">
        <v>290</v>
      </c>
      <c r="S176" s="73"/>
      <c r="T176" s="60" t="s">
        <v>290</v>
      </c>
      <c r="U176" s="73">
        <v>44732</v>
      </c>
      <c r="V176" s="60" t="s">
        <v>735</v>
      </c>
    </row>
    <row r="177" spans="1:22" ht="14.5">
      <c r="A177" s="60" t="s">
        <v>640</v>
      </c>
      <c r="B177" s="60" t="s">
        <v>290</v>
      </c>
      <c r="C177" s="60" t="s">
        <v>674</v>
      </c>
      <c r="D177" s="60" t="s">
        <v>1396</v>
      </c>
      <c r="E177" s="60" t="s">
        <v>2575</v>
      </c>
      <c r="F177" s="73">
        <v>44711</v>
      </c>
      <c r="G177" s="61">
        <v>37438</v>
      </c>
      <c r="H177" s="61">
        <v>3562138.49</v>
      </c>
      <c r="I177" s="60" t="s">
        <v>20</v>
      </c>
      <c r="J177" s="60" t="s">
        <v>2609</v>
      </c>
      <c r="K177" s="60" t="s">
        <v>660</v>
      </c>
      <c r="L177" s="60" t="s">
        <v>2576</v>
      </c>
      <c r="M177" s="60" t="s">
        <v>2555</v>
      </c>
      <c r="N177" s="60" t="s">
        <v>290</v>
      </c>
      <c r="O177" s="60" t="s">
        <v>735</v>
      </c>
      <c r="P177" s="60" t="s">
        <v>1785</v>
      </c>
      <c r="Q177" s="60" t="s">
        <v>290</v>
      </c>
      <c r="R177" s="60" t="s">
        <v>290</v>
      </c>
      <c r="S177" s="73"/>
      <c r="T177" s="60" t="s">
        <v>290</v>
      </c>
      <c r="U177" s="73">
        <v>44711</v>
      </c>
      <c r="V177" s="60" t="s">
        <v>735</v>
      </c>
    </row>
    <row r="178" spans="1:22" ht="14.5">
      <c r="A178" s="60" t="s">
        <v>640</v>
      </c>
      <c r="B178" s="60" t="s">
        <v>290</v>
      </c>
      <c r="C178" s="60" t="s">
        <v>674</v>
      </c>
      <c r="D178" s="60" t="s">
        <v>1396</v>
      </c>
      <c r="E178" s="60" t="s">
        <v>2586</v>
      </c>
      <c r="F178" s="73">
        <v>44732</v>
      </c>
      <c r="G178" s="61">
        <v>8669</v>
      </c>
      <c r="H178" s="61">
        <v>824835.15</v>
      </c>
      <c r="I178" s="60" t="s">
        <v>20</v>
      </c>
      <c r="J178" s="60" t="s">
        <v>2609</v>
      </c>
      <c r="K178" s="60" t="s">
        <v>660</v>
      </c>
      <c r="L178" s="60" t="s">
        <v>2587</v>
      </c>
      <c r="M178" s="60" t="s">
        <v>2555</v>
      </c>
      <c r="N178" s="60" t="s">
        <v>290</v>
      </c>
      <c r="O178" s="60" t="s">
        <v>735</v>
      </c>
      <c r="P178" s="60" t="s">
        <v>1785</v>
      </c>
      <c r="Q178" s="60" t="s">
        <v>290</v>
      </c>
      <c r="R178" s="60" t="s">
        <v>290</v>
      </c>
      <c r="S178" s="73"/>
      <c r="T178" s="60" t="s">
        <v>290</v>
      </c>
      <c r="U178" s="73">
        <v>44732</v>
      </c>
      <c r="V178" s="60" t="s">
        <v>735</v>
      </c>
    </row>
    <row r="179" spans="1:22" ht="14.5">
      <c r="A179" s="60" t="s">
        <v>640</v>
      </c>
      <c r="B179" s="60" t="s">
        <v>1130</v>
      </c>
      <c r="C179" s="60" t="s">
        <v>639</v>
      </c>
      <c r="D179" s="60" t="s">
        <v>1396</v>
      </c>
      <c r="E179" s="60" t="s">
        <v>2583</v>
      </c>
      <c r="F179" s="73">
        <v>44732</v>
      </c>
      <c r="G179" s="61">
        <v>1245</v>
      </c>
      <c r="H179" s="61">
        <v>113154.29</v>
      </c>
      <c r="I179" s="60" t="s">
        <v>20</v>
      </c>
      <c r="J179" s="60" t="s">
        <v>2610</v>
      </c>
      <c r="K179" s="60" t="s">
        <v>660</v>
      </c>
      <c r="L179" s="60" t="s">
        <v>2341</v>
      </c>
      <c r="M179" s="60" t="s">
        <v>2557</v>
      </c>
      <c r="N179" s="60" t="s">
        <v>290</v>
      </c>
      <c r="O179" s="60" t="s">
        <v>735</v>
      </c>
      <c r="P179" s="60" t="s">
        <v>290</v>
      </c>
      <c r="Q179" s="60" t="s">
        <v>290</v>
      </c>
      <c r="R179" s="60" t="s">
        <v>1144</v>
      </c>
      <c r="S179" s="73"/>
      <c r="T179" s="60" t="s">
        <v>290</v>
      </c>
      <c r="U179" s="73">
        <v>44732</v>
      </c>
      <c r="V179" s="60" t="s">
        <v>735</v>
      </c>
    </row>
    <row r="180" spans="1:22" ht="14.5">
      <c r="A180" s="60" t="s">
        <v>640</v>
      </c>
      <c r="B180" s="60" t="s">
        <v>1130</v>
      </c>
      <c r="C180" s="60" t="s">
        <v>639</v>
      </c>
      <c r="D180" s="60" t="s">
        <v>1396</v>
      </c>
      <c r="E180" s="60" t="s">
        <v>2584</v>
      </c>
      <c r="F180" s="73">
        <v>44732</v>
      </c>
      <c r="G180" s="61">
        <v>31012</v>
      </c>
      <c r="H180" s="61">
        <v>2818586.92</v>
      </c>
      <c r="I180" s="60" t="s">
        <v>20</v>
      </c>
      <c r="J180" s="60" t="s">
        <v>2610</v>
      </c>
      <c r="K180" s="60" t="s">
        <v>660</v>
      </c>
      <c r="L180" s="60" t="s">
        <v>2585</v>
      </c>
      <c r="M180" s="60" t="s">
        <v>2557</v>
      </c>
      <c r="N180" s="60" t="s">
        <v>290</v>
      </c>
      <c r="O180" s="60" t="s">
        <v>735</v>
      </c>
      <c r="P180" s="60" t="s">
        <v>290</v>
      </c>
      <c r="Q180" s="60" t="s">
        <v>290</v>
      </c>
      <c r="R180" s="60" t="s">
        <v>1144</v>
      </c>
      <c r="S180" s="73"/>
      <c r="T180" s="60" t="s">
        <v>290</v>
      </c>
      <c r="U180" s="73">
        <v>44732</v>
      </c>
      <c r="V180" s="60" t="s">
        <v>735</v>
      </c>
    </row>
    <row r="181" spans="1:22" ht="14.5">
      <c r="A181" s="60" t="s">
        <v>640</v>
      </c>
      <c r="B181" s="60" t="s">
        <v>1130</v>
      </c>
      <c r="C181" s="60" t="s">
        <v>639</v>
      </c>
      <c r="D181" s="60" t="s">
        <v>1396</v>
      </c>
      <c r="E181" s="60" t="s">
        <v>2573</v>
      </c>
      <c r="F181" s="73">
        <v>44732</v>
      </c>
      <c r="G181" s="61">
        <v>16898</v>
      </c>
      <c r="H181" s="61">
        <v>1535808.13</v>
      </c>
      <c r="I181" s="60" t="s">
        <v>20</v>
      </c>
      <c r="J181" s="60" t="s">
        <v>2610</v>
      </c>
      <c r="K181" s="60" t="s">
        <v>660</v>
      </c>
      <c r="L181" s="60" t="s">
        <v>2574</v>
      </c>
      <c r="M181" s="60" t="s">
        <v>2557</v>
      </c>
      <c r="N181" s="60" t="s">
        <v>290</v>
      </c>
      <c r="O181" s="60" t="s">
        <v>735</v>
      </c>
      <c r="P181" s="60" t="s">
        <v>290</v>
      </c>
      <c r="Q181" s="60" t="s">
        <v>290</v>
      </c>
      <c r="R181" s="60" t="s">
        <v>1144</v>
      </c>
      <c r="S181" s="73"/>
      <c r="T181" s="60" t="s">
        <v>290</v>
      </c>
      <c r="U181" s="73">
        <v>44732</v>
      </c>
      <c r="V181" s="60" t="s">
        <v>735</v>
      </c>
    </row>
    <row r="182" spans="1:22" ht="14.5">
      <c r="A182" s="60" t="s">
        <v>640</v>
      </c>
      <c r="B182" s="60" t="s">
        <v>1130</v>
      </c>
      <c r="C182" s="60" t="s">
        <v>639</v>
      </c>
      <c r="D182" s="60" t="s">
        <v>1396</v>
      </c>
      <c r="E182" s="60" t="s">
        <v>2590</v>
      </c>
      <c r="F182" s="73">
        <v>44740</v>
      </c>
      <c r="G182" s="61">
        <v>86635</v>
      </c>
      <c r="H182" s="61">
        <v>7873993.21</v>
      </c>
      <c r="I182" s="60" t="s">
        <v>20</v>
      </c>
      <c r="J182" s="60" t="s">
        <v>2610</v>
      </c>
      <c r="K182" s="60" t="s">
        <v>660</v>
      </c>
      <c r="L182" s="60" t="s">
        <v>2591</v>
      </c>
      <c r="M182" s="60" t="s">
        <v>2557</v>
      </c>
      <c r="N182" s="60" t="s">
        <v>290</v>
      </c>
      <c r="O182" s="60" t="s">
        <v>735</v>
      </c>
      <c r="P182" s="60" t="s">
        <v>290</v>
      </c>
      <c r="Q182" s="60" t="s">
        <v>290</v>
      </c>
      <c r="R182" s="60" t="s">
        <v>1144</v>
      </c>
      <c r="S182" s="73"/>
      <c r="T182" s="60" t="s">
        <v>290</v>
      </c>
      <c r="U182" s="73">
        <v>44740</v>
      </c>
      <c r="V182" s="60" t="s">
        <v>735</v>
      </c>
    </row>
    <row r="183" spans="1:22" ht="14.5">
      <c r="A183" s="60" t="s">
        <v>640</v>
      </c>
      <c r="B183" s="60" t="s">
        <v>1130</v>
      </c>
      <c r="C183" s="60" t="s">
        <v>674</v>
      </c>
      <c r="D183" s="60" t="s">
        <v>1396</v>
      </c>
      <c r="E183" s="60" t="s">
        <v>2586</v>
      </c>
      <c r="F183" s="73">
        <v>44732</v>
      </c>
      <c r="G183" s="61">
        <v>35996</v>
      </c>
      <c r="H183" s="61">
        <v>3271567.61</v>
      </c>
      <c r="I183" s="60" t="s">
        <v>20</v>
      </c>
      <c r="J183" s="60" t="s">
        <v>2610</v>
      </c>
      <c r="K183" s="60" t="s">
        <v>660</v>
      </c>
      <c r="L183" s="60" t="s">
        <v>2587</v>
      </c>
      <c r="M183" s="60" t="s">
        <v>2557</v>
      </c>
      <c r="N183" s="60" t="s">
        <v>290</v>
      </c>
      <c r="O183" s="60" t="s">
        <v>735</v>
      </c>
      <c r="P183" s="60" t="s">
        <v>1785</v>
      </c>
      <c r="Q183" s="60" t="s">
        <v>290</v>
      </c>
      <c r="R183" s="60" t="s">
        <v>1144</v>
      </c>
      <c r="S183" s="73"/>
      <c r="T183" s="60" t="s">
        <v>290</v>
      </c>
      <c r="U183" s="73">
        <v>44732</v>
      </c>
      <c r="V183" s="60" t="s">
        <v>735</v>
      </c>
    </row>
    <row r="184" spans="1:22" ht="14.5">
      <c r="A184" s="60" t="s">
        <v>640</v>
      </c>
      <c r="B184" s="60" t="s">
        <v>1771</v>
      </c>
      <c r="C184" s="60" t="s">
        <v>639</v>
      </c>
      <c r="D184" s="60" t="s">
        <v>1396</v>
      </c>
      <c r="E184" s="60" t="s">
        <v>2600</v>
      </c>
      <c r="F184" s="73">
        <v>44714</v>
      </c>
      <c r="G184" s="61">
        <v>21260.71</v>
      </c>
      <c r="H184" s="61">
        <v>2000718.64</v>
      </c>
      <c r="I184" s="60" t="s">
        <v>20</v>
      </c>
      <c r="J184" s="60" t="s">
        <v>2611</v>
      </c>
      <c r="K184" s="60" t="s">
        <v>1748</v>
      </c>
      <c r="L184" s="60" t="s">
        <v>2601</v>
      </c>
      <c r="M184" s="60" t="s">
        <v>2559</v>
      </c>
      <c r="N184" s="60" t="s">
        <v>290</v>
      </c>
      <c r="O184" s="60" t="s">
        <v>1749</v>
      </c>
      <c r="P184" s="60" t="s">
        <v>290</v>
      </c>
      <c r="Q184" s="60" t="s">
        <v>290</v>
      </c>
      <c r="R184" s="60" t="s">
        <v>1144</v>
      </c>
      <c r="S184" s="73"/>
      <c r="T184" s="60" t="s">
        <v>290</v>
      </c>
      <c r="U184" s="73">
        <v>44714</v>
      </c>
      <c r="V184" s="60" t="s">
        <v>1749</v>
      </c>
    </row>
    <row r="185" spans="1:22" ht="14.5">
      <c r="A185" s="60" t="s">
        <v>640</v>
      </c>
      <c r="B185" s="60" t="s">
        <v>1771</v>
      </c>
      <c r="C185" s="60" t="s">
        <v>639</v>
      </c>
      <c r="D185" s="60" t="s">
        <v>1396</v>
      </c>
      <c r="E185" s="60" t="s">
        <v>2604</v>
      </c>
      <c r="F185" s="73">
        <v>44739</v>
      </c>
      <c r="G185" s="61">
        <v>35782.36</v>
      </c>
      <c r="H185" s="61">
        <v>3367264.53</v>
      </c>
      <c r="I185" s="60" t="s">
        <v>20</v>
      </c>
      <c r="J185" s="60" t="s">
        <v>2611</v>
      </c>
      <c r="K185" s="60" t="s">
        <v>1748</v>
      </c>
      <c r="L185" s="60" t="s">
        <v>2605</v>
      </c>
      <c r="M185" s="60" t="s">
        <v>2559</v>
      </c>
      <c r="N185" s="60" t="s">
        <v>290</v>
      </c>
      <c r="O185" s="60" t="s">
        <v>1749</v>
      </c>
      <c r="P185" s="60" t="s">
        <v>290</v>
      </c>
      <c r="Q185" s="60" t="s">
        <v>290</v>
      </c>
      <c r="R185" s="60" t="s">
        <v>1144</v>
      </c>
      <c r="S185" s="73"/>
      <c r="T185" s="60" t="s">
        <v>290</v>
      </c>
      <c r="U185" s="73">
        <v>44739</v>
      </c>
      <c r="V185" s="60" t="s">
        <v>1749</v>
      </c>
    </row>
    <row r="186" spans="1:22" ht="14.5">
      <c r="A186" s="60" t="s">
        <v>640</v>
      </c>
      <c r="B186" s="60" t="s">
        <v>1771</v>
      </c>
      <c r="C186" s="60" t="s">
        <v>639</v>
      </c>
      <c r="D186" s="60" t="s">
        <v>1396</v>
      </c>
      <c r="E186" s="60" t="s">
        <v>2612</v>
      </c>
      <c r="F186" s="73">
        <v>44740</v>
      </c>
      <c r="G186" s="61">
        <v>41257.56</v>
      </c>
      <c r="H186" s="61">
        <v>3882502.96</v>
      </c>
      <c r="I186" s="60" t="s">
        <v>20</v>
      </c>
      <c r="J186" s="60" t="s">
        <v>2611</v>
      </c>
      <c r="K186" s="60" t="s">
        <v>1748</v>
      </c>
      <c r="L186" s="60" t="s">
        <v>2613</v>
      </c>
      <c r="M186" s="60" t="s">
        <v>2559</v>
      </c>
      <c r="N186" s="60" t="s">
        <v>290</v>
      </c>
      <c r="O186" s="60" t="s">
        <v>1749</v>
      </c>
      <c r="P186" s="60" t="s">
        <v>290</v>
      </c>
      <c r="Q186" s="60" t="s">
        <v>290</v>
      </c>
      <c r="R186" s="60" t="s">
        <v>1144</v>
      </c>
      <c r="S186" s="73"/>
      <c r="T186" s="60" t="s">
        <v>290</v>
      </c>
      <c r="U186" s="73">
        <v>44740</v>
      </c>
      <c r="V186" s="60" t="s">
        <v>1749</v>
      </c>
    </row>
    <row r="187" spans="1:22" ht="14.5">
      <c r="A187" s="60" t="s">
        <v>640</v>
      </c>
      <c r="B187" s="60" t="s">
        <v>290</v>
      </c>
      <c r="C187" s="60" t="s">
        <v>639</v>
      </c>
      <c r="D187" s="60" t="s">
        <v>1396</v>
      </c>
      <c r="E187" s="60" t="s">
        <v>2614</v>
      </c>
      <c r="F187" s="73">
        <v>44721</v>
      </c>
      <c r="G187" s="61">
        <v>3798.87</v>
      </c>
      <c r="H187" s="61">
        <v>334870.39</v>
      </c>
      <c r="I187" s="60" t="s">
        <v>20</v>
      </c>
      <c r="J187" s="60" t="s">
        <v>2615</v>
      </c>
      <c r="K187" s="60" t="s">
        <v>1748</v>
      </c>
      <c r="L187" s="60" t="s">
        <v>2616</v>
      </c>
      <c r="M187" s="60" t="s">
        <v>2561</v>
      </c>
      <c r="N187" s="60" t="s">
        <v>290</v>
      </c>
      <c r="O187" s="60" t="s">
        <v>1749</v>
      </c>
      <c r="P187" s="60" t="s">
        <v>290</v>
      </c>
      <c r="Q187" s="60" t="s">
        <v>290</v>
      </c>
      <c r="R187" s="60" t="s">
        <v>290</v>
      </c>
      <c r="S187" s="73"/>
      <c r="T187" s="60" t="s">
        <v>290</v>
      </c>
      <c r="U187" s="73">
        <v>44721</v>
      </c>
      <c r="V187" s="60" t="s">
        <v>1749</v>
      </c>
    </row>
    <row r="188" spans="1:22" ht="14.5">
      <c r="A188" s="60" t="s">
        <v>640</v>
      </c>
      <c r="B188" s="60" t="s">
        <v>290</v>
      </c>
      <c r="C188" s="60" t="s">
        <v>639</v>
      </c>
      <c r="D188" s="60" t="s">
        <v>1396</v>
      </c>
      <c r="E188" s="60" t="s">
        <v>2588</v>
      </c>
      <c r="F188" s="73">
        <v>44732</v>
      </c>
      <c r="G188" s="61">
        <v>29469.119999999999</v>
      </c>
      <c r="H188" s="61">
        <v>2597702.9300000002</v>
      </c>
      <c r="I188" s="60" t="s">
        <v>20</v>
      </c>
      <c r="J188" s="60" t="s">
        <v>2615</v>
      </c>
      <c r="K188" s="60" t="s">
        <v>1748</v>
      </c>
      <c r="L188" s="60" t="s">
        <v>2589</v>
      </c>
      <c r="M188" s="60" t="s">
        <v>2561</v>
      </c>
      <c r="N188" s="60" t="s">
        <v>290</v>
      </c>
      <c r="O188" s="60" t="s">
        <v>1749</v>
      </c>
      <c r="P188" s="60" t="s">
        <v>290</v>
      </c>
      <c r="Q188" s="60" t="s">
        <v>290</v>
      </c>
      <c r="R188" s="60" t="s">
        <v>290</v>
      </c>
      <c r="S188" s="73"/>
      <c r="T188" s="60" t="s">
        <v>290</v>
      </c>
      <c r="U188" s="73">
        <v>44732</v>
      </c>
      <c r="V188" s="60" t="s">
        <v>1749</v>
      </c>
    </row>
    <row r="189" spans="1:22" ht="14.5">
      <c r="A189" s="60" t="s">
        <v>640</v>
      </c>
      <c r="B189" s="60" t="s">
        <v>290</v>
      </c>
      <c r="C189" s="60" t="s">
        <v>639</v>
      </c>
      <c r="D189" s="60" t="s">
        <v>1396</v>
      </c>
      <c r="E189" s="60" t="s">
        <v>2604</v>
      </c>
      <c r="F189" s="73">
        <v>44739</v>
      </c>
      <c r="G189" s="61">
        <v>1190.69</v>
      </c>
      <c r="H189" s="61">
        <v>104959.32</v>
      </c>
      <c r="I189" s="60" t="s">
        <v>20</v>
      </c>
      <c r="J189" s="60" t="s">
        <v>2615</v>
      </c>
      <c r="K189" s="60" t="s">
        <v>1748</v>
      </c>
      <c r="L189" s="60" t="s">
        <v>2605</v>
      </c>
      <c r="M189" s="60" t="s">
        <v>2561</v>
      </c>
      <c r="N189" s="60" t="s">
        <v>290</v>
      </c>
      <c r="O189" s="60" t="s">
        <v>1749</v>
      </c>
      <c r="P189" s="60" t="s">
        <v>290</v>
      </c>
      <c r="Q189" s="60" t="s">
        <v>290</v>
      </c>
      <c r="R189" s="60" t="s">
        <v>290</v>
      </c>
      <c r="S189" s="73"/>
      <c r="T189" s="60" t="s">
        <v>290</v>
      </c>
      <c r="U189" s="73">
        <v>44739</v>
      </c>
      <c r="V189" s="60" t="s">
        <v>1749</v>
      </c>
    </row>
    <row r="190" spans="1:22" ht="14.5">
      <c r="A190" s="60" t="s">
        <v>640</v>
      </c>
      <c r="B190" s="60" t="s">
        <v>290</v>
      </c>
      <c r="C190" s="60" t="s">
        <v>639</v>
      </c>
      <c r="D190" s="60" t="s">
        <v>1396</v>
      </c>
      <c r="E190" s="60" t="s">
        <v>2612</v>
      </c>
      <c r="F190" s="73">
        <v>44740</v>
      </c>
      <c r="G190" s="61">
        <v>16154.77</v>
      </c>
      <c r="H190" s="61">
        <v>1424042.97</v>
      </c>
      <c r="I190" s="60" t="s">
        <v>20</v>
      </c>
      <c r="J190" s="60" t="s">
        <v>2615</v>
      </c>
      <c r="K190" s="60" t="s">
        <v>1748</v>
      </c>
      <c r="L190" s="60" t="s">
        <v>2613</v>
      </c>
      <c r="M190" s="60" t="s">
        <v>2561</v>
      </c>
      <c r="N190" s="60" t="s">
        <v>290</v>
      </c>
      <c r="O190" s="60" t="s">
        <v>1749</v>
      </c>
      <c r="P190" s="60" t="s">
        <v>290</v>
      </c>
      <c r="Q190" s="60" t="s">
        <v>290</v>
      </c>
      <c r="R190" s="60" t="s">
        <v>290</v>
      </c>
      <c r="S190" s="73"/>
      <c r="T190" s="60" t="s">
        <v>290</v>
      </c>
      <c r="U190" s="73">
        <v>44740</v>
      </c>
      <c r="V190" s="60" t="s">
        <v>1749</v>
      </c>
    </row>
    <row r="191" spans="1:22" ht="14.5">
      <c r="A191" s="60" t="s">
        <v>640</v>
      </c>
      <c r="B191" s="60" t="s">
        <v>290</v>
      </c>
      <c r="C191" s="60" t="s">
        <v>639</v>
      </c>
      <c r="D191" s="60" t="s">
        <v>1396</v>
      </c>
      <c r="E191" s="60" t="s">
        <v>2590</v>
      </c>
      <c r="F191" s="73">
        <v>44740</v>
      </c>
      <c r="G191" s="61">
        <v>2730</v>
      </c>
      <c r="H191" s="61">
        <v>241448.03</v>
      </c>
      <c r="I191" s="60" t="s">
        <v>20</v>
      </c>
      <c r="J191" s="60" t="s">
        <v>2617</v>
      </c>
      <c r="K191" s="60" t="s">
        <v>660</v>
      </c>
      <c r="L191" s="60" t="s">
        <v>2591</v>
      </c>
      <c r="M191" s="60" t="s">
        <v>2563</v>
      </c>
      <c r="N191" s="60" t="s">
        <v>290</v>
      </c>
      <c r="O191" s="60" t="s">
        <v>735</v>
      </c>
      <c r="P191" s="60" t="s">
        <v>290</v>
      </c>
      <c r="Q191" s="60" t="s">
        <v>290</v>
      </c>
      <c r="R191" s="60" t="s">
        <v>290</v>
      </c>
      <c r="S191" s="73"/>
      <c r="T191" s="60" t="s">
        <v>290</v>
      </c>
      <c r="U191" s="73">
        <v>44740</v>
      </c>
      <c r="V191" s="60" t="s">
        <v>735</v>
      </c>
    </row>
    <row r="192" spans="1:22" ht="14.5">
      <c r="A192" s="60" t="s">
        <v>578</v>
      </c>
      <c r="B192" s="60" t="s">
        <v>691</v>
      </c>
      <c r="C192" s="60" t="s">
        <v>676</v>
      </c>
      <c r="D192" s="60" t="s">
        <v>1325</v>
      </c>
      <c r="E192" s="60" t="s">
        <v>2618</v>
      </c>
      <c r="F192" s="73">
        <v>44695</v>
      </c>
      <c r="G192" s="61">
        <v>-31027.73</v>
      </c>
      <c r="H192" s="61">
        <v>-2652870.92</v>
      </c>
      <c r="I192" s="60" t="s">
        <v>20</v>
      </c>
      <c r="J192" s="60" t="s">
        <v>2619</v>
      </c>
      <c r="K192" s="60" t="s">
        <v>2620</v>
      </c>
      <c r="L192" s="60" t="s">
        <v>2621</v>
      </c>
      <c r="M192" s="60" t="s">
        <v>2618</v>
      </c>
      <c r="N192" s="60" t="s">
        <v>290</v>
      </c>
      <c r="O192" s="60" t="s">
        <v>290</v>
      </c>
      <c r="P192" s="60" t="s">
        <v>665</v>
      </c>
      <c r="Q192" s="60" t="s">
        <v>290</v>
      </c>
      <c r="R192" s="60" t="s">
        <v>1135</v>
      </c>
      <c r="S192" s="73"/>
      <c r="T192" s="60" t="s">
        <v>290</v>
      </c>
      <c r="U192" s="73">
        <v>44677</v>
      </c>
      <c r="V192" s="60" t="s">
        <v>290</v>
      </c>
    </row>
    <row r="193" spans="1:22" ht="14.5">
      <c r="A193" s="60" t="s">
        <v>578</v>
      </c>
      <c r="B193" s="60" t="s">
        <v>691</v>
      </c>
      <c r="C193" s="60" t="s">
        <v>676</v>
      </c>
      <c r="D193" s="60" t="s">
        <v>1325</v>
      </c>
      <c r="E193" s="60" t="s">
        <v>2622</v>
      </c>
      <c r="F193" s="73">
        <v>44695</v>
      </c>
      <c r="G193" s="61">
        <v>-11414.25</v>
      </c>
      <c r="H193" s="61">
        <v>-975918.38</v>
      </c>
      <c r="I193" s="60" t="s">
        <v>20</v>
      </c>
      <c r="J193" s="60" t="s">
        <v>2623</v>
      </c>
      <c r="K193" s="60" t="s">
        <v>2624</v>
      </c>
      <c r="L193" s="60" t="s">
        <v>2625</v>
      </c>
      <c r="M193" s="60" t="s">
        <v>2622</v>
      </c>
      <c r="N193" s="60" t="s">
        <v>290</v>
      </c>
      <c r="O193" s="60" t="s">
        <v>290</v>
      </c>
      <c r="P193" s="60" t="s">
        <v>2626</v>
      </c>
      <c r="Q193" s="60" t="s">
        <v>290</v>
      </c>
      <c r="R193" s="60" t="s">
        <v>1135</v>
      </c>
      <c r="S193" s="73"/>
      <c r="T193" s="60" t="s">
        <v>290</v>
      </c>
      <c r="U193" s="73">
        <v>44659</v>
      </c>
      <c r="V193" s="60" t="s">
        <v>290</v>
      </c>
    </row>
    <row r="194" spans="1:22" ht="14.5">
      <c r="A194" s="60" t="s">
        <v>578</v>
      </c>
      <c r="B194" s="60" t="s">
        <v>691</v>
      </c>
      <c r="C194" s="60" t="s">
        <v>676</v>
      </c>
      <c r="D194" s="60" t="s">
        <v>1325</v>
      </c>
      <c r="E194" s="60" t="s">
        <v>2627</v>
      </c>
      <c r="F194" s="73">
        <v>44695</v>
      </c>
      <c r="G194" s="61">
        <v>-5814</v>
      </c>
      <c r="H194" s="61">
        <v>-497097</v>
      </c>
      <c r="I194" s="60" t="s">
        <v>20</v>
      </c>
      <c r="J194" s="60" t="s">
        <v>2623</v>
      </c>
      <c r="K194" s="60" t="s">
        <v>2624</v>
      </c>
      <c r="L194" s="60" t="s">
        <v>2628</v>
      </c>
      <c r="M194" s="60" t="s">
        <v>2627</v>
      </c>
      <c r="N194" s="60" t="s">
        <v>290</v>
      </c>
      <c r="O194" s="60" t="s">
        <v>290</v>
      </c>
      <c r="P194" s="60" t="s">
        <v>2626</v>
      </c>
      <c r="Q194" s="60" t="s">
        <v>290</v>
      </c>
      <c r="R194" s="60" t="s">
        <v>1135</v>
      </c>
      <c r="S194" s="73"/>
      <c r="T194" s="60" t="s">
        <v>290</v>
      </c>
      <c r="U194" s="73">
        <v>44659</v>
      </c>
      <c r="V194" s="60" t="s">
        <v>290</v>
      </c>
    </row>
    <row r="195" spans="1:22" ht="14.5">
      <c r="A195" s="60" t="s">
        <v>578</v>
      </c>
      <c r="B195" s="60" t="s">
        <v>691</v>
      </c>
      <c r="C195" s="60" t="s">
        <v>676</v>
      </c>
      <c r="D195" s="60" t="s">
        <v>1325</v>
      </c>
      <c r="E195" s="60" t="s">
        <v>2629</v>
      </c>
      <c r="F195" s="73">
        <v>44695</v>
      </c>
      <c r="G195" s="61">
        <v>-2210.4</v>
      </c>
      <c r="H195" s="61">
        <v>-188989.2</v>
      </c>
      <c r="I195" s="60" t="s">
        <v>20</v>
      </c>
      <c r="J195" s="60" t="s">
        <v>2623</v>
      </c>
      <c r="K195" s="60" t="s">
        <v>2624</v>
      </c>
      <c r="L195" s="60" t="s">
        <v>2630</v>
      </c>
      <c r="M195" s="60" t="s">
        <v>2629</v>
      </c>
      <c r="N195" s="60" t="s">
        <v>290</v>
      </c>
      <c r="O195" s="60" t="s">
        <v>290</v>
      </c>
      <c r="P195" s="60" t="s">
        <v>1153</v>
      </c>
      <c r="Q195" s="60" t="s">
        <v>290</v>
      </c>
      <c r="R195" s="60" t="s">
        <v>1135</v>
      </c>
      <c r="S195" s="73"/>
      <c r="T195" s="60" t="s">
        <v>290</v>
      </c>
      <c r="U195" s="73">
        <v>44666</v>
      </c>
      <c r="V195" s="60" t="s">
        <v>290</v>
      </c>
    </row>
    <row r="196" spans="1:22" ht="14.5">
      <c r="A196" s="60" t="s">
        <v>578</v>
      </c>
      <c r="B196" s="60" t="s">
        <v>691</v>
      </c>
      <c r="C196" s="60" t="s">
        <v>676</v>
      </c>
      <c r="D196" s="60" t="s">
        <v>1325</v>
      </c>
      <c r="E196" s="60" t="s">
        <v>2631</v>
      </c>
      <c r="F196" s="73">
        <v>44695</v>
      </c>
      <c r="G196" s="61">
        <v>-7132.03</v>
      </c>
      <c r="H196" s="61">
        <v>-609788.56999999995</v>
      </c>
      <c r="I196" s="60" t="s">
        <v>20</v>
      </c>
      <c r="J196" s="60" t="s">
        <v>2632</v>
      </c>
      <c r="K196" s="60" t="s">
        <v>2633</v>
      </c>
      <c r="L196" s="60" t="s">
        <v>2634</v>
      </c>
      <c r="M196" s="60" t="s">
        <v>2631</v>
      </c>
      <c r="N196" s="60" t="s">
        <v>290</v>
      </c>
      <c r="O196" s="60" t="s">
        <v>290</v>
      </c>
      <c r="P196" s="60" t="s">
        <v>1424</v>
      </c>
      <c r="Q196" s="60" t="s">
        <v>290</v>
      </c>
      <c r="R196" s="60" t="s">
        <v>1135</v>
      </c>
      <c r="S196" s="73"/>
      <c r="T196" s="60" t="s">
        <v>290</v>
      </c>
      <c r="U196" s="73">
        <v>44679</v>
      </c>
      <c r="V196" s="60" t="s">
        <v>290</v>
      </c>
    </row>
    <row r="197" spans="1:22" ht="14.5">
      <c r="A197" s="60" t="s">
        <v>578</v>
      </c>
      <c r="B197" s="60" t="s">
        <v>691</v>
      </c>
      <c r="C197" s="60" t="s">
        <v>676</v>
      </c>
      <c r="D197" s="60" t="s">
        <v>1325</v>
      </c>
      <c r="E197" s="60" t="s">
        <v>2635</v>
      </c>
      <c r="F197" s="73">
        <v>44695</v>
      </c>
      <c r="G197" s="61">
        <v>-15551.8</v>
      </c>
      <c r="H197" s="61">
        <v>-1329678.8999999999</v>
      </c>
      <c r="I197" s="60" t="s">
        <v>20</v>
      </c>
      <c r="J197" s="60" t="s">
        <v>2636</v>
      </c>
      <c r="K197" s="60" t="s">
        <v>2637</v>
      </c>
      <c r="L197" s="60" t="s">
        <v>2638</v>
      </c>
      <c r="M197" s="60" t="s">
        <v>2635</v>
      </c>
      <c r="N197" s="60" t="s">
        <v>290</v>
      </c>
      <c r="O197" s="60" t="s">
        <v>290</v>
      </c>
      <c r="P197" s="60" t="s">
        <v>677</v>
      </c>
      <c r="Q197" s="60" t="s">
        <v>290</v>
      </c>
      <c r="R197" s="60" t="s">
        <v>1135</v>
      </c>
      <c r="S197" s="73"/>
      <c r="T197" s="60" t="s">
        <v>290</v>
      </c>
      <c r="U197" s="73">
        <v>44678</v>
      </c>
      <c r="V197" s="60" t="s">
        <v>290</v>
      </c>
    </row>
    <row r="198" spans="1:22" ht="14.5">
      <c r="A198" s="60" t="s">
        <v>578</v>
      </c>
      <c r="B198" s="60" t="s">
        <v>691</v>
      </c>
      <c r="C198" s="60" t="s">
        <v>676</v>
      </c>
      <c r="D198" s="60" t="s">
        <v>1325</v>
      </c>
      <c r="E198" s="60" t="s">
        <v>2639</v>
      </c>
      <c r="F198" s="73">
        <v>44695</v>
      </c>
      <c r="G198" s="61">
        <v>-1606.6</v>
      </c>
      <c r="H198" s="61">
        <v>-137364.29999999999</v>
      </c>
      <c r="I198" s="60" t="s">
        <v>20</v>
      </c>
      <c r="J198" s="60" t="s">
        <v>2636</v>
      </c>
      <c r="K198" s="60" t="s">
        <v>2640</v>
      </c>
      <c r="L198" s="60" t="s">
        <v>2641</v>
      </c>
      <c r="M198" s="60" t="s">
        <v>2639</v>
      </c>
      <c r="N198" s="60" t="s">
        <v>290</v>
      </c>
      <c r="O198" s="60" t="s">
        <v>290</v>
      </c>
      <c r="P198" s="60" t="s">
        <v>677</v>
      </c>
      <c r="Q198" s="60" t="s">
        <v>290</v>
      </c>
      <c r="R198" s="60" t="s">
        <v>1135</v>
      </c>
      <c r="S198" s="73"/>
      <c r="T198" s="60" t="s">
        <v>290</v>
      </c>
      <c r="U198" s="73">
        <v>44678</v>
      </c>
      <c r="V198" s="60" t="s">
        <v>290</v>
      </c>
    </row>
    <row r="199" spans="1:22" ht="14.5">
      <c r="A199" s="60" t="s">
        <v>578</v>
      </c>
      <c r="B199" s="60" t="s">
        <v>691</v>
      </c>
      <c r="C199" s="60" t="s">
        <v>676</v>
      </c>
      <c r="D199" s="60" t="s">
        <v>1325</v>
      </c>
      <c r="E199" s="60" t="s">
        <v>2642</v>
      </c>
      <c r="F199" s="73">
        <v>44695</v>
      </c>
      <c r="G199" s="61">
        <v>-1171.2</v>
      </c>
      <c r="H199" s="61">
        <v>-100137.60000000001</v>
      </c>
      <c r="I199" s="60" t="s">
        <v>20</v>
      </c>
      <c r="J199" s="60" t="s">
        <v>2636</v>
      </c>
      <c r="K199" s="60" t="s">
        <v>2643</v>
      </c>
      <c r="L199" s="60" t="s">
        <v>2644</v>
      </c>
      <c r="M199" s="60" t="s">
        <v>2642</v>
      </c>
      <c r="N199" s="60" t="s">
        <v>290</v>
      </c>
      <c r="O199" s="60" t="s">
        <v>290</v>
      </c>
      <c r="P199" s="60" t="s">
        <v>677</v>
      </c>
      <c r="Q199" s="60" t="s">
        <v>290</v>
      </c>
      <c r="R199" s="60" t="s">
        <v>1135</v>
      </c>
      <c r="S199" s="73"/>
      <c r="T199" s="60" t="s">
        <v>290</v>
      </c>
      <c r="U199" s="73">
        <v>44678</v>
      </c>
      <c r="V199" s="60" t="s">
        <v>290</v>
      </c>
    </row>
    <row r="200" spans="1:22" ht="14.5">
      <c r="A200" s="60" t="s">
        <v>578</v>
      </c>
      <c r="B200" s="60" t="s">
        <v>691</v>
      </c>
      <c r="C200" s="60" t="s">
        <v>676</v>
      </c>
      <c r="D200" s="60" t="s">
        <v>1325</v>
      </c>
      <c r="E200" s="60" t="s">
        <v>2645</v>
      </c>
      <c r="F200" s="73">
        <v>44695</v>
      </c>
      <c r="G200" s="61">
        <v>-6670</v>
      </c>
      <c r="H200" s="61">
        <v>-570285</v>
      </c>
      <c r="I200" s="60" t="s">
        <v>20</v>
      </c>
      <c r="J200" s="60" t="s">
        <v>2636</v>
      </c>
      <c r="K200" s="60" t="s">
        <v>2646</v>
      </c>
      <c r="L200" s="60" t="s">
        <v>2647</v>
      </c>
      <c r="M200" s="60" t="s">
        <v>2645</v>
      </c>
      <c r="N200" s="60" t="s">
        <v>290</v>
      </c>
      <c r="O200" s="60" t="s">
        <v>290</v>
      </c>
      <c r="P200" s="60" t="s">
        <v>677</v>
      </c>
      <c r="Q200" s="60" t="s">
        <v>290</v>
      </c>
      <c r="R200" s="60" t="s">
        <v>1135</v>
      </c>
      <c r="S200" s="73"/>
      <c r="T200" s="60" t="s">
        <v>290</v>
      </c>
      <c r="U200" s="73">
        <v>44688</v>
      </c>
      <c r="V200" s="60" t="s">
        <v>290</v>
      </c>
    </row>
    <row r="201" spans="1:22" ht="14.5">
      <c r="A201" s="60" t="s">
        <v>578</v>
      </c>
      <c r="B201" s="60" t="s">
        <v>691</v>
      </c>
      <c r="C201" s="60" t="s">
        <v>676</v>
      </c>
      <c r="D201" s="60" t="s">
        <v>1325</v>
      </c>
      <c r="E201" s="60" t="s">
        <v>2652</v>
      </c>
      <c r="F201" s="73">
        <v>44695</v>
      </c>
      <c r="G201" s="61">
        <v>-2508.67</v>
      </c>
      <c r="H201" s="61">
        <v>-214491.29</v>
      </c>
      <c r="I201" s="60" t="s">
        <v>20</v>
      </c>
      <c r="J201" s="60" t="s">
        <v>2649</v>
      </c>
      <c r="K201" s="60" t="s">
        <v>2653</v>
      </c>
      <c r="L201" s="60" t="s">
        <v>2654</v>
      </c>
      <c r="M201" s="60" t="s">
        <v>2652</v>
      </c>
      <c r="N201" s="60" t="s">
        <v>290</v>
      </c>
      <c r="O201" s="60" t="s">
        <v>290</v>
      </c>
      <c r="P201" s="60" t="s">
        <v>670</v>
      </c>
      <c r="Q201" s="60" t="s">
        <v>290</v>
      </c>
      <c r="R201" s="60" t="s">
        <v>1135</v>
      </c>
      <c r="S201" s="73"/>
      <c r="T201" s="60" t="s">
        <v>290</v>
      </c>
      <c r="U201" s="73">
        <v>44688</v>
      </c>
      <c r="V201" s="60" t="s">
        <v>290</v>
      </c>
    </row>
    <row r="202" spans="1:22" ht="14.5">
      <c r="A202" s="60" t="s">
        <v>578</v>
      </c>
      <c r="B202" s="60" t="s">
        <v>691</v>
      </c>
      <c r="C202" s="60" t="s">
        <v>676</v>
      </c>
      <c r="D202" s="60" t="s">
        <v>1325</v>
      </c>
      <c r="E202" s="60" t="s">
        <v>2648</v>
      </c>
      <c r="F202" s="73">
        <v>44695</v>
      </c>
      <c r="G202" s="61">
        <v>-10491.56</v>
      </c>
      <c r="H202" s="61">
        <v>-897028.38</v>
      </c>
      <c r="I202" s="60" t="s">
        <v>20</v>
      </c>
      <c r="J202" s="60" t="s">
        <v>2649</v>
      </c>
      <c r="K202" s="60" t="s">
        <v>2650</v>
      </c>
      <c r="L202" s="60" t="s">
        <v>2651</v>
      </c>
      <c r="M202" s="60" t="s">
        <v>2648</v>
      </c>
      <c r="N202" s="60" t="s">
        <v>290</v>
      </c>
      <c r="O202" s="60" t="s">
        <v>290</v>
      </c>
      <c r="P202" s="60" t="s">
        <v>670</v>
      </c>
      <c r="Q202" s="60" t="s">
        <v>290</v>
      </c>
      <c r="R202" s="60" t="s">
        <v>1135</v>
      </c>
      <c r="S202" s="73">
        <v>44759</v>
      </c>
      <c r="T202" s="60" t="s">
        <v>3962</v>
      </c>
      <c r="U202" s="73">
        <v>44665</v>
      </c>
      <c r="V202" s="60" t="s">
        <v>290</v>
      </c>
    </row>
    <row r="203" spans="1:22" ht="14.5">
      <c r="A203" s="60" t="s">
        <v>578</v>
      </c>
      <c r="B203" s="60" t="s">
        <v>691</v>
      </c>
      <c r="C203" s="60" t="s">
        <v>676</v>
      </c>
      <c r="D203" s="60" t="s">
        <v>1325</v>
      </c>
      <c r="E203" s="60" t="s">
        <v>2655</v>
      </c>
      <c r="F203" s="73">
        <v>44695</v>
      </c>
      <c r="G203" s="61">
        <v>-2307.87</v>
      </c>
      <c r="H203" s="61">
        <v>-197322.89</v>
      </c>
      <c r="I203" s="60" t="s">
        <v>20</v>
      </c>
      <c r="J203" s="60" t="s">
        <v>2656</v>
      </c>
      <c r="K203" s="60" t="s">
        <v>2657</v>
      </c>
      <c r="L203" s="60" t="s">
        <v>2658</v>
      </c>
      <c r="M203" s="60" t="s">
        <v>2655</v>
      </c>
      <c r="N203" s="60" t="s">
        <v>290</v>
      </c>
      <c r="O203" s="60" t="s">
        <v>290</v>
      </c>
      <c r="P203" s="60" t="s">
        <v>1360</v>
      </c>
      <c r="Q203" s="60" t="s">
        <v>290</v>
      </c>
      <c r="R203" s="60" t="s">
        <v>1135</v>
      </c>
      <c r="S203" s="73"/>
      <c r="T203" s="60" t="s">
        <v>290</v>
      </c>
      <c r="U203" s="73">
        <v>44663</v>
      </c>
      <c r="V203" s="60" t="s">
        <v>290</v>
      </c>
    </row>
    <row r="204" spans="1:22" ht="14.5">
      <c r="A204" s="60" t="s">
        <v>578</v>
      </c>
      <c r="B204" s="60" t="s">
        <v>691</v>
      </c>
      <c r="C204" s="60" t="s">
        <v>676</v>
      </c>
      <c r="D204" s="60" t="s">
        <v>1325</v>
      </c>
      <c r="E204" s="60" t="s">
        <v>2659</v>
      </c>
      <c r="F204" s="73">
        <v>44695</v>
      </c>
      <c r="G204" s="61">
        <v>-3370.5</v>
      </c>
      <c r="H204" s="61">
        <v>-288177.75</v>
      </c>
      <c r="I204" s="60" t="s">
        <v>20</v>
      </c>
      <c r="J204" s="60" t="s">
        <v>2660</v>
      </c>
      <c r="K204" s="60" t="s">
        <v>2661</v>
      </c>
      <c r="L204" s="60" t="s">
        <v>2662</v>
      </c>
      <c r="M204" s="60" t="s">
        <v>2659</v>
      </c>
      <c r="N204" s="60" t="s">
        <v>290</v>
      </c>
      <c r="O204" s="60" t="s">
        <v>290</v>
      </c>
      <c r="P204" s="60" t="s">
        <v>1366</v>
      </c>
      <c r="Q204" s="60" t="s">
        <v>290</v>
      </c>
      <c r="R204" s="60" t="s">
        <v>1135</v>
      </c>
      <c r="S204" s="73"/>
      <c r="T204" s="60" t="s">
        <v>290</v>
      </c>
      <c r="U204" s="73">
        <v>44692</v>
      </c>
      <c r="V204" s="60" t="s">
        <v>290</v>
      </c>
    </row>
    <row r="205" spans="1:22" ht="14.5">
      <c r="A205" s="60" t="s">
        <v>578</v>
      </c>
      <c r="B205" s="60" t="s">
        <v>691</v>
      </c>
      <c r="C205" s="60" t="s">
        <v>676</v>
      </c>
      <c r="D205" s="60" t="s">
        <v>1325</v>
      </c>
      <c r="E205" s="60" t="s">
        <v>2667</v>
      </c>
      <c r="F205" s="73">
        <v>44705</v>
      </c>
      <c r="G205" s="61">
        <v>-4189.3100000000004</v>
      </c>
      <c r="H205" s="61">
        <v>-358186.01</v>
      </c>
      <c r="I205" s="60" t="s">
        <v>20</v>
      </c>
      <c r="J205" s="60" t="s">
        <v>2664</v>
      </c>
      <c r="K205" s="60" t="s">
        <v>2668</v>
      </c>
      <c r="L205" s="60" t="s">
        <v>2668</v>
      </c>
      <c r="M205" s="60" t="s">
        <v>2667</v>
      </c>
      <c r="N205" s="60" t="s">
        <v>290</v>
      </c>
      <c r="O205" s="60" t="s">
        <v>290</v>
      </c>
      <c r="P205" s="60" t="s">
        <v>1179</v>
      </c>
      <c r="Q205" s="60" t="s">
        <v>290</v>
      </c>
      <c r="R205" s="60" t="s">
        <v>1135</v>
      </c>
      <c r="S205" s="73"/>
      <c r="T205" s="60" t="s">
        <v>290</v>
      </c>
      <c r="U205" s="73">
        <v>44674</v>
      </c>
      <c r="V205" s="60" t="s">
        <v>290</v>
      </c>
    </row>
    <row r="206" spans="1:22" ht="14.5">
      <c r="A206" s="60" t="s">
        <v>578</v>
      </c>
      <c r="B206" s="60" t="s">
        <v>691</v>
      </c>
      <c r="C206" s="60" t="s">
        <v>676</v>
      </c>
      <c r="D206" s="60" t="s">
        <v>1325</v>
      </c>
      <c r="E206" s="60" t="s">
        <v>2669</v>
      </c>
      <c r="F206" s="73">
        <v>44705</v>
      </c>
      <c r="G206" s="61">
        <v>-5222.6000000000004</v>
      </c>
      <c r="H206" s="61">
        <v>-446532.3</v>
      </c>
      <c r="I206" s="60" t="s">
        <v>20</v>
      </c>
      <c r="J206" s="60" t="s">
        <v>2664</v>
      </c>
      <c r="K206" s="60" t="s">
        <v>2670</v>
      </c>
      <c r="L206" s="60" t="s">
        <v>2671</v>
      </c>
      <c r="M206" s="60" t="s">
        <v>2669</v>
      </c>
      <c r="N206" s="60" t="s">
        <v>290</v>
      </c>
      <c r="O206" s="60" t="s">
        <v>290</v>
      </c>
      <c r="P206" s="60" t="s">
        <v>1179</v>
      </c>
      <c r="Q206" s="60" t="s">
        <v>290</v>
      </c>
      <c r="R206" s="60" t="s">
        <v>1135</v>
      </c>
      <c r="S206" s="73"/>
      <c r="T206" s="60" t="s">
        <v>290</v>
      </c>
      <c r="U206" s="73">
        <v>44699</v>
      </c>
      <c r="V206" s="60" t="s">
        <v>290</v>
      </c>
    </row>
    <row r="207" spans="1:22" ht="14.5">
      <c r="A207" s="60" t="s">
        <v>578</v>
      </c>
      <c r="B207" s="60" t="s">
        <v>691</v>
      </c>
      <c r="C207" s="60" t="s">
        <v>676</v>
      </c>
      <c r="D207" s="60" t="s">
        <v>1325</v>
      </c>
      <c r="E207" s="60" t="s">
        <v>2663</v>
      </c>
      <c r="F207" s="73">
        <v>44705</v>
      </c>
      <c r="G207" s="61">
        <v>-26634.21</v>
      </c>
      <c r="H207" s="61">
        <v>-2277224.96</v>
      </c>
      <c r="I207" s="60" t="s">
        <v>20</v>
      </c>
      <c r="J207" s="60" t="s">
        <v>2664</v>
      </c>
      <c r="K207" s="60" t="s">
        <v>2665</v>
      </c>
      <c r="L207" s="60" t="s">
        <v>2666</v>
      </c>
      <c r="M207" s="60" t="s">
        <v>2663</v>
      </c>
      <c r="N207" s="60" t="s">
        <v>290</v>
      </c>
      <c r="O207" s="60" t="s">
        <v>290</v>
      </c>
      <c r="P207" s="60" t="s">
        <v>1179</v>
      </c>
      <c r="Q207" s="60" t="s">
        <v>290</v>
      </c>
      <c r="R207" s="60" t="s">
        <v>1135</v>
      </c>
      <c r="S207" s="73"/>
      <c r="T207" s="60" t="s">
        <v>290</v>
      </c>
      <c r="U207" s="73">
        <v>44671</v>
      </c>
      <c r="V207" s="60" t="s">
        <v>290</v>
      </c>
    </row>
    <row r="208" spans="1:22" ht="14.5">
      <c r="A208" s="60" t="s">
        <v>578</v>
      </c>
      <c r="B208" s="60" t="s">
        <v>691</v>
      </c>
      <c r="C208" s="60" t="s">
        <v>676</v>
      </c>
      <c r="D208" s="60" t="s">
        <v>1325</v>
      </c>
      <c r="E208" s="60" t="s">
        <v>2672</v>
      </c>
      <c r="F208" s="73">
        <v>44718</v>
      </c>
      <c r="G208" s="61">
        <v>-4254.9799999999996</v>
      </c>
      <c r="H208" s="61">
        <v>-375076.49</v>
      </c>
      <c r="I208" s="60" t="s">
        <v>20</v>
      </c>
      <c r="J208" s="60" t="s">
        <v>2673</v>
      </c>
      <c r="K208" s="60" t="s">
        <v>2674</v>
      </c>
      <c r="L208" s="60" t="s">
        <v>2675</v>
      </c>
      <c r="M208" s="60" t="s">
        <v>2672</v>
      </c>
      <c r="N208" s="60" t="s">
        <v>290</v>
      </c>
      <c r="O208" s="60" t="s">
        <v>290</v>
      </c>
      <c r="P208" s="60" t="s">
        <v>1179</v>
      </c>
      <c r="Q208" s="60" t="s">
        <v>290</v>
      </c>
      <c r="R208" s="60" t="s">
        <v>1135</v>
      </c>
      <c r="S208" s="73"/>
      <c r="T208" s="60" t="s">
        <v>290</v>
      </c>
      <c r="U208" s="73">
        <v>44695</v>
      </c>
      <c r="V208" s="60" t="s">
        <v>290</v>
      </c>
    </row>
    <row r="209" spans="1:22" ht="14.5">
      <c r="A209" s="60" t="s">
        <v>578</v>
      </c>
      <c r="B209" s="60" t="s">
        <v>691</v>
      </c>
      <c r="C209" s="60" t="s">
        <v>676</v>
      </c>
      <c r="D209" s="60" t="s">
        <v>1325</v>
      </c>
      <c r="E209" s="60" t="s">
        <v>1786</v>
      </c>
      <c r="F209" s="73">
        <v>44661</v>
      </c>
      <c r="G209" s="61">
        <v>-13254.32</v>
      </c>
      <c r="H209" s="61">
        <v>-1129930.78</v>
      </c>
      <c r="I209" s="60" t="s">
        <v>20</v>
      </c>
      <c r="J209" s="60" t="s">
        <v>1787</v>
      </c>
      <c r="K209" s="60" t="s">
        <v>1788</v>
      </c>
      <c r="L209" s="60" t="s">
        <v>1789</v>
      </c>
      <c r="M209" s="60" t="s">
        <v>1786</v>
      </c>
      <c r="N209" s="60" t="s">
        <v>290</v>
      </c>
      <c r="O209" s="60" t="s">
        <v>290</v>
      </c>
      <c r="P209" s="60" t="s">
        <v>1179</v>
      </c>
      <c r="Q209" s="60" t="s">
        <v>290</v>
      </c>
      <c r="R209" s="60" t="s">
        <v>1135</v>
      </c>
      <c r="S209" s="73">
        <v>44761</v>
      </c>
      <c r="T209" s="60" t="s">
        <v>3963</v>
      </c>
      <c r="U209" s="73">
        <v>44654</v>
      </c>
      <c r="V209" s="60" t="s">
        <v>290</v>
      </c>
    </row>
    <row r="210" spans="1:22" ht="14.5">
      <c r="A210" s="60" t="s">
        <v>578</v>
      </c>
      <c r="B210" s="60" t="s">
        <v>691</v>
      </c>
      <c r="C210" s="60" t="s">
        <v>676</v>
      </c>
      <c r="D210" s="60" t="s">
        <v>1325</v>
      </c>
      <c r="E210" s="60" t="s">
        <v>2676</v>
      </c>
      <c r="F210" s="73">
        <v>44728</v>
      </c>
      <c r="G210" s="61">
        <v>-9619.9500000000007</v>
      </c>
      <c r="H210" s="61">
        <v>-847998.59</v>
      </c>
      <c r="I210" s="60" t="s">
        <v>20</v>
      </c>
      <c r="J210" s="60" t="s">
        <v>2677</v>
      </c>
      <c r="K210" s="60" t="s">
        <v>2678</v>
      </c>
      <c r="L210" s="60" t="s">
        <v>2679</v>
      </c>
      <c r="M210" s="60" t="s">
        <v>2676</v>
      </c>
      <c r="N210" s="60" t="s">
        <v>290</v>
      </c>
      <c r="O210" s="60" t="s">
        <v>290</v>
      </c>
      <c r="P210" s="60" t="s">
        <v>1179</v>
      </c>
      <c r="Q210" s="60" t="s">
        <v>290</v>
      </c>
      <c r="R210" s="60" t="s">
        <v>1135</v>
      </c>
      <c r="S210" s="73"/>
      <c r="T210" s="60" t="s">
        <v>290</v>
      </c>
      <c r="U210" s="73">
        <v>44706</v>
      </c>
      <c r="V210" s="60" t="s">
        <v>290</v>
      </c>
    </row>
    <row r="211" spans="1:22" ht="14.5">
      <c r="A211" s="60" t="s">
        <v>578</v>
      </c>
      <c r="B211" s="60" t="s">
        <v>1130</v>
      </c>
      <c r="C211" s="60" t="s">
        <v>676</v>
      </c>
      <c r="D211" s="60" t="s">
        <v>1325</v>
      </c>
      <c r="E211" s="60" t="s">
        <v>2683</v>
      </c>
      <c r="F211" s="73">
        <v>44737</v>
      </c>
      <c r="G211" s="61">
        <v>-1747.7</v>
      </c>
      <c r="H211" s="61">
        <v>-154059.76</v>
      </c>
      <c r="I211" s="60" t="s">
        <v>20</v>
      </c>
      <c r="J211" s="60" t="s">
        <v>1346</v>
      </c>
      <c r="K211" s="60" t="s">
        <v>2684</v>
      </c>
      <c r="L211" s="60" t="s">
        <v>2685</v>
      </c>
      <c r="M211" s="60" t="s">
        <v>2683</v>
      </c>
      <c r="N211" s="60" t="s">
        <v>290</v>
      </c>
      <c r="O211" s="60" t="s">
        <v>290</v>
      </c>
      <c r="P211" s="60" t="s">
        <v>1179</v>
      </c>
      <c r="Q211" s="60" t="s">
        <v>290</v>
      </c>
      <c r="R211" s="60" t="s">
        <v>1135</v>
      </c>
      <c r="S211" s="73"/>
      <c r="T211" s="60" t="s">
        <v>290</v>
      </c>
      <c r="U211" s="73">
        <v>44724</v>
      </c>
      <c r="V211" s="60" t="s">
        <v>290</v>
      </c>
    </row>
    <row r="212" spans="1:22" ht="14.5">
      <c r="A212" s="60" t="s">
        <v>578</v>
      </c>
      <c r="B212" s="60" t="s">
        <v>1130</v>
      </c>
      <c r="C212" s="60" t="s">
        <v>676</v>
      </c>
      <c r="D212" s="60" t="s">
        <v>1325</v>
      </c>
      <c r="E212" s="60" t="s">
        <v>2680</v>
      </c>
      <c r="F212" s="73">
        <v>44737</v>
      </c>
      <c r="G212" s="61">
        <v>-20512.89</v>
      </c>
      <c r="H212" s="61">
        <v>-1808211.25</v>
      </c>
      <c r="I212" s="60" t="s">
        <v>20</v>
      </c>
      <c r="J212" s="60" t="s">
        <v>1346</v>
      </c>
      <c r="K212" s="60" t="s">
        <v>2681</v>
      </c>
      <c r="L212" s="60" t="s">
        <v>2682</v>
      </c>
      <c r="M212" s="60" t="s">
        <v>2680</v>
      </c>
      <c r="N212" s="60" t="s">
        <v>290</v>
      </c>
      <c r="O212" s="60" t="s">
        <v>290</v>
      </c>
      <c r="P212" s="60" t="s">
        <v>1179</v>
      </c>
      <c r="Q212" s="60" t="s">
        <v>290</v>
      </c>
      <c r="R212" s="60" t="s">
        <v>1135</v>
      </c>
      <c r="S212" s="73"/>
      <c r="T212" s="60" t="s">
        <v>290</v>
      </c>
      <c r="U212" s="73">
        <v>44707</v>
      </c>
      <c r="V212" s="60" t="s">
        <v>290</v>
      </c>
    </row>
    <row r="213" spans="1:22" ht="14.5">
      <c r="A213" s="60" t="s">
        <v>578</v>
      </c>
      <c r="B213" s="60" t="s">
        <v>691</v>
      </c>
      <c r="C213" s="60" t="s">
        <v>676</v>
      </c>
      <c r="D213" s="60" t="s">
        <v>1325</v>
      </c>
      <c r="E213" s="60" t="s">
        <v>2686</v>
      </c>
      <c r="F213" s="73">
        <v>44733</v>
      </c>
      <c r="G213" s="61">
        <v>-2720.37</v>
      </c>
      <c r="H213" s="61">
        <v>-239800.62</v>
      </c>
      <c r="I213" s="60" t="s">
        <v>20</v>
      </c>
      <c r="J213" s="60" t="s">
        <v>2687</v>
      </c>
      <c r="K213" s="60" t="s">
        <v>2688</v>
      </c>
      <c r="L213" s="60" t="s">
        <v>2689</v>
      </c>
      <c r="M213" s="60" t="s">
        <v>2686</v>
      </c>
      <c r="N213" s="60" t="s">
        <v>290</v>
      </c>
      <c r="O213" s="60" t="s">
        <v>290</v>
      </c>
      <c r="P213" s="60" t="s">
        <v>1179</v>
      </c>
      <c r="Q213" s="60" t="s">
        <v>290</v>
      </c>
      <c r="R213" s="60" t="s">
        <v>1135</v>
      </c>
      <c r="S213" s="73"/>
      <c r="T213" s="60" t="s">
        <v>290</v>
      </c>
      <c r="U213" s="73">
        <v>44715</v>
      </c>
      <c r="V213" s="60" t="s">
        <v>290</v>
      </c>
    </row>
    <row r="214" spans="1:22" ht="14.5">
      <c r="A214" s="60" t="s">
        <v>578</v>
      </c>
      <c r="B214" s="60" t="s">
        <v>691</v>
      </c>
      <c r="C214" s="60" t="s">
        <v>676</v>
      </c>
      <c r="D214" s="60" t="s">
        <v>1325</v>
      </c>
      <c r="E214" s="60" t="s">
        <v>2690</v>
      </c>
      <c r="F214" s="73">
        <v>44733</v>
      </c>
      <c r="G214" s="61">
        <v>-1595.67</v>
      </c>
      <c r="H214" s="61">
        <v>-140658.31</v>
      </c>
      <c r="I214" s="60" t="s">
        <v>20</v>
      </c>
      <c r="J214" s="60" t="s">
        <v>2687</v>
      </c>
      <c r="K214" s="60" t="s">
        <v>2691</v>
      </c>
      <c r="L214" s="60" t="s">
        <v>2692</v>
      </c>
      <c r="M214" s="60" t="s">
        <v>2690</v>
      </c>
      <c r="N214" s="60" t="s">
        <v>290</v>
      </c>
      <c r="O214" s="60" t="s">
        <v>290</v>
      </c>
      <c r="P214" s="60" t="s">
        <v>1179</v>
      </c>
      <c r="Q214" s="60" t="s">
        <v>290</v>
      </c>
      <c r="R214" s="60" t="s">
        <v>1135</v>
      </c>
      <c r="S214" s="73"/>
      <c r="T214" s="60" t="s">
        <v>290</v>
      </c>
      <c r="U214" s="73">
        <v>44710</v>
      </c>
      <c r="V214" s="60" t="s">
        <v>290</v>
      </c>
    </row>
    <row r="215" spans="1:22" ht="14.5">
      <c r="A215" s="60" t="s">
        <v>578</v>
      </c>
      <c r="B215" s="60" t="s">
        <v>691</v>
      </c>
      <c r="C215" s="60" t="s">
        <v>674</v>
      </c>
      <c r="D215" s="60" t="s">
        <v>1325</v>
      </c>
      <c r="E215" s="60" t="s">
        <v>2693</v>
      </c>
      <c r="F215" s="73">
        <v>44698</v>
      </c>
      <c r="G215" s="61">
        <v>-46317.4</v>
      </c>
      <c r="H215" s="61">
        <v>-3960137.7</v>
      </c>
      <c r="I215" s="60" t="s">
        <v>20</v>
      </c>
      <c r="J215" s="60" t="s">
        <v>2694</v>
      </c>
      <c r="K215" s="60" t="s">
        <v>2695</v>
      </c>
      <c r="L215" s="60" t="s">
        <v>2696</v>
      </c>
      <c r="M215" s="60" t="s">
        <v>2693</v>
      </c>
      <c r="N215" s="60" t="s">
        <v>290</v>
      </c>
      <c r="O215" s="60" t="s">
        <v>290</v>
      </c>
      <c r="P215" s="60" t="s">
        <v>2697</v>
      </c>
      <c r="Q215" s="60" t="s">
        <v>290</v>
      </c>
      <c r="R215" s="60" t="s">
        <v>1135</v>
      </c>
      <c r="S215" s="73">
        <v>44749</v>
      </c>
      <c r="T215" s="60" t="s">
        <v>3768</v>
      </c>
      <c r="U215" s="73">
        <v>44698</v>
      </c>
      <c r="V215" s="60" t="s">
        <v>290</v>
      </c>
    </row>
    <row r="216" spans="1:22" ht="14.5">
      <c r="A216" s="60" t="s">
        <v>578</v>
      </c>
      <c r="B216" s="60" t="s">
        <v>691</v>
      </c>
      <c r="C216" s="60" t="s">
        <v>674</v>
      </c>
      <c r="D216" s="60" t="s">
        <v>1325</v>
      </c>
      <c r="E216" s="60" t="s">
        <v>1804</v>
      </c>
      <c r="F216" s="73">
        <v>44669</v>
      </c>
      <c r="G216" s="61">
        <v>-103289.15</v>
      </c>
      <c r="H216" s="61">
        <v>-8805400.0399999991</v>
      </c>
      <c r="I216" s="60" t="s">
        <v>20</v>
      </c>
      <c r="J216" s="60" t="s">
        <v>1791</v>
      </c>
      <c r="K216" s="60" t="s">
        <v>1768</v>
      </c>
      <c r="L216" s="60" t="s">
        <v>1805</v>
      </c>
      <c r="M216" s="60" t="s">
        <v>1804</v>
      </c>
      <c r="N216" s="60" t="s">
        <v>290</v>
      </c>
      <c r="O216" s="60" t="s">
        <v>290</v>
      </c>
      <c r="P216" s="60" t="s">
        <v>658</v>
      </c>
      <c r="Q216" s="60" t="s">
        <v>290</v>
      </c>
      <c r="R216" s="60" t="s">
        <v>1135</v>
      </c>
      <c r="S216" s="73"/>
      <c r="T216" s="60" t="s">
        <v>290</v>
      </c>
      <c r="U216" s="73">
        <v>44669</v>
      </c>
      <c r="V216" s="60" t="s">
        <v>675</v>
      </c>
    </row>
    <row r="217" spans="1:22" ht="14.5">
      <c r="A217" s="60" t="s">
        <v>578</v>
      </c>
      <c r="B217" s="60" t="s">
        <v>691</v>
      </c>
      <c r="C217" s="60" t="s">
        <v>674</v>
      </c>
      <c r="D217" s="60" t="s">
        <v>1325</v>
      </c>
      <c r="E217" s="60" t="s">
        <v>1797</v>
      </c>
      <c r="F217" s="73">
        <v>44670</v>
      </c>
      <c r="G217" s="61">
        <v>-3621.36</v>
      </c>
      <c r="H217" s="61">
        <v>-308720.94</v>
      </c>
      <c r="I217" s="60" t="s">
        <v>20</v>
      </c>
      <c r="J217" s="60" t="s">
        <v>1791</v>
      </c>
      <c r="K217" s="60" t="s">
        <v>1758</v>
      </c>
      <c r="L217" s="60" t="s">
        <v>1798</v>
      </c>
      <c r="M217" s="60" t="s">
        <v>1797</v>
      </c>
      <c r="N217" s="60" t="s">
        <v>290</v>
      </c>
      <c r="O217" s="60" t="s">
        <v>290</v>
      </c>
      <c r="P217" s="60" t="s">
        <v>658</v>
      </c>
      <c r="Q217" s="60" t="s">
        <v>290</v>
      </c>
      <c r="R217" s="60" t="s">
        <v>1135</v>
      </c>
      <c r="S217" s="73"/>
      <c r="T217" s="60" t="s">
        <v>290</v>
      </c>
      <c r="U217" s="73">
        <v>44670</v>
      </c>
      <c r="V217" s="60" t="s">
        <v>675</v>
      </c>
    </row>
    <row r="218" spans="1:22" ht="14.5">
      <c r="A218" s="60" t="s">
        <v>578</v>
      </c>
      <c r="B218" s="60" t="s">
        <v>691</v>
      </c>
      <c r="C218" s="60" t="s">
        <v>674</v>
      </c>
      <c r="D218" s="60" t="s">
        <v>1325</v>
      </c>
      <c r="E218" s="60" t="s">
        <v>1801</v>
      </c>
      <c r="F218" s="73">
        <v>44670</v>
      </c>
      <c r="G218" s="61">
        <v>-39224.47</v>
      </c>
      <c r="H218" s="61">
        <v>-3343886.07</v>
      </c>
      <c r="I218" s="60" t="s">
        <v>20</v>
      </c>
      <c r="J218" s="60" t="s">
        <v>1791</v>
      </c>
      <c r="K218" s="60" t="s">
        <v>1802</v>
      </c>
      <c r="L218" s="60" t="s">
        <v>1803</v>
      </c>
      <c r="M218" s="60" t="s">
        <v>1801</v>
      </c>
      <c r="N218" s="60" t="s">
        <v>290</v>
      </c>
      <c r="O218" s="60" t="s">
        <v>290</v>
      </c>
      <c r="P218" s="60" t="s">
        <v>658</v>
      </c>
      <c r="Q218" s="60" t="s">
        <v>290</v>
      </c>
      <c r="R218" s="60" t="s">
        <v>1135</v>
      </c>
      <c r="S218" s="73"/>
      <c r="T218" s="60" t="s">
        <v>290</v>
      </c>
      <c r="U218" s="73">
        <v>44670</v>
      </c>
      <c r="V218" s="60" t="s">
        <v>675</v>
      </c>
    </row>
    <row r="219" spans="1:22" ht="14.5">
      <c r="A219" s="60" t="s">
        <v>578</v>
      </c>
      <c r="B219" s="60" t="s">
        <v>691</v>
      </c>
      <c r="C219" s="60" t="s">
        <v>674</v>
      </c>
      <c r="D219" s="60" t="s">
        <v>1325</v>
      </c>
      <c r="E219" s="60" t="s">
        <v>1806</v>
      </c>
      <c r="F219" s="73">
        <v>44669</v>
      </c>
      <c r="G219" s="61">
        <v>-1811.25</v>
      </c>
      <c r="H219" s="61">
        <v>-154409.06</v>
      </c>
      <c r="I219" s="60" t="s">
        <v>20</v>
      </c>
      <c r="J219" s="60" t="s">
        <v>1791</v>
      </c>
      <c r="K219" s="60" t="s">
        <v>1768</v>
      </c>
      <c r="L219" s="60" t="s">
        <v>1807</v>
      </c>
      <c r="M219" s="60" t="s">
        <v>1806</v>
      </c>
      <c r="N219" s="60" t="s">
        <v>290</v>
      </c>
      <c r="O219" s="60" t="s">
        <v>290</v>
      </c>
      <c r="P219" s="60" t="s">
        <v>658</v>
      </c>
      <c r="Q219" s="60" t="s">
        <v>290</v>
      </c>
      <c r="R219" s="60" t="s">
        <v>1135</v>
      </c>
      <c r="S219" s="73"/>
      <c r="T219" s="60" t="s">
        <v>290</v>
      </c>
      <c r="U219" s="73">
        <v>44669</v>
      </c>
      <c r="V219" s="60" t="s">
        <v>675</v>
      </c>
    </row>
    <row r="220" spans="1:22" ht="14.5">
      <c r="A220" s="60" t="s">
        <v>578</v>
      </c>
      <c r="B220" s="60" t="s">
        <v>691</v>
      </c>
      <c r="C220" s="60" t="s">
        <v>674</v>
      </c>
      <c r="D220" s="60" t="s">
        <v>1325</v>
      </c>
      <c r="E220" s="60" t="s">
        <v>1808</v>
      </c>
      <c r="F220" s="73">
        <v>44671</v>
      </c>
      <c r="G220" s="61">
        <v>-146014.87</v>
      </c>
      <c r="H220" s="61">
        <v>-12447767.67</v>
      </c>
      <c r="I220" s="60" t="s">
        <v>20</v>
      </c>
      <c r="J220" s="60" t="s">
        <v>1791</v>
      </c>
      <c r="K220" s="60" t="s">
        <v>1768</v>
      </c>
      <c r="L220" s="60" t="s">
        <v>1809</v>
      </c>
      <c r="M220" s="60" t="s">
        <v>1808</v>
      </c>
      <c r="N220" s="60" t="s">
        <v>290</v>
      </c>
      <c r="O220" s="60" t="s">
        <v>290</v>
      </c>
      <c r="P220" s="60" t="s">
        <v>658</v>
      </c>
      <c r="Q220" s="60" t="s">
        <v>290</v>
      </c>
      <c r="R220" s="60" t="s">
        <v>1135</v>
      </c>
      <c r="S220" s="73"/>
      <c r="T220" s="60" t="s">
        <v>290</v>
      </c>
      <c r="U220" s="73">
        <v>44671</v>
      </c>
      <c r="V220" s="60" t="s">
        <v>675</v>
      </c>
    </row>
    <row r="221" spans="1:22" ht="14.5">
      <c r="A221" s="60" t="s">
        <v>578</v>
      </c>
      <c r="B221" s="60" t="s">
        <v>691</v>
      </c>
      <c r="C221" s="60" t="s">
        <v>674</v>
      </c>
      <c r="D221" s="60" t="s">
        <v>1325</v>
      </c>
      <c r="E221" s="60" t="s">
        <v>1799</v>
      </c>
      <c r="F221" s="73">
        <v>44672</v>
      </c>
      <c r="G221" s="61">
        <v>-4253.8900000000003</v>
      </c>
      <c r="H221" s="61">
        <v>-362644.12</v>
      </c>
      <c r="I221" s="60" t="s">
        <v>20</v>
      </c>
      <c r="J221" s="60" t="s">
        <v>1791</v>
      </c>
      <c r="K221" s="60" t="s">
        <v>1758</v>
      </c>
      <c r="L221" s="60" t="s">
        <v>1800</v>
      </c>
      <c r="M221" s="60" t="s">
        <v>1799</v>
      </c>
      <c r="N221" s="60" t="s">
        <v>290</v>
      </c>
      <c r="O221" s="60" t="s">
        <v>290</v>
      </c>
      <c r="P221" s="60" t="s">
        <v>658</v>
      </c>
      <c r="Q221" s="60" t="s">
        <v>290</v>
      </c>
      <c r="R221" s="60" t="s">
        <v>1135</v>
      </c>
      <c r="S221" s="73"/>
      <c r="T221" s="60" t="s">
        <v>290</v>
      </c>
      <c r="U221" s="73">
        <v>44672</v>
      </c>
      <c r="V221" s="60" t="s">
        <v>675</v>
      </c>
    </row>
    <row r="222" spans="1:22" ht="14.5">
      <c r="A222" s="60" t="s">
        <v>578</v>
      </c>
      <c r="B222" s="60" t="s">
        <v>691</v>
      </c>
      <c r="C222" s="60" t="s">
        <v>674</v>
      </c>
      <c r="D222" s="60" t="s">
        <v>1325</v>
      </c>
      <c r="E222" s="60" t="s">
        <v>2700</v>
      </c>
      <c r="F222" s="73">
        <v>44690</v>
      </c>
      <c r="G222" s="61">
        <v>-1834.51</v>
      </c>
      <c r="H222" s="61">
        <v>-156850.60999999999</v>
      </c>
      <c r="I222" s="60" t="s">
        <v>20</v>
      </c>
      <c r="J222" s="60" t="s">
        <v>1791</v>
      </c>
      <c r="K222" s="60" t="s">
        <v>1758</v>
      </c>
      <c r="L222" s="60" t="s">
        <v>2701</v>
      </c>
      <c r="M222" s="60" t="s">
        <v>2700</v>
      </c>
      <c r="N222" s="60" t="s">
        <v>290</v>
      </c>
      <c r="O222" s="60" t="s">
        <v>290</v>
      </c>
      <c r="P222" s="60" t="s">
        <v>658</v>
      </c>
      <c r="Q222" s="60" t="s">
        <v>290</v>
      </c>
      <c r="R222" s="60" t="s">
        <v>1135</v>
      </c>
      <c r="S222" s="73"/>
      <c r="T222" s="60" t="s">
        <v>290</v>
      </c>
      <c r="U222" s="73">
        <v>44690</v>
      </c>
      <c r="V222" s="60" t="s">
        <v>675</v>
      </c>
    </row>
    <row r="223" spans="1:22" ht="14.5">
      <c r="A223" s="60" t="s">
        <v>578</v>
      </c>
      <c r="B223" s="60" t="s">
        <v>691</v>
      </c>
      <c r="C223" s="60" t="s">
        <v>674</v>
      </c>
      <c r="D223" s="60" t="s">
        <v>1325</v>
      </c>
      <c r="E223" s="60" t="s">
        <v>2702</v>
      </c>
      <c r="F223" s="73">
        <v>44704</v>
      </c>
      <c r="G223" s="61">
        <v>-1506.37</v>
      </c>
      <c r="H223" s="61">
        <v>-128794.64</v>
      </c>
      <c r="I223" s="60" t="s">
        <v>20</v>
      </c>
      <c r="J223" s="60" t="s">
        <v>1791</v>
      </c>
      <c r="K223" s="60" t="s">
        <v>1758</v>
      </c>
      <c r="L223" s="60" t="s">
        <v>2703</v>
      </c>
      <c r="M223" s="60" t="s">
        <v>2702</v>
      </c>
      <c r="N223" s="60" t="s">
        <v>290</v>
      </c>
      <c r="O223" s="60" t="s">
        <v>290</v>
      </c>
      <c r="P223" s="60" t="s">
        <v>658</v>
      </c>
      <c r="Q223" s="60" t="s">
        <v>290</v>
      </c>
      <c r="R223" s="60" t="s">
        <v>1135</v>
      </c>
      <c r="S223" s="73"/>
      <c r="T223" s="60" t="s">
        <v>290</v>
      </c>
      <c r="U223" s="73">
        <v>44704</v>
      </c>
      <c r="V223" s="60" t="s">
        <v>675</v>
      </c>
    </row>
    <row r="224" spans="1:22" ht="14.5">
      <c r="A224" s="60" t="s">
        <v>578</v>
      </c>
      <c r="B224" s="60" t="s">
        <v>691</v>
      </c>
      <c r="C224" s="60" t="s">
        <v>674</v>
      </c>
      <c r="D224" s="60" t="s">
        <v>1325</v>
      </c>
      <c r="E224" s="60" t="s">
        <v>2712</v>
      </c>
      <c r="F224" s="73">
        <v>44690</v>
      </c>
      <c r="G224" s="61">
        <v>-3599.89</v>
      </c>
      <c r="H224" s="61">
        <v>-307790.59999999998</v>
      </c>
      <c r="I224" s="60" t="s">
        <v>20</v>
      </c>
      <c r="J224" s="60" t="s">
        <v>1791</v>
      </c>
      <c r="K224" s="60" t="s">
        <v>1802</v>
      </c>
      <c r="L224" s="60" t="s">
        <v>2713</v>
      </c>
      <c r="M224" s="60" t="s">
        <v>2712</v>
      </c>
      <c r="N224" s="60" t="s">
        <v>290</v>
      </c>
      <c r="O224" s="60" t="s">
        <v>290</v>
      </c>
      <c r="P224" s="60" t="s">
        <v>658</v>
      </c>
      <c r="Q224" s="60" t="s">
        <v>290</v>
      </c>
      <c r="R224" s="60" t="s">
        <v>1135</v>
      </c>
      <c r="S224" s="73"/>
      <c r="T224" s="60" t="s">
        <v>290</v>
      </c>
      <c r="U224" s="73">
        <v>44690</v>
      </c>
      <c r="V224" s="60" t="s">
        <v>675</v>
      </c>
    </row>
    <row r="225" spans="1:22" ht="14.5">
      <c r="A225" s="60" t="s">
        <v>578</v>
      </c>
      <c r="B225" s="60" t="s">
        <v>691</v>
      </c>
      <c r="C225" s="60" t="s">
        <v>674</v>
      </c>
      <c r="D225" s="60" t="s">
        <v>1325</v>
      </c>
      <c r="E225" s="60" t="s">
        <v>2714</v>
      </c>
      <c r="F225" s="73">
        <v>44705</v>
      </c>
      <c r="G225" s="61">
        <v>-2438.3000000000002</v>
      </c>
      <c r="H225" s="61">
        <v>-208474.65</v>
      </c>
      <c r="I225" s="60" t="s">
        <v>20</v>
      </c>
      <c r="J225" s="60" t="s">
        <v>1791</v>
      </c>
      <c r="K225" s="60" t="s">
        <v>1802</v>
      </c>
      <c r="L225" s="60" t="s">
        <v>2715</v>
      </c>
      <c r="M225" s="60" t="s">
        <v>2714</v>
      </c>
      <c r="N225" s="60" t="s">
        <v>290</v>
      </c>
      <c r="O225" s="60" t="s">
        <v>290</v>
      </c>
      <c r="P225" s="60" t="s">
        <v>658</v>
      </c>
      <c r="Q225" s="60" t="s">
        <v>290</v>
      </c>
      <c r="R225" s="60" t="s">
        <v>1135</v>
      </c>
      <c r="S225" s="73"/>
      <c r="T225" s="60" t="s">
        <v>290</v>
      </c>
      <c r="U225" s="73">
        <v>44705</v>
      </c>
      <c r="V225" s="60" t="s">
        <v>675</v>
      </c>
    </row>
    <row r="226" spans="1:22" ht="14.5">
      <c r="A226" s="60" t="s">
        <v>578</v>
      </c>
      <c r="B226" s="60" t="s">
        <v>691</v>
      </c>
      <c r="C226" s="60" t="s">
        <v>674</v>
      </c>
      <c r="D226" s="60" t="s">
        <v>1325</v>
      </c>
      <c r="E226" s="60" t="s">
        <v>2736</v>
      </c>
      <c r="F226" s="73">
        <v>44698</v>
      </c>
      <c r="G226" s="61">
        <v>-11686.68</v>
      </c>
      <c r="H226" s="61">
        <v>-999211.14</v>
      </c>
      <c r="I226" s="60" t="s">
        <v>20</v>
      </c>
      <c r="J226" s="60" t="s">
        <v>1791</v>
      </c>
      <c r="K226" s="60" t="s">
        <v>2737</v>
      </c>
      <c r="L226" s="60" t="s">
        <v>2738</v>
      </c>
      <c r="M226" s="60" t="s">
        <v>2736</v>
      </c>
      <c r="N226" s="60" t="s">
        <v>290</v>
      </c>
      <c r="O226" s="60" t="s">
        <v>290</v>
      </c>
      <c r="P226" s="60" t="s">
        <v>658</v>
      </c>
      <c r="Q226" s="60" t="s">
        <v>290</v>
      </c>
      <c r="R226" s="60" t="s">
        <v>1135</v>
      </c>
      <c r="S226" s="73"/>
      <c r="T226" s="60" t="s">
        <v>290</v>
      </c>
      <c r="U226" s="73">
        <v>44698</v>
      </c>
      <c r="V226" s="60" t="s">
        <v>675</v>
      </c>
    </row>
    <row r="227" spans="1:22" ht="14.5">
      <c r="A227" s="60" t="s">
        <v>578</v>
      </c>
      <c r="B227" s="60" t="s">
        <v>691</v>
      </c>
      <c r="C227" s="60" t="s">
        <v>674</v>
      </c>
      <c r="D227" s="60" t="s">
        <v>1325</v>
      </c>
      <c r="E227" s="60" t="s">
        <v>2722</v>
      </c>
      <c r="F227" s="73">
        <v>44697</v>
      </c>
      <c r="G227" s="61">
        <v>-4913.97</v>
      </c>
      <c r="H227" s="61">
        <v>-420144.44</v>
      </c>
      <c r="I227" s="60" t="s">
        <v>20</v>
      </c>
      <c r="J227" s="60" t="s">
        <v>1791</v>
      </c>
      <c r="K227" s="60" t="s">
        <v>1768</v>
      </c>
      <c r="L227" s="60" t="s">
        <v>2723</v>
      </c>
      <c r="M227" s="60" t="s">
        <v>2722</v>
      </c>
      <c r="N227" s="60" t="s">
        <v>290</v>
      </c>
      <c r="O227" s="60" t="s">
        <v>290</v>
      </c>
      <c r="P227" s="60" t="s">
        <v>658</v>
      </c>
      <c r="Q227" s="60" t="s">
        <v>290</v>
      </c>
      <c r="R227" s="60" t="s">
        <v>1135</v>
      </c>
      <c r="S227" s="73"/>
      <c r="T227" s="60" t="s">
        <v>290</v>
      </c>
      <c r="U227" s="73">
        <v>44697</v>
      </c>
      <c r="V227" s="60" t="s">
        <v>675</v>
      </c>
    </row>
    <row r="228" spans="1:22" ht="14.5">
      <c r="A228" s="60" t="s">
        <v>578</v>
      </c>
      <c r="B228" s="60" t="s">
        <v>691</v>
      </c>
      <c r="C228" s="60" t="s">
        <v>674</v>
      </c>
      <c r="D228" s="60" t="s">
        <v>1325</v>
      </c>
      <c r="E228" s="60" t="s">
        <v>2724</v>
      </c>
      <c r="F228" s="73">
        <v>44704</v>
      </c>
      <c r="G228" s="61">
        <v>-7200.1</v>
      </c>
      <c r="H228" s="61">
        <v>-615608.55000000005</v>
      </c>
      <c r="I228" s="60" t="s">
        <v>20</v>
      </c>
      <c r="J228" s="60" t="s">
        <v>1791</v>
      </c>
      <c r="K228" s="60" t="s">
        <v>1768</v>
      </c>
      <c r="L228" s="60" t="s">
        <v>2725</v>
      </c>
      <c r="M228" s="60" t="s">
        <v>2724</v>
      </c>
      <c r="N228" s="60" t="s">
        <v>290</v>
      </c>
      <c r="O228" s="60" t="s">
        <v>290</v>
      </c>
      <c r="P228" s="60" t="s">
        <v>658</v>
      </c>
      <c r="Q228" s="60" t="s">
        <v>290</v>
      </c>
      <c r="R228" s="60" t="s">
        <v>1135</v>
      </c>
      <c r="S228" s="73"/>
      <c r="T228" s="60" t="s">
        <v>290</v>
      </c>
      <c r="U228" s="73">
        <v>44704</v>
      </c>
      <c r="V228" s="60" t="s">
        <v>675</v>
      </c>
    </row>
    <row r="229" spans="1:22" ht="14.5">
      <c r="A229" s="60" t="s">
        <v>578</v>
      </c>
      <c r="B229" s="60" t="s">
        <v>691</v>
      </c>
      <c r="C229" s="60" t="s">
        <v>674</v>
      </c>
      <c r="D229" s="60" t="s">
        <v>1325</v>
      </c>
      <c r="E229" s="60" t="s">
        <v>2698</v>
      </c>
      <c r="F229" s="73">
        <v>44699</v>
      </c>
      <c r="G229" s="61">
        <v>-1560.92</v>
      </c>
      <c r="H229" s="61">
        <v>-133458.66</v>
      </c>
      <c r="I229" s="60" t="s">
        <v>20</v>
      </c>
      <c r="J229" s="60" t="s">
        <v>1791</v>
      </c>
      <c r="K229" s="60" t="s">
        <v>1759</v>
      </c>
      <c r="L229" s="60" t="s">
        <v>2699</v>
      </c>
      <c r="M229" s="60" t="s">
        <v>2698</v>
      </c>
      <c r="N229" s="60" t="s">
        <v>290</v>
      </c>
      <c r="O229" s="60" t="s">
        <v>290</v>
      </c>
      <c r="P229" s="60" t="s">
        <v>658</v>
      </c>
      <c r="Q229" s="60" t="s">
        <v>290</v>
      </c>
      <c r="R229" s="60" t="s">
        <v>1135</v>
      </c>
      <c r="S229" s="73"/>
      <c r="T229" s="60" t="s">
        <v>290</v>
      </c>
      <c r="U229" s="73">
        <v>44699</v>
      </c>
      <c r="V229" s="60" t="s">
        <v>675</v>
      </c>
    </row>
    <row r="230" spans="1:22" ht="14.5">
      <c r="A230" s="60" t="s">
        <v>578</v>
      </c>
      <c r="B230" s="60" t="s">
        <v>691</v>
      </c>
      <c r="C230" s="60" t="s">
        <v>674</v>
      </c>
      <c r="D230" s="60" t="s">
        <v>1325</v>
      </c>
      <c r="E230" s="60" t="s">
        <v>2704</v>
      </c>
      <c r="F230" s="73">
        <v>44691</v>
      </c>
      <c r="G230" s="61">
        <v>-2441.8200000000002</v>
      </c>
      <c r="H230" s="61">
        <v>-208775.61</v>
      </c>
      <c r="I230" s="60" t="s">
        <v>20</v>
      </c>
      <c r="J230" s="60" t="s">
        <v>1791</v>
      </c>
      <c r="K230" s="60" t="s">
        <v>1758</v>
      </c>
      <c r="L230" s="60" t="s">
        <v>2705</v>
      </c>
      <c r="M230" s="60" t="s">
        <v>2704</v>
      </c>
      <c r="N230" s="60" t="s">
        <v>290</v>
      </c>
      <c r="O230" s="60" t="s">
        <v>290</v>
      </c>
      <c r="P230" s="60" t="s">
        <v>658</v>
      </c>
      <c r="Q230" s="60" t="s">
        <v>290</v>
      </c>
      <c r="R230" s="60" t="s">
        <v>1135</v>
      </c>
      <c r="S230" s="73"/>
      <c r="T230" s="60" t="s">
        <v>290</v>
      </c>
      <c r="U230" s="73">
        <v>44691</v>
      </c>
      <c r="V230" s="60" t="s">
        <v>675</v>
      </c>
    </row>
    <row r="231" spans="1:22" ht="14.5">
      <c r="A231" s="60" t="s">
        <v>578</v>
      </c>
      <c r="B231" s="60" t="s">
        <v>691</v>
      </c>
      <c r="C231" s="60" t="s">
        <v>674</v>
      </c>
      <c r="D231" s="60" t="s">
        <v>1325</v>
      </c>
      <c r="E231" s="60" t="s">
        <v>2706</v>
      </c>
      <c r="F231" s="73">
        <v>44698</v>
      </c>
      <c r="G231" s="61">
        <v>-9142.01</v>
      </c>
      <c r="H231" s="61">
        <v>-781641.86</v>
      </c>
      <c r="I231" s="60" t="s">
        <v>20</v>
      </c>
      <c r="J231" s="60" t="s">
        <v>1791</v>
      </c>
      <c r="K231" s="60" t="s">
        <v>1758</v>
      </c>
      <c r="L231" s="60" t="s">
        <v>2707</v>
      </c>
      <c r="M231" s="60" t="s">
        <v>2706</v>
      </c>
      <c r="N231" s="60" t="s">
        <v>290</v>
      </c>
      <c r="O231" s="60" t="s">
        <v>290</v>
      </c>
      <c r="P231" s="60" t="s">
        <v>658</v>
      </c>
      <c r="Q231" s="60" t="s">
        <v>290</v>
      </c>
      <c r="R231" s="60" t="s">
        <v>1135</v>
      </c>
      <c r="S231" s="73"/>
      <c r="T231" s="60" t="s">
        <v>290</v>
      </c>
      <c r="U231" s="73">
        <v>44698</v>
      </c>
      <c r="V231" s="60" t="s">
        <v>675</v>
      </c>
    </row>
    <row r="232" spans="1:22" ht="14.5">
      <c r="A232" s="60" t="s">
        <v>578</v>
      </c>
      <c r="B232" s="60" t="s">
        <v>691</v>
      </c>
      <c r="C232" s="60" t="s">
        <v>674</v>
      </c>
      <c r="D232" s="60" t="s">
        <v>1325</v>
      </c>
      <c r="E232" s="60" t="s">
        <v>2716</v>
      </c>
      <c r="F232" s="73">
        <v>44690</v>
      </c>
      <c r="G232" s="61">
        <v>-13984.53</v>
      </c>
      <c r="H232" s="61">
        <v>-1195677.32</v>
      </c>
      <c r="I232" s="60" t="s">
        <v>20</v>
      </c>
      <c r="J232" s="60" t="s">
        <v>1791</v>
      </c>
      <c r="K232" s="60" t="s">
        <v>1802</v>
      </c>
      <c r="L232" s="60" t="s">
        <v>2717</v>
      </c>
      <c r="M232" s="60" t="s">
        <v>2716</v>
      </c>
      <c r="N232" s="60" t="s">
        <v>290</v>
      </c>
      <c r="O232" s="60" t="s">
        <v>290</v>
      </c>
      <c r="P232" s="60" t="s">
        <v>658</v>
      </c>
      <c r="Q232" s="60" t="s">
        <v>290</v>
      </c>
      <c r="R232" s="60" t="s">
        <v>1135</v>
      </c>
      <c r="S232" s="73"/>
      <c r="T232" s="60" t="s">
        <v>290</v>
      </c>
      <c r="U232" s="73">
        <v>44690</v>
      </c>
      <c r="V232" s="60" t="s">
        <v>675</v>
      </c>
    </row>
    <row r="233" spans="1:22" ht="14.5">
      <c r="A233" s="60" t="s">
        <v>578</v>
      </c>
      <c r="B233" s="60" t="s">
        <v>691</v>
      </c>
      <c r="C233" s="60" t="s">
        <v>674</v>
      </c>
      <c r="D233" s="60" t="s">
        <v>1325</v>
      </c>
      <c r="E233" s="60" t="s">
        <v>2726</v>
      </c>
      <c r="F233" s="73">
        <v>44690</v>
      </c>
      <c r="G233" s="61">
        <v>-3380.65</v>
      </c>
      <c r="H233" s="61">
        <v>-289045.58</v>
      </c>
      <c r="I233" s="60" t="s">
        <v>20</v>
      </c>
      <c r="J233" s="60" t="s">
        <v>1791</v>
      </c>
      <c r="K233" s="60" t="s">
        <v>1768</v>
      </c>
      <c r="L233" s="60" t="s">
        <v>2727</v>
      </c>
      <c r="M233" s="60" t="s">
        <v>2726</v>
      </c>
      <c r="N233" s="60" t="s">
        <v>290</v>
      </c>
      <c r="O233" s="60" t="s">
        <v>290</v>
      </c>
      <c r="P233" s="60" t="s">
        <v>658</v>
      </c>
      <c r="Q233" s="60" t="s">
        <v>290</v>
      </c>
      <c r="R233" s="60" t="s">
        <v>1135</v>
      </c>
      <c r="S233" s="73"/>
      <c r="T233" s="60" t="s">
        <v>290</v>
      </c>
      <c r="U233" s="73">
        <v>44690</v>
      </c>
      <c r="V233" s="60" t="s">
        <v>675</v>
      </c>
    </row>
    <row r="234" spans="1:22" ht="14.5">
      <c r="A234" s="60" t="s">
        <v>578</v>
      </c>
      <c r="B234" s="60" t="s">
        <v>691</v>
      </c>
      <c r="C234" s="60" t="s">
        <v>674</v>
      </c>
      <c r="D234" s="60" t="s">
        <v>1325</v>
      </c>
      <c r="E234" s="60" t="s">
        <v>2728</v>
      </c>
      <c r="F234" s="73">
        <v>44690</v>
      </c>
      <c r="G234" s="61">
        <v>-30948.959999999999</v>
      </c>
      <c r="H234" s="61">
        <v>-2646136.08</v>
      </c>
      <c r="I234" s="60" t="s">
        <v>20</v>
      </c>
      <c r="J234" s="60" t="s">
        <v>1791</v>
      </c>
      <c r="K234" s="60" t="s">
        <v>1768</v>
      </c>
      <c r="L234" s="60" t="s">
        <v>2729</v>
      </c>
      <c r="M234" s="60" t="s">
        <v>2728</v>
      </c>
      <c r="N234" s="60" t="s">
        <v>290</v>
      </c>
      <c r="O234" s="60" t="s">
        <v>290</v>
      </c>
      <c r="P234" s="60" t="s">
        <v>658</v>
      </c>
      <c r="Q234" s="60" t="s">
        <v>290</v>
      </c>
      <c r="R234" s="60" t="s">
        <v>1135</v>
      </c>
      <c r="S234" s="73"/>
      <c r="T234" s="60" t="s">
        <v>290</v>
      </c>
      <c r="U234" s="73">
        <v>44690</v>
      </c>
      <c r="V234" s="60" t="s">
        <v>675</v>
      </c>
    </row>
    <row r="235" spans="1:22" ht="14.5">
      <c r="A235" s="60" t="s">
        <v>578</v>
      </c>
      <c r="B235" s="60" t="s">
        <v>691</v>
      </c>
      <c r="C235" s="60" t="s">
        <v>674</v>
      </c>
      <c r="D235" s="60" t="s">
        <v>1325</v>
      </c>
      <c r="E235" s="60" t="s">
        <v>2730</v>
      </c>
      <c r="F235" s="73">
        <v>44698</v>
      </c>
      <c r="G235" s="61">
        <v>-1645.76</v>
      </c>
      <c r="H235" s="61">
        <v>-140712.48000000001</v>
      </c>
      <c r="I235" s="60" t="s">
        <v>20</v>
      </c>
      <c r="J235" s="60" t="s">
        <v>1791</v>
      </c>
      <c r="K235" s="60" t="s">
        <v>1768</v>
      </c>
      <c r="L235" s="60" t="s">
        <v>2731</v>
      </c>
      <c r="M235" s="60" t="s">
        <v>2730</v>
      </c>
      <c r="N235" s="60" t="s">
        <v>290</v>
      </c>
      <c r="O235" s="60" t="s">
        <v>290</v>
      </c>
      <c r="P235" s="60" t="s">
        <v>658</v>
      </c>
      <c r="Q235" s="60" t="s">
        <v>290</v>
      </c>
      <c r="R235" s="60" t="s">
        <v>1135</v>
      </c>
      <c r="S235" s="73"/>
      <c r="T235" s="60" t="s">
        <v>290</v>
      </c>
      <c r="U235" s="73">
        <v>44698</v>
      </c>
      <c r="V235" s="60" t="s">
        <v>675</v>
      </c>
    </row>
    <row r="236" spans="1:22" ht="14.5">
      <c r="A236" s="60" t="s">
        <v>578</v>
      </c>
      <c r="B236" s="60" t="s">
        <v>691</v>
      </c>
      <c r="C236" s="60" t="s">
        <v>674</v>
      </c>
      <c r="D236" s="60" t="s">
        <v>1325</v>
      </c>
      <c r="E236" s="60" t="s">
        <v>2732</v>
      </c>
      <c r="F236" s="73">
        <v>44691</v>
      </c>
      <c r="G236" s="61">
        <v>-16723.63</v>
      </c>
      <c r="H236" s="61">
        <v>-1429870.37</v>
      </c>
      <c r="I236" s="60" t="s">
        <v>20</v>
      </c>
      <c r="J236" s="60" t="s">
        <v>1791</v>
      </c>
      <c r="K236" s="60" t="s">
        <v>1768</v>
      </c>
      <c r="L236" s="60" t="s">
        <v>2733</v>
      </c>
      <c r="M236" s="60" t="s">
        <v>2732</v>
      </c>
      <c r="N236" s="60" t="s">
        <v>290</v>
      </c>
      <c r="O236" s="60" t="s">
        <v>290</v>
      </c>
      <c r="P236" s="60" t="s">
        <v>658</v>
      </c>
      <c r="Q236" s="60" t="s">
        <v>290</v>
      </c>
      <c r="R236" s="60" t="s">
        <v>1135</v>
      </c>
      <c r="S236" s="73"/>
      <c r="T236" s="60" t="s">
        <v>290</v>
      </c>
      <c r="U236" s="73">
        <v>44691</v>
      </c>
      <c r="V236" s="60" t="s">
        <v>675</v>
      </c>
    </row>
    <row r="237" spans="1:22" ht="14.5">
      <c r="A237" s="60" t="s">
        <v>578</v>
      </c>
      <c r="B237" s="60" t="s">
        <v>691</v>
      </c>
      <c r="C237" s="60" t="s">
        <v>674</v>
      </c>
      <c r="D237" s="60" t="s">
        <v>1325</v>
      </c>
      <c r="E237" s="60" t="s">
        <v>2708</v>
      </c>
      <c r="F237" s="73">
        <v>44713</v>
      </c>
      <c r="G237" s="61">
        <v>-3979.79</v>
      </c>
      <c r="H237" s="61">
        <v>-350818.49</v>
      </c>
      <c r="I237" s="60" t="s">
        <v>20</v>
      </c>
      <c r="J237" s="60" t="s">
        <v>1791</v>
      </c>
      <c r="K237" s="60" t="s">
        <v>1758</v>
      </c>
      <c r="L237" s="60" t="s">
        <v>2709</v>
      </c>
      <c r="M237" s="60" t="s">
        <v>2708</v>
      </c>
      <c r="N237" s="60" t="s">
        <v>290</v>
      </c>
      <c r="O237" s="60" t="s">
        <v>290</v>
      </c>
      <c r="P237" s="60" t="s">
        <v>658</v>
      </c>
      <c r="Q237" s="60" t="s">
        <v>290</v>
      </c>
      <c r="R237" s="60" t="s">
        <v>1135</v>
      </c>
      <c r="S237" s="73"/>
      <c r="T237" s="60" t="s">
        <v>290</v>
      </c>
      <c r="U237" s="73">
        <v>44713</v>
      </c>
      <c r="V237" s="60" t="s">
        <v>675</v>
      </c>
    </row>
    <row r="238" spans="1:22" ht="14.5">
      <c r="A238" s="60" t="s">
        <v>578</v>
      </c>
      <c r="B238" s="60" t="s">
        <v>691</v>
      </c>
      <c r="C238" s="60" t="s">
        <v>674</v>
      </c>
      <c r="D238" s="60" t="s">
        <v>1325</v>
      </c>
      <c r="E238" s="60" t="s">
        <v>2718</v>
      </c>
      <c r="F238" s="73">
        <v>44721</v>
      </c>
      <c r="G238" s="61">
        <v>-26633.23</v>
      </c>
      <c r="H238" s="61">
        <v>-2347719.2200000002</v>
      </c>
      <c r="I238" s="60" t="s">
        <v>20</v>
      </c>
      <c r="J238" s="60" t="s">
        <v>1791</v>
      </c>
      <c r="K238" s="60" t="s">
        <v>1802</v>
      </c>
      <c r="L238" s="60" t="s">
        <v>2719</v>
      </c>
      <c r="M238" s="60" t="s">
        <v>2718</v>
      </c>
      <c r="N238" s="60" t="s">
        <v>290</v>
      </c>
      <c r="O238" s="60" t="s">
        <v>290</v>
      </c>
      <c r="P238" s="60" t="s">
        <v>658</v>
      </c>
      <c r="Q238" s="60" t="s">
        <v>290</v>
      </c>
      <c r="R238" s="60" t="s">
        <v>1135</v>
      </c>
      <c r="S238" s="73"/>
      <c r="T238" s="60" t="s">
        <v>290</v>
      </c>
      <c r="U238" s="73">
        <v>44721</v>
      </c>
      <c r="V238" s="60" t="s">
        <v>675</v>
      </c>
    </row>
    <row r="239" spans="1:22" ht="14.5">
      <c r="A239" s="60" t="s">
        <v>578</v>
      </c>
      <c r="B239" s="60" t="s">
        <v>691</v>
      </c>
      <c r="C239" s="60" t="s">
        <v>674</v>
      </c>
      <c r="D239" s="60" t="s">
        <v>1325</v>
      </c>
      <c r="E239" s="60" t="s">
        <v>2720</v>
      </c>
      <c r="F239" s="73">
        <v>44717</v>
      </c>
      <c r="G239" s="61">
        <v>-12247.2</v>
      </c>
      <c r="H239" s="61">
        <v>-1079590.68</v>
      </c>
      <c r="I239" s="60" t="s">
        <v>20</v>
      </c>
      <c r="J239" s="60" t="s">
        <v>1791</v>
      </c>
      <c r="K239" s="60" t="s">
        <v>1802</v>
      </c>
      <c r="L239" s="60" t="s">
        <v>2721</v>
      </c>
      <c r="M239" s="60" t="s">
        <v>2720</v>
      </c>
      <c r="N239" s="60" t="s">
        <v>290</v>
      </c>
      <c r="O239" s="60" t="s">
        <v>290</v>
      </c>
      <c r="P239" s="60" t="s">
        <v>658</v>
      </c>
      <c r="Q239" s="60" t="s">
        <v>290</v>
      </c>
      <c r="R239" s="60" t="s">
        <v>1135</v>
      </c>
      <c r="S239" s="73"/>
      <c r="T239" s="60" t="s">
        <v>290</v>
      </c>
      <c r="U239" s="73">
        <v>44717</v>
      </c>
      <c r="V239" s="60" t="s">
        <v>675</v>
      </c>
    </row>
    <row r="240" spans="1:22" ht="14.5">
      <c r="A240" s="60" t="s">
        <v>578</v>
      </c>
      <c r="B240" s="60" t="s">
        <v>691</v>
      </c>
      <c r="C240" s="60" t="s">
        <v>674</v>
      </c>
      <c r="D240" s="60" t="s">
        <v>1325</v>
      </c>
      <c r="E240" s="60" t="s">
        <v>2734</v>
      </c>
      <c r="F240" s="73">
        <v>44717</v>
      </c>
      <c r="G240" s="61">
        <v>-118505.13</v>
      </c>
      <c r="H240" s="61">
        <v>-10446227.210000001</v>
      </c>
      <c r="I240" s="60" t="s">
        <v>20</v>
      </c>
      <c r="J240" s="60" t="s">
        <v>1791</v>
      </c>
      <c r="K240" s="60" t="s">
        <v>1768</v>
      </c>
      <c r="L240" s="60" t="s">
        <v>2735</v>
      </c>
      <c r="M240" s="60" t="s">
        <v>2734</v>
      </c>
      <c r="N240" s="60" t="s">
        <v>290</v>
      </c>
      <c r="O240" s="60" t="s">
        <v>290</v>
      </c>
      <c r="P240" s="60" t="s">
        <v>658</v>
      </c>
      <c r="Q240" s="60" t="s">
        <v>290</v>
      </c>
      <c r="R240" s="60" t="s">
        <v>1135</v>
      </c>
      <c r="S240" s="73"/>
      <c r="T240" s="60" t="s">
        <v>290</v>
      </c>
      <c r="U240" s="73">
        <v>44717</v>
      </c>
      <c r="V240" s="60" t="s">
        <v>675</v>
      </c>
    </row>
    <row r="241" spans="1:22" ht="14.5">
      <c r="A241" s="60" t="s">
        <v>578</v>
      </c>
      <c r="B241" s="60" t="s">
        <v>691</v>
      </c>
      <c r="C241" s="60" t="s">
        <v>674</v>
      </c>
      <c r="D241" s="60" t="s">
        <v>1325</v>
      </c>
      <c r="E241" s="60" t="s">
        <v>2710</v>
      </c>
      <c r="F241" s="73">
        <v>44713</v>
      </c>
      <c r="G241" s="61">
        <v>-2809.6</v>
      </c>
      <c r="H241" s="61">
        <v>-247666.24</v>
      </c>
      <c r="I241" s="60" t="s">
        <v>20</v>
      </c>
      <c r="J241" s="60" t="s">
        <v>1791</v>
      </c>
      <c r="K241" s="60" t="s">
        <v>1758</v>
      </c>
      <c r="L241" s="60" t="s">
        <v>2711</v>
      </c>
      <c r="M241" s="60" t="s">
        <v>2710</v>
      </c>
      <c r="N241" s="60" t="s">
        <v>290</v>
      </c>
      <c r="O241" s="60" t="s">
        <v>290</v>
      </c>
      <c r="P241" s="60" t="s">
        <v>658</v>
      </c>
      <c r="Q241" s="60" t="s">
        <v>290</v>
      </c>
      <c r="R241" s="60" t="s">
        <v>1135</v>
      </c>
      <c r="S241" s="73"/>
      <c r="T241" s="60" t="s">
        <v>290</v>
      </c>
      <c r="U241" s="73">
        <v>44713</v>
      </c>
      <c r="V241" s="60" t="s">
        <v>675</v>
      </c>
    </row>
    <row r="242" spans="1:22" ht="14.5">
      <c r="A242" s="60" t="s">
        <v>578</v>
      </c>
      <c r="B242" s="60" t="s">
        <v>691</v>
      </c>
      <c r="C242" s="60" t="s">
        <v>674</v>
      </c>
      <c r="D242" s="60" t="s">
        <v>1325</v>
      </c>
      <c r="E242" s="60" t="s">
        <v>1790</v>
      </c>
      <c r="F242" s="73">
        <v>44643</v>
      </c>
      <c r="G242" s="61">
        <v>-8599.33</v>
      </c>
      <c r="H242" s="61">
        <v>-731373.02</v>
      </c>
      <c r="I242" s="60" t="s">
        <v>20</v>
      </c>
      <c r="J242" s="60" t="s">
        <v>1791</v>
      </c>
      <c r="K242" s="60" t="s">
        <v>1759</v>
      </c>
      <c r="L242" s="60" t="s">
        <v>1792</v>
      </c>
      <c r="M242" s="60" t="s">
        <v>1790</v>
      </c>
      <c r="N242" s="60" t="s">
        <v>290</v>
      </c>
      <c r="O242" s="60" t="s">
        <v>290</v>
      </c>
      <c r="P242" s="60" t="s">
        <v>658</v>
      </c>
      <c r="Q242" s="60" t="s">
        <v>290</v>
      </c>
      <c r="R242" s="60" t="s">
        <v>1135</v>
      </c>
      <c r="S242" s="73">
        <v>44748</v>
      </c>
      <c r="T242" s="60" t="s">
        <v>3769</v>
      </c>
      <c r="U242" s="73">
        <v>44643</v>
      </c>
      <c r="V242" s="60" t="s">
        <v>675</v>
      </c>
    </row>
    <row r="243" spans="1:22" ht="14.5">
      <c r="A243" s="60" t="s">
        <v>578</v>
      </c>
      <c r="B243" s="60" t="s">
        <v>691</v>
      </c>
      <c r="C243" s="60" t="s">
        <v>674</v>
      </c>
      <c r="D243" s="60" t="s">
        <v>1325</v>
      </c>
      <c r="E243" s="60" t="s">
        <v>1793</v>
      </c>
      <c r="F243" s="73">
        <v>44642</v>
      </c>
      <c r="G243" s="61">
        <v>-5719.03</v>
      </c>
      <c r="H243" s="61">
        <v>-486403.5</v>
      </c>
      <c r="I243" s="60" t="s">
        <v>20</v>
      </c>
      <c r="J243" s="60" t="s">
        <v>1791</v>
      </c>
      <c r="K243" s="60" t="s">
        <v>1759</v>
      </c>
      <c r="L243" s="60" t="s">
        <v>1794</v>
      </c>
      <c r="M243" s="60" t="s">
        <v>1793</v>
      </c>
      <c r="N243" s="60" t="s">
        <v>290</v>
      </c>
      <c r="O243" s="60" t="s">
        <v>290</v>
      </c>
      <c r="P243" s="60" t="s">
        <v>658</v>
      </c>
      <c r="Q243" s="60" t="s">
        <v>290</v>
      </c>
      <c r="R243" s="60" t="s">
        <v>1135</v>
      </c>
      <c r="S243" s="73">
        <v>44748</v>
      </c>
      <c r="T243" s="60" t="s">
        <v>3770</v>
      </c>
      <c r="U243" s="73">
        <v>44642</v>
      </c>
      <c r="V243" s="60" t="s">
        <v>675</v>
      </c>
    </row>
    <row r="244" spans="1:22" ht="14.5">
      <c r="A244" s="60" t="s">
        <v>578</v>
      </c>
      <c r="B244" s="60" t="s">
        <v>691</v>
      </c>
      <c r="C244" s="60" t="s">
        <v>674</v>
      </c>
      <c r="D244" s="60" t="s">
        <v>1325</v>
      </c>
      <c r="E244" s="60" t="s">
        <v>1795</v>
      </c>
      <c r="F244" s="73">
        <v>44634</v>
      </c>
      <c r="G244" s="61">
        <v>-61071.76</v>
      </c>
      <c r="H244" s="61">
        <v>-5194153.1900000004</v>
      </c>
      <c r="I244" s="60" t="s">
        <v>20</v>
      </c>
      <c r="J244" s="60" t="s">
        <v>1791</v>
      </c>
      <c r="K244" s="60" t="s">
        <v>1758</v>
      </c>
      <c r="L244" s="60" t="s">
        <v>1796</v>
      </c>
      <c r="M244" s="60" t="s">
        <v>1795</v>
      </c>
      <c r="N244" s="60" t="s">
        <v>290</v>
      </c>
      <c r="O244" s="60" t="s">
        <v>290</v>
      </c>
      <c r="P244" s="60" t="s">
        <v>658</v>
      </c>
      <c r="Q244" s="60" t="s">
        <v>290</v>
      </c>
      <c r="R244" s="60" t="s">
        <v>1135</v>
      </c>
      <c r="S244" s="73">
        <v>44749</v>
      </c>
      <c r="T244" s="60" t="s">
        <v>3771</v>
      </c>
      <c r="U244" s="73">
        <v>44634</v>
      </c>
      <c r="V244" s="60" t="s">
        <v>675</v>
      </c>
    </row>
    <row r="245" spans="1:22" ht="14.5">
      <c r="A245" s="60" t="s">
        <v>578</v>
      </c>
      <c r="B245" s="60" t="s">
        <v>691</v>
      </c>
      <c r="C245" s="60" t="s">
        <v>674</v>
      </c>
      <c r="D245" s="60" t="s">
        <v>1325</v>
      </c>
      <c r="E245" s="60" t="s">
        <v>2739</v>
      </c>
      <c r="F245" s="73">
        <v>44733</v>
      </c>
      <c r="G245" s="61">
        <v>-20488.97</v>
      </c>
      <c r="H245" s="61">
        <v>-1806102.71</v>
      </c>
      <c r="I245" s="60" t="s">
        <v>20</v>
      </c>
      <c r="J245" s="60" t="s">
        <v>2740</v>
      </c>
      <c r="K245" s="60" t="s">
        <v>2741</v>
      </c>
      <c r="L245" s="60" t="s">
        <v>2742</v>
      </c>
      <c r="M245" s="60" t="s">
        <v>2739</v>
      </c>
      <c r="N245" s="60" t="s">
        <v>290</v>
      </c>
      <c r="O245" s="60" t="s">
        <v>290</v>
      </c>
      <c r="P245" s="60" t="s">
        <v>658</v>
      </c>
      <c r="Q245" s="60" t="s">
        <v>290</v>
      </c>
      <c r="R245" s="60" t="s">
        <v>1135</v>
      </c>
      <c r="S245" s="73"/>
      <c r="T245" s="60" t="s">
        <v>290</v>
      </c>
      <c r="U245" s="73">
        <v>44733</v>
      </c>
      <c r="V245" s="60" t="s">
        <v>675</v>
      </c>
    </row>
    <row r="246" spans="1:22" ht="14.5">
      <c r="A246" s="60" t="s">
        <v>578</v>
      </c>
      <c r="B246" s="60" t="s">
        <v>691</v>
      </c>
      <c r="C246" s="60" t="s">
        <v>674</v>
      </c>
      <c r="D246" s="60" t="s">
        <v>1325</v>
      </c>
      <c r="E246" s="60" t="s">
        <v>1812</v>
      </c>
      <c r="F246" s="73">
        <v>44658</v>
      </c>
      <c r="G246" s="61">
        <v>-2482.21</v>
      </c>
      <c r="H246" s="61">
        <v>-211608.4</v>
      </c>
      <c r="I246" s="60" t="s">
        <v>20</v>
      </c>
      <c r="J246" s="60" t="s">
        <v>1210</v>
      </c>
      <c r="K246" s="60" t="s">
        <v>1768</v>
      </c>
      <c r="L246" s="60" t="s">
        <v>1813</v>
      </c>
      <c r="M246" s="60" t="s">
        <v>1812</v>
      </c>
      <c r="N246" s="60" t="s">
        <v>290</v>
      </c>
      <c r="O246" s="60" t="s">
        <v>290</v>
      </c>
      <c r="P246" s="60" t="s">
        <v>658</v>
      </c>
      <c r="Q246" s="60" t="s">
        <v>290</v>
      </c>
      <c r="R246" s="60" t="s">
        <v>1135</v>
      </c>
      <c r="S246" s="73"/>
      <c r="T246" s="60" t="s">
        <v>290</v>
      </c>
      <c r="U246" s="73">
        <v>44658</v>
      </c>
      <c r="V246" s="60" t="s">
        <v>675</v>
      </c>
    </row>
    <row r="247" spans="1:22" ht="14.5">
      <c r="A247" s="60" t="s">
        <v>578</v>
      </c>
      <c r="B247" s="60" t="s">
        <v>691</v>
      </c>
      <c r="C247" s="60" t="s">
        <v>674</v>
      </c>
      <c r="D247" s="60" t="s">
        <v>1325</v>
      </c>
      <c r="E247" s="60" t="s">
        <v>1818</v>
      </c>
      <c r="F247" s="73">
        <v>44664</v>
      </c>
      <c r="G247" s="61">
        <v>-100759.44</v>
      </c>
      <c r="H247" s="61">
        <v>-8589742.2599999998</v>
      </c>
      <c r="I247" s="60" t="s">
        <v>20</v>
      </c>
      <c r="J247" s="60" t="s">
        <v>1210</v>
      </c>
      <c r="K247" s="60" t="s">
        <v>1768</v>
      </c>
      <c r="L247" s="60" t="s">
        <v>1819</v>
      </c>
      <c r="M247" s="60" t="s">
        <v>1818</v>
      </c>
      <c r="N247" s="60" t="s">
        <v>290</v>
      </c>
      <c r="O247" s="60" t="s">
        <v>290</v>
      </c>
      <c r="P247" s="60" t="s">
        <v>658</v>
      </c>
      <c r="Q247" s="60" t="s">
        <v>290</v>
      </c>
      <c r="R247" s="60" t="s">
        <v>1135</v>
      </c>
      <c r="S247" s="73"/>
      <c r="T247" s="60" t="s">
        <v>290</v>
      </c>
      <c r="U247" s="73">
        <v>44664</v>
      </c>
      <c r="V247" s="60" t="s">
        <v>675</v>
      </c>
    </row>
    <row r="248" spans="1:22" ht="14.5">
      <c r="A248" s="60" t="s">
        <v>578</v>
      </c>
      <c r="B248" s="60" t="s">
        <v>691</v>
      </c>
      <c r="C248" s="60" t="s">
        <v>674</v>
      </c>
      <c r="D248" s="60" t="s">
        <v>1325</v>
      </c>
      <c r="E248" s="60" t="s">
        <v>2745</v>
      </c>
      <c r="F248" s="73">
        <v>44714</v>
      </c>
      <c r="G248" s="61">
        <v>-155856.47</v>
      </c>
      <c r="H248" s="61">
        <v>-13738747.83</v>
      </c>
      <c r="I248" s="60" t="s">
        <v>20</v>
      </c>
      <c r="J248" s="60" t="s">
        <v>1210</v>
      </c>
      <c r="K248" s="60" t="s">
        <v>2746</v>
      </c>
      <c r="L248" s="60" t="s">
        <v>2747</v>
      </c>
      <c r="M248" s="60" t="s">
        <v>2745</v>
      </c>
      <c r="N248" s="60" t="s">
        <v>290</v>
      </c>
      <c r="O248" s="60" t="s">
        <v>290</v>
      </c>
      <c r="P248" s="60" t="s">
        <v>658</v>
      </c>
      <c r="Q248" s="60" t="s">
        <v>290</v>
      </c>
      <c r="R248" s="60" t="s">
        <v>1135</v>
      </c>
      <c r="S248" s="73"/>
      <c r="T248" s="60" t="s">
        <v>290</v>
      </c>
      <c r="U248" s="73">
        <v>44714</v>
      </c>
      <c r="V248" s="60" t="s">
        <v>675</v>
      </c>
    </row>
    <row r="249" spans="1:22" ht="14.5">
      <c r="A249" s="60" t="s">
        <v>578</v>
      </c>
      <c r="B249" s="60" t="s">
        <v>691</v>
      </c>
      <c r="C249" s="60" t="s">
        <v>674</v>
      </c>
      <c r="D249" s="60" t="s">
        <v>1325</v>
      </c>
      <c r="E249" s="60" t="s">
        <v>2748</v>
      </c>
      <c r="F249" s="73">
        <v>44714</v>
      </c>
      <c r="G249" s="61">
        <v>-100500.75</v>
      </c>
      <c r="H249" s="61">
        <v>-8859141.1099999994</v>
      </c>
      <c r="I249" s="60" t="s">
        <v>20</v>
      </c>
      <c r="J249" s="60" t="s">
        <v>1210</v>
      </c>
      <c r="K249" s="60" t="s">
        <v>2746</v>
      </c>
      <c r="L249" s="60" t="s">
        <v>2749</v>
      </c>
      <c r="M249" s="60" t="s">
        <v>2748</v>
      </c>
      <c r="N249" s="60" t="s">
        <v>290</v>
      </c>
      <c r="O249" s="60" t="s">
        <v>290</v>
      </c>
      <c r="P249" s="60" t="s">
        <v>658</v>
      </c>
      <c r="Q249" s="60" t="s">
        <v>290</v>
      </c>
      <c r="R249" s="60" t="s">
        <v>1135</v>
      </c>
      <c r="S249" s="73"/>
      <c r="T249" s="60" t="s">
        <v>290</v>
      </c>
      <c r="U249" s="73">
        <v>44714</v>
      </c>
      <c r="V249" s="60" t="s">
        <v>675</v>
      </c>
    </row>
    <row r="250" spans="1:22" ht="14.5">
      <c r="A250" s="60" t="s">
        <v>578</v>
      </c>
      <c r="B250" s="60" t="s">
        <v>691</v>
      </c>
      <c r="C250" s="60" t="s">
        <v>674</v>
      </c>
      <c r="D250" s="60" t="s">
        <v>1325</v>
      </c>
      <c r="E250" s="60" t="s">
        <v>2750</v>
      </c>
      <c r="F250" s="73">
        <v>44714</v>
      </c>
      <c r="G250" s="61">
        <v>-8706.0300000000007</v>
      </c>
      <c r="H250" s="61">
        <v>-767436.54</v>
      </c>
      <c r="I250" s="60" t="s">
        <v>20</v>
      </c>
      <c r="J250" s="60" t="s">
        <v>1210</v>
      </c>
      <c r="K250" s="60" t="s">
        <v>2746</v>
      </c>
      <c r="L250" s="60" t="s">
        <v>2751</v>
      </c>
      <c r="M250" s="60" t="s">
        <v>2750</v>
      </c>
      <c r="N250" s="60" t="s">
        <v>290</v>
      </c>
      <c r="O250" s="60" t="s">
        <v>290</v>
      </c>
      <c r="P250" s="60" t="s">
        <v>658</v>
      </c>
      <c r="Q250" s="60" t="s">
        <v>290</v>
      </c>
      <c r="R250" s="60" t="s">
        <v>1135</v>
      </c>
      <c r="S250" s="73"/>
      <c r="T250" s="60" t="s">
        <v>290</v>
      </c>
      <c r="U250" s="73">
        <v>44714</v>
      </c>
      <c r="V250" s="60" t="s">
        <v>675</v>
      </c>
    </row>
    <row r="251" spans="1:22" ht="14.5">
      <c r="A251" s="60" t="s">
        <v>578</v>
      </c>
      <c r="B251" s="60" t="s">
        <v>691</v>
      </c>
      <c r="C251" s="60" t="s">
        <v>674</v>
      </c>
      <c r="D251" s="60" t="s">
        <v>1325</v>
      </c>
      <c r="E251" s="60" t="s">
        <v>2752</v>
      </c>
      <c r="F251" s="73">
        <v>44714</v>
      </c>
      <c r="G251" s="61">
        <v>-130724.26</v>
      </c>
      <c r="H251" s="61">
        <v>-11523343.52</v>
      </c>
      <c r="I251" s="60" t="s">
        <v>20</v>
      </c>
      <c r="J251" s="60" t="s">
        <v>1210</v>
      </c>
      <c r="K251" s="60" t="s">
        <v>2746</v>
      </c>
      <c r="L251" s="60" t="s">
        <v>2753</v>
      </c>
      <c r="M251" s="60" t="s">
        <v>2752</v>
      </c>
      <c r="N251" s="60" t="s">
        <v>290</v>
      </c>
      <c r="O251" s="60" t="s">
        <v>290</v>
      </c>
      <c r="P251" s="60" t="s">
        <v>658</v>
      </c>
      <c r="Q251" s="60" t="s">
        <v>290</v>
      </c>
      <c r="R251" s="60" t="s">
        <v>1135</v>
      </c>
      <c r="S251" s="73"/>
      <c r="T251" s="60" t="s">
        <v>290</v>
      </c>
      <c r="U251" s="73">
        <v>44714</v>
      </c>
      <c r="V251" s="60" t="s">
        <v>675</v>
      </c>
    </row>
    <row r="252" spans="1:22" ht="14.5">
      <c r="A252" s="60" t="s">
        <v>578</v>
      </c>
      <c r="B252" s="60" t="s">
        <v>691</v>
      </c>
      <c r="C252" s="60" t="s">
        <v>674</v>
      </c>
      <c r="D252" s="60" t="s">
        <v>1325</v>
      </c>
      <c r="E252" s="60" t="s">
        <v>2754</v>
      </c>
      <c r="F252" s="73">
        <v>44714</v>
      </c>
      <c r="G252" s="61">
        <v>-115107.27</v>
      </c>
      <c r="H252" s="61">
        <v>-10146705.85</v>
      </c>
      <c r="I252" s="60" t="s">
        <v>20</v>
      </c>
      <c r="J252" s="60" t="s">
        <v>1210</v>
      </c>
      <c r="K252" s="60" t="s">
        <v>2746</v>
      </c>
      <c r="L252" s="60" t="s">
        <v>2755</v>
      </c>
      <c r="M252" s="60" t="s">
        <v>2754</v>
      </c>
      <c r="N252" s="60" t="s">
        <v>290</v>
      </c>
      <c r="O252" s="60" t="s">
        <v>290</v>
      </c>
      <c r="P252" s="60" t="s">
        <v>658</v>
      </c>
      <c r="Q252" s="60" t="s">
        <v>290</v>
      </c>
      <c r="R252" s="60" t="s">
        <v>1135</v>
      </c>
      <c r="S252" s="73"/>
      <c r="T252" s="60" t="s">
        <v>290</v>
      </c>
      <c r="U252" s="73">
        <v>44714</v>
      </c>
      <c r="V252" s="60" t="s">
        <v>675</v>
      </c>
    </row>
    <row r="253" spans="1:22" ht="14.5">
      <c r="A253" s="60" t="s">
        <v>578</v>
      </c>
      <c r="B253" s="60" t="s">
        <v>691</v>
      </c>
      <c r="C253" s="60" t="s">
        <v>674</v>
      </c>
      <c r="D253" s="60" t="s">
        <v>1325</v>
      </c>
      <c r="E253" s="60" t="s">
        <v>2756</v>
      </c>
      <c r="F253" s="73">
        <v>44714</v>
      </c>
      <c r="G253" s="61">
        <v>-8756.23</v>
      </c>
      <c r="H253" s="61">
        <v>-771861.67</v>
      </c>
      <c r="I253" s="60" t="s">
        <v>20</v>
      </c>
      <c r="J253" s="60" t="s">
        <v>1210</v>
      </c>
      <c r="K253" s="60" t="s">
        <v>2746</v>
      </c>
      <c r="L253" s="60" t="s">
        <v>2757</v>
      </c>
      <c r="M253" s="60" t="s">
        <v>2756</v>
      </c>
      <c r="N253" s="60" t="s">
        <v>290</v>
      </c>
      <c r="O253" s="60" t="s">
        <v>290</v>
      </c>
      <c r="P253" s="60" t="s">
        <v>658</v>
      </c>
      <c r="Q253" s="60" t="s">
        <v>290</v>
      </c>
      <c r="R253" s="60" t="s">
        <v>1135</v>
      </c>
      <c r="S253" s="73"/>
      <c r="T253" s="60" t="s">
        <v>290</v>
      </c>
      <c r="U253" s="73">
        <v>44714</v>
      </c>
      <c r="V253" s="60" t="s">
        <v>675</v>
      </c>
    </row>
    <row r="254" spans="1:22" ht="14.5">
      <c r="A254" s="60" t="s">
        <v>578</v>
      </c>
      <c r="B254" s="60" t="s">
        <v>691</v>
      </c>
      <c r="C254" s="60" t="s">
        <v>674</v>
      </c>
      <c r="D254" s="60" t="s">
        <v>1325</v>
      </c>
      <c r="E254" s="60" t="s">
        <v>2758</v>
      </c>
      <c r="F254" s="73">
        <v>44714</v>
      </c>
      <c r="G254" s="61">
        <v>-14393.4</v>
      </c>
      <c r="H254" s="61">
        <v>-1268778.21</v>
      </c>
      <c r="I254" s="60" t="s">
        <v>20</v>
      </c>
      <c r="J254" s="60" t="s">
        <v>1210</v>
      </c>
      <c r="K254" s="60" t="s">
        <v>2746</v>
      </c>
      <c r="L254" s="60" t="s">
        <v>2759</v>
      </c>
      <c r="M254" s="60" t="s">
        <v>2758</v>
      </c>
      <c r="N254" s="60" t="s">
        <v>290</v>
      </c>
      <c r="O254" s="60" t="s">
        <v>290</v>
      </c>
      <c r="P254" s="60" t="s">
        <v>658</v>
      </c>
      <c r="Q254" s="60" t="s">
        <v>290</v>
      </c>
      <c r="R254" s="60" t="s">
        <v>1135</v>
      </c>
      <c r="S254" s="73"/>
      <c r="T254" s="60" t="s">
        <v>290</v>
      </c>
      <c r="U254" s="73">
        <v>44714</v>
      </c>
      <c r="V254" s="60" t="s">
        <v>675</v>
      </c>
    </row>
    <row r="255" spans="1:22" ht="14.5">
      <c r="A255" s="60" t="s">
        <v>578</v>
      </c>
      <c r="B255" s="60" t="s">
        <v>691</v>
      </c>
      <c r="C255" s="60" t="s">
        <v>674</v>
      </c>
      <c r="D255" s="60" t="s">
        <v>1325</v>
      </c>
      <c r="E255" s="60" t="s">
        <v>2760</v>
      </c>
      <c r="F255" s="73">
        <v>44719</v>
      </c>
      <c r="G255" s="61">
        <v>-3818.66</v>
      </c>
      <c r="H255" s="61">
        <v>-336614.88</v>
      </c>
      <c r="I255" s="60" t="s">
        <v>20</v>
      </c>
      <c r="J255" s="60" t="s">
        <v>1210</v>
      </c>
      <c r="K255" s="60" t="s">
        <v>2746</v>
      </c>
      <c r="L255" s="60" t="s">
        <v>2761</v>
      </c>
      <c r="M255" s="60" t="s">
        <v>2760</v>
      </c>
      <c r="N255" s="60" t="s">
        <v>290</v>
      </c>
      <c r="O255" s="60" t="s">
        <v>290</v>
      </c>
      <c r="P255" s="60" t="s">
        <v>658</v>
      </c>
      <c r="Q255" s="60" t="s">
        <v>290</v>
      </c>
      <c r="R255" s="60" t="s">
        <v>1135</v>
      </c>
      <c r="S255" s="73"/>
      <c r="T255" s="60" t="s">
        <v>290</v>
      </c>
      <c r="U255" s="73">
        <v>44719</v>
      </c>
      <c r="V255" s="60" t="s">
        <v>675</v>
      </c>
    </row>
    <row r="256" spans="1:22" ht="14.5">
      <c r="A256" s="60" t="s">
        <v>578</v>
      </c>
      <c r="B256" s="60" t="s">
        <v>691</v>
      </c>
      <c r="C256" s="60" t="s">
        <v>674</v>
      </c>
      <c r="D256" s="60" t="s">
        <v>1325</v>
      </c>
      <c r="E256" s="60" t="s">
        <v>2762</v>
      </c>
      <c r="F256" s="73">
        <v>44719</v>
      </c>
      <c r="G256" s="61">
        <v>-23752.94</v>
      </c>
      <c r="H256" s="61">
        <v>-2093821.66</v>
      </c>
      <c r="I256" s="60" t="s">
        <v>20</v>
      </c>
      <c r="J256" s="60" t="s">
        <v>1210</v>
      </c>
      <c r="K256" s="60" t="s">
        <v>2746</v>
      </c>
      <c r="L256" s="60" t="s">
        <v>2763</v>
      </c>
      <c r="M256" s="60" t="s">
        <v>2762</v>
      </c>
      <c r="N256" s="60" t="s">
        <v>290</v>
      </c>
      <c r="O256" s="60" t="s">
        <v>290</v>
      </c>
      <c r="P256" s="60" t="s">
        <v>658</v>
      </c>
      <c r="Q256" s="60" t="s">
        <v>290</v>
      </c>
      <c r="R256" s="60" t="s">
        <v>1135</v>
      </c>
      <c r="S256" s="73"/>
      <c r="T256" s="60" t="s">
        <v>290</v>
      </c>
      <c r="U256" s="73">
        <v>44719</v>
      </c>
      <c r="V256" s="60" t="s">
        <v>675</v>
      </c>
    </row>
    <row r="257" spans="1:22" ht="14.5">
      <c r="A257" s="60" t="s">
        <v>578</v>
      </c>
      <c r="B257" s="60" t="s">
        <v>691</v>
      </c>
      <c r="C257" s="60" t="s">
        <v>674</v>
      </c>
      <c r="D257" s="60" t="s">
        <v>1325</v>
      </c>
      <c r="E257" s="60" t="s">
        <v>2764</v>
      </c>
      <c r="F257" s="73">
        <v>44719</v>
      </c>
      <c r="G257" s="61">
        <v>-11688.98</v>
      </c>
      <c r="H257" s="61">
        <v>-1030383.59</v>
      </c>
      <c r="I257" s="60" t="s">
        <v>20</v>
      </c>
      <c r="J257" s="60" t="s">
        <v>1210</v>
      </c>
      <c r="K257" s="60" t="s">
        <v>2746</v>
      </c>
      <c r="L257" s="60" t="s">
        <v>2765</v>
      </c>
      <c r="M257" s="60" t="s">
        <v>2764</v>
      </c>
      <c r="N257" s="60" t="s">
        <v>290</v>
      </c>
      <c r="O257" s="60" t="s">
        <v>290</v>
      </c>
      <c r="P257" s="60" t="s">
        <v>658</v>
      </c>
      <c r="Q257" s="60" t="s">
        <v>290</v>
      </c>
      <c r="R257" s="60" t="s">
        <v>1135</v>
      </c>
      <c r="S257" s="73"/>
      <c r="T257" s="60" t="s">
        <v>290</v>
      </c>
      <c r="U257" s="73">
        <v>44719</v>
      </c>
      <c r="V257" s="60" t="s">
        <v>675</v>
      </c>
    </row>
    <row r="258" spans="1:22" ht="14.5">
      <c r="A258" s="60" t="s">
        <v>578</v>
      </c>
      <c r="B258" s="60" t="s">
        <v>691</v>
      </c>
      <c r="C258" s="60" t="s">
        <v>674</v>
      </c>
      <c r="D258" s="60" t="s">
        <v>1325</v>
      </c>
      <c r="E258" s="60" t="s">
        <v>2766</v>
      </c>
      <c r="F258" s="73">
        <v>44719</v>
      </c>
      <c r="G258" s="61">
        <v>-37340.07</v>
      </c>
      <c r="H258" s="61">
        <v>-3291527.17</v>
      </c>
      <c r="I258" s="60" t="s">
        <v>20</v>
      </c>
      <c r="J258" s="60" t="s">
        <v>1210</v>
      </c>
      <c r="K258" s="60" t="s">
        <v>2746</v>
      </c>
      <c r="L258" s="60" t="s">
        <v>2767</v>
      </c>
      <c r="M258" s="60" t="s">
        <v>2766</v>
      </c>
      <c r="N258" s="60" t="s">
        <v>290</v>
      </c>
      <c r="O258" s="60" t="s">
        <v>290</v>
      </c>
      <c r="P258" s="60" t="s">
        <v>658</v>
      </c>
      <c r="Q258" s="60" t="s">
        <v>290</v>
      </c>
      <c r="R258" s="60" t="s">
        <v>1135</v>
      </c>
      <c r="S258" s="73"/>
      <c r="T258" s="60" t="s">
        <v>290</v>
      </c>
      <c r="U258" s="73">
        <v>44719</v>
      </c>
      <c r="V258" s="60" t="s">
        <v>675</v>
      </c>
    </row>
    <row r="259" spans="1:22" ht="14.5">
      <c r="A259" s="60" t="s">
        <v>578</v>
      </c>
      <c r="B259" s="60" t="s">
        <v>691</v>
      </c>
      <c r="C259" s="60" t="s">
        <v>674</v>
      </c>
      <c r="D259" s="60" t="s">
        <v>1325</v>
      </c>
      <c r="E259" s="60" t="s">
        <v>2768</v>
      </c>
      <c r="F259" s="73">
        <v>44719</v>
      </c>
      <c r="G259" s="61">
        <v>-9236.4500000000007</v>
      </c>
      <c r="H259" s="61">
        <v>-814193.07</v>
      </c>
      <c r="I259" s="60" t="s">
        <v>20</v>
      </c>
      <c r="J259" s="60" t="s">
        <v>1210</v>
      </c>
      <c r="K259" s="60" t="s">
        <v>2746</v>
      </c>
      <c r="L259" s="60" t="s">
        <v>2769</v>
      </c>
      <c r="M259" s="60" t="s">
        <v>2768</v>
      </c>
      <c r="N259" s="60" t="s">
        <v>290</v>
      </c>
      <c r="O259" s="60" t="s">
        <v>290</v>
      </c>
      <c r="P259" s="60" t="s">
        <v>658</v>
      </c>
      <c r="Q259" s="60" t="s">
        <v>290</v>
      </c>
      <c r="R259" s="60" t="s">
        <v>1135</v>
      </c>
      <c r="S259" s="73"/>
      <c r="T259" s="60" t="s">
        <v>290</v>
      </c>
      <c r="U259" s="73">
        <v>44719</v>
      </c>
      <c r="V259" s="60" t="s">
        <v>675</v>
      </c>
    </row>
    <row r="260" spans="1:22" ht="14.5">
      <c r="A260" s="60" t="s">
        <v>578</v>
      </c>
      <c r="B260" s="60" t="s">
        <v>691</v>
      </c>
      <c r="C260" s="60" t="s">
        <v>674</v>
      </c>
      <c r="D260" s="60" t="s">
        <v>1325</v>
      </c>
      <c r="E260" s="60" t="s">
        <v>2770</v>
      </c>
      <c r="F260" s="73">
        <v>44719</v>
      </c>
      <c r="G260" s="61">
        <v>-4358.2299999999996</v>
      </c>
      <c r="H260" s="61">
        <v>-384177.97</v>
      </c>
      <c r="I260" s="60" t="s">
        <v>20</v>
      </c>
      <c r="J260" s="60" t="s">
        <v>1210</v>
      </c>
      <c r="K260" s="60" t="s">
        <v>2746</v>
      </c>
      <c r="L260" s="60" t="s">
        <v>2771</v>
      </c>
      <c r="M260" s="60" t="s">
        <v>2770</v>
      </c>
      <c r="N260" s="60" t="s">
        <v>290</v>
      </c>
      <c r="O260" s="60" t="s">
        <v>290</v>
      </c>
      <c r="P260" s="60" t="s">
        <v>658</v>
      </c>
      <c r="Q260" s="60" t="s">
        <v>290</v>
      </c>
      <c r="R260" s="60" t="s">
        <v>1135</v>
      </c>
      <c r="S260" s="73"/>
      <c r="T260" s="60" t="s">
        <v>290</v>
      </c>
      <c r="U260" s="73">
        <v>44719</v>
      </c>
      <c r="V260" s="60" t="s">
        <v>675</v>
      </c>
    </row>
    <row r="261" spans="1:22" ht="14.5">
      <c r="A261" s="60" t="s">
        <v>578</v>
      </c>
      <c r="B261" s="60" t="s">
        <v>691</v>
      </c>
      <c r="C261" s="60" t="s">
        <v>674</v>
      </c>
      <c r="D261" s="60" t="s">
        <v>1325</v>
      </c>
      <c r="E261" s="60" t="s">
        <v>2772</v>
      </c>
      <c r="F261" s="73">
        <v>44719</v>
      </c>
      <c r="G261" s="61">
        <v>-3100.4</v>
      </c>
      <c r="H261" s="61">
        <v>-273300.26</v>
      </c>
      <c r="I261" s="60" t="s">
        <v>20</v>
      </c>
      <c r="J261" s="60" t="s">
        <v>1210</v>
      </c>
      <c r="K261" s="60" t="s">
        <v>2746</v>
      </c>
      <c r="L261" s="60" t="s">
        <v>2773</v>
      </c>
      <c r="M261" s="60" t="s">
        <v>2772</v>
      </c>
      <c r="N261" s="60" t="s">
        <v>290</v>
      </c>
      <c r="O261" s="60" t="s">
        <v>290</v>
      </c>
      <c r="P261" s="60" t="s">
        <v>658</v>
      </c>
      <c r="Q261" s="60" t="s">
        <v>290</v>
      </c>
      <c r="R261" s="60" t="s">
        <v>1135</v>
      </c>
      <c r="S261" s="73"/>
      <c r="T261" s="60" t="s">
        <v>290</v>
      </c>
      <c r="U261" s="73">
        <v>44719</v>
      </c>
      <c r="V261" s="60" t="s">
        <v>675</v>
      </c>
    </row>
    <row r="262" spans="1:22" ht="14.5">
      <c r="A262" s="60" t="s">
        <v>578</v>
      </c>
      <c r="B262" s="60" t="s">
        <v>691</v>
      </c>
      <c r="C262" s="60" t="s">
        <v>674</v>
      </c>
      <c r="D262" s="60" t="s">
        <v>1325</v>
      </c>
      <c r="E262" s="60" t="s">
        <v>2774</v>
      </c>
      <c r="F262" s="73">
        <v>44719</v>
      </c>
      <c r="G262" s="61">
        <v>-14535.13</v>
      </c>
      <c r="H262" s="61">
        <v>-1281271.71</v>
      </c>
      <c r="I262" s="60" t="s">
        <v>20</v>
      </c>
      <c r="J262" s="60" t="s">
        <v>1210</v>
      </c>
      <c r="K262" s="60" t="s">
        <v>2746</v>
      </c>
      <c r="L262" s="60" t="s">
        <v>2775</v>
      </c>
      <c r="M262" s="60" t="s">
        <v>2774</v>
      </c>
      <c r="N262" s="60" t="s">
        <v>290</v>
      </c>
      <c r="O262" s="60" t="s">
        <v>290</v>
      </c>
      <c r="P262" s="60" t="s">
        <v>658</v>
      </c>
      <c r="Q262" s="60" t="s">
        <v>290</v>
      </c>
      <c r="R262" s="60" t="s">
        <v>1135</v>
      </c>
      <c r="S262" s="73"/>
      <c r="T262" s="60" t="s">
        <v>290</v>
      </c>
      <c r="U262" s="73">
        <v>44719</v>
      </c>
      <c r="V262" s="60" t="s">
        <v>675</v>
      </c>
    </row>
    <row r="263" spans="1:22" ht="14.5">
      <c r="A263" s="60" t="s">
        <v>578</v>
      </c>
      <c r="B263" s="60" t="s">
        <v>691</v>
      </c>
      <c r="C263" s="60" t="s">
        <v>674</v>
      </c>
      <c r="D263" s="60" t="s">
        <v>1325</v>
      </c>
      <c r="E263" s="60" t="s">
        <v>2743</v>
      </c>
      <c r="F263" s="73">
        <v>44727</v>
      </c>
      <c r="G263" s="61">
        <v>-2034.02</v>
      </c>
      <c r="H263" s="61">
        <v>-179298.86</v>
      </c>
      <c r="I263" s="60" t="s">
        <v>20</v>
      </c>
      <c r="J263" s="60" t="s">
        <v>1210</v>
      </c>
      <c r="K263" s="60" t="s">
        <v>1802</v>
      </c>
      <c r="L263" s="60" t="s">
        <v>2744</v>
      </c>
      <c r="M263" s="60" t="s">
        <v>2743</v>
      </c>
      <c r="N263" s="60" t="s">
        <v>290</v>
      </c>
      <c r="O263" s="60" t="s">
        <v>290</v>
      </c>
      <c r="P263" s="60" t="s">
        <v>658</v>
      </c>
      <c r="Q263" s="60" t="s">
        <v>290</v>
      </c>
      <c r="R263" s="60" t="s">
        <v>1135</v>
      </c>
      <c r="S263" s="73"/>
      <c r="T263" s="60" t="s">
        <v>290</v>
      </c>
      <c r="U263" s="73">
        <v>44727</v>
      </c>
      <c r="V263" s="60" t="s">
        <v>675</v>
      </c>
    </row>
    <row r="264" spans="1:22" ht="14.5">
      <c r="A264" s="60" t="s">
        <v>578</v>
      </c>
      <c r="B264" s="60" t="s">
        <v>1130</v>
      </c>
      <c r="C264" s="60" t="s">
        <v>676</v>
      </c>
      <c r="D264" s="60" t="s">
        <v>1325</v>
      </c>
      <c r="E264" s="60" t="s">
        <v>2776</v>
      </c>
      <c r="F264" s="73">
        <v>44728</v>
      </c>
      <c r="G264" s="61">
        <v>-26189.06</v>
      </c>
      <c r="H264" s="61">
        <v>-2308565.64</v>
      </c>
      <c r="I264" s="60" t="s">
        <v>20</v>
      </c>
      <c r="J264" s="60" t="s">
        <v>1210</v>
      </c>
      <c r="K264" s="60" t="s">
        <v>1758</v>
      </c>
      <c r="L264" s="60" t="s">
        <v>2777</v>
      </c>
      <c r="M264" s="60" t="s">
        <v>2776</v>
      </c>
      <c r="N264" s="60" t="s">
        <v>290</v>
      </c>
      <c r="O264" s="60" t="s">
        <v>290</v>
      </c>
      <c r="P264" s="60" t="s">
        <v>658</v>
      </c>
      <c r="Q264" s="60" t="s">
        <v>290</v>
      </c>
      <c r="R264" s="60" t="s">
        <v>1135</v>
      </c>
      <c r="S264" s="73"/>
      <c r="T264" s="60" t="s">
        <v>290</v>
      </c>
      <c r="U264" s="73">
        <v>44728</v>
      </c>
      <c r="V264" s="60" t="s">
        <v>675</v>
      </c>
    </row>
    <row r="265" spans="1:22" ht="14.5">
      <c r="A265" s="60" t="s">
        <v>578</v>
      </c>
      <c r="B265" s="60" t="s">
        <v>691</v>
      </c>
      <c r="C265" s="60" t="s">
        <v>674</v>
      </c>
      <c r="D265" s="60" t="s">
        <v>1325</v>
      </c>
      <c r="E265" s="60" t="s">
        <v>1814</v>
      </c>
      <c r="F265" s="73">
        <v>44658</v>
      </c>
      <c r="G265" s="61">
        <v>-3265.46</v>
      </c>
      <c r="H265" s="61">
        <v>-278380.46999999997</v>
      </c>
      <c r="I265" s="60" t="s">
        <v>20</v>
      </c>
      <c r="J265" s="60" t="s">
        <v>1210</v>
      </c>
      <c r="K265" s="60" t="s">
        <v>1768</v>
      </c>
      <c r="L265" s="60" t="s">
        <v>1815</v>
      </c>
      <c r="M265" s="60" t="s">
        <v>1814</v>
      </c>
      <c r="N265" s="60" t="s">
        <v>290</v>
      </c>
      <c r="O265" s="60" t="s">
        <v>290</v>
      </c>
      <c r="P265" s="60" t="s">
        <v>658</v>
      </c>
      <c r="Q265" s="60" t="s">
        <v>290</v>
      </c>
      <c r="R265" s="60" t="s">
        <v>1135</v>
      </c>
      <c r="S265" s="73">
        <v>44749</v>
      </c>
      <c r="T265" s="60" t="s">
        <v>3772</v>
      </c>
      <c r="U265" s="73">
        <v>44658</v>
      </c>
      <c r="V265" s="60" t="s">
        <v>675</v>
      </c>
    </row>
    <row r="266" spans="1:22" ht="14.5">
      <c r="A266" s="60" t="s">
        <v>578</v>
      </c>
      <c r="B266" s="60" t="s">
        <v>691</v>
      </c>
      <c r="C266" s="60" t="s">
        <v>674</v>
      </c>
      <c r="D266" s="60" t="s">
        <v>1325</v>
      </c>
      <c r="E266" s="60" t="s">
        <v>1810</v>
      </c>
      <c r="F266" s="73">
        <v>44658</v>
      </c>
      <c r="G266" s="61">
        <v>-5053.66</v>
      </c>
      <c r="H266" s="61">
        <v>-430824.52</v>
      </c>
      <c r="I266" s="60" t="s">
        <v>20</v>
      </c>
      <c r="J266" s="60" t="s">
        <v>1210</v>
      </c>
      <c r="K266" s="60" t="s">
        <v>1768</v>
      </c>
      <c r="L266" s="60" t="s">
        <v>1811</v>
      </c>
      <c r="M266" s="60" t="s">
        <v>1810</v>
      </c>
      <c r="N266" s="60" t="s">
        <v>290</v>
      </c>
      <c r="O266" s="60" t="s">
        <v>290</v>
      </c>
      <c r="P266" s="60" t="s">
        <v>658</v>
      </c>
      <c r="Q266" s="60" t="s">
        <v>290</v>
      </c>
      <c r="R266" s="60" t="s">
        <v>1135</v>
      </c>
      <c r="S266" s="73">
        <v>44749</v>
      </c>
      <c r="T266" s="60" t="s">
        <v>3773</v>
      </c>
      <c r="U266" s="73">
        <v>44658</v>
      </c>
      <c r="V266" s="60" t="s">
        <v>675</v>
      </c>
    </row>
    <row r="267" spans="1:22" ht="14.5">
      <c r="A267" s="60" t="s">
        <v>578</v>
      </c>
      <c r="B267" s="60" t="s">
        <v>691</v>
      </c>
      <c r="C267" s="60" t="s">
        <v>674</v>
      </c>
      <c r="D267" s="60" t="s">
        <v>1325</v>
      </c>
      <c r="E267" s="60" t="s">
        <v>1816</v>
      </c>
      <c r="F267" s="73">
        <v>44656</v>
      </c>
      <c r="G267" s="61">
        <v>-13309.45</v>
      </c>
      <c r="H267" s="61">
        <v>-1134630.6100000001</v>
      </c>
      <c r="I267" s="60" t="s">
        <v>20</v>
      </c>
      <c r="J267" s="60" t="s">
        <v>1210</v>
      </c>
      <c r="K267" s="60" t="s">
        <v>1768</v>
      </c>
      <c r="L267" s="60" t="s">
        <v>1817</v>
      </c>
      <c r="M267" s="60" t="s">
        <v>1816</v>
      </c>
      <c r="N267" s="60" t="s">
        <v>290</v>
      </c>
      <c r="O267" s="60" t="s">
        <v>290</v>
      </c>
      <c r="P267" s="60" t="s">
        <v>658</v>
      </c>
      <c r="Q267" s="60" t="s">
        <v>290</v>
      </c>
      <c r="R267" s="60" t="s">
        <v>1135</v>
      </c>
      <c r="S267" s="73">
        <v>44749</v>
      </c>
      <c r="T267" s="60" t="s">
        <v>3774</v>
      </c>
      <c r="U267" s="73">
        <v>44656</v>
      </c>
      <c r="V267" s="60" t="s">
        <v>675</v>
      </c>
    </row>
    <row r="268" spans="1:22" ht="14.5">
      <c r="A268" s="60" t="s">
        <v>578</v>
      </c>
      <c r="B268" s="60" t="s">
        <v>691</v>
      </c>
      <c r="C268" s="60" t="s">
        <v>676</v>
      </c>
      <c r="D268" s="60" t="s">
        <v>1325</v>
      </c>
      <c r="E268" s="60" t="s">
        <v>1838</v>
      </c>
      <c r="F268" s="73">
        <v>44672</v>
      </c>
      <c r="G268" s="61">
        <v>-3444</v>
      </c>
      <c r="H268" s="61">
        <v>-293601</v>
      </c>
      <c r="I268" s="60" t="s">
        <v>20</v>
      </c>
      <c r="J268" s="60" t="s">
        <v>1211</v>
      </c>
      <c r="K268" s="60" t="s">
        <v>1839</v>
      </c>
      <c r="L268" s="60" t="s">
        <v>1839</v>
      </c>
      <c r="M268" s="60" t="s">
        <v>1838</v>
      </c>
      <c r="N268" s="60" t="s">
        <v>290</v>
      </c>
      <c r="O268" s="60" t="s">
        <v>290</v>
      </c>
      <c r="P268" s="60" t="s">
        <v>665</v>
      </c>
      <c r="Q268" s="60" t="s">
        <v>290</v>
      </c>
      <c r="R268" s="60" t="s">
        <v>1135</v>
      </c>
      <c r="S268" s="73"/>
      <c r="T268" s="60" t="s">
        <v>290</v>
      </c>
      <c r="U268" s="73">
        <v>44657</v>
      </c>
      <c r="V268" s="60" t="s">
        <v>290</v>
      </c>
    </row>
    <row r="269" spans="1:22" ht="14.5">
      <c r="A269" s="60" t="s">
        <v>578</v>
      </c>
      <c r="B269" s="60" t="s">
        <v>691</v>
      </c>
      <c r="C269" s="60" t="s">
        <v>676</v>
      </c>
      <c r="D269" s="60" t="s">
        <v>1325</v>
      </c>
      <c r="E269" s="60" t="s">
        <v>2782</v>
      </c>
      <c r="F269" s="73">
        <v>44705</v>
      </c>
      <c r="G269" s="61">
        <v>-794.98</v>
      </c>
      <c r="H269" s="61">
        <v>-67970.789999999994</v>
      </c>
      <c r="I269" s="60" t="s">
        <v>20</v>
      </c>
      <c r="J269" s="60" t="s">
        <v>1211</v>
      </c>
      <c r="K269" s="60" t="s">
        <v>2783</v>
      </c>
      <c r="L269" s="60" t="s">
        <v>2783</v>
      </c>
      <c r="M269" s="60" t="s">
        <v>2782</v>
      </c>
      <c r="N269" s="60" t="s">
        <v>290</v>
      </c>
      <c r="O269" s="60" t="s">
        <v>290</v>
      </c>
      <c r="P269" s="60" t="s">
        <v>665</v>
      </c>
      <c r="Q269" s="60" t="s">
        <v>290</v>
      </c>
      <c r="R269" s="60" t="s">
        <v>1135</v>
      </c>
      <c r="S269" s="73"/>
      <c r="T269" s="60" t="s">
        <v>290</v>
      </c>
      <c r="U269" s="73">
        <v>44699</v>
      </c>
      <c r="V269" s="60" t="s">
        <v>290</v>
      </c>
    </row>
    <row r="270" spans="1:22" ht="14.5">
      <c r="A270" s="60" t="s">
        <v>578</v>
      </c>
      <c r="B270" s="60" t="s">
        <v>691</v>
      </c>
      <c r="C270" s="60" t="s">
        <v>676</v>
      </c>
      <c r="D270" s="60" t="s">
        <v>1325</v>
      </c>
      <c r="E270" s="60" t="s">
        <v>2780</v>
      </c>
      <c r="F270" s="73">
        <v>44705</v>
      </c>
      <c r="G270" s="61">
        <v>-1385.74</v>
      </c>
      <c r="H270" s="61">
        <v>-118480.77</v>
      </c>
      <c r="I270" s="60" t="s">
        <v>20</v>
      </c>
      <c r="J270" s="60" t="s">
        <v>1211</v>
      </c>
      <c r="K270" s="60" t="s">
        <v>2781</v>
      </c>
      <c r="L270" s="60" t="s">
        <v>2781</v>
      </c>
      <c r="M270" s="60" t="s">
        <v>2780</v>
      </c>
      <c r="N270" s="60" t="s">
        <v>290</v>
      </c>
      <c r="O270" s="60" t="s">
        <v>290</v>
      </c>
      <c r="P270" s="60" t="s">
        <v>665</v>
      </c>
      <c r="Q270" s="60" t="s">
        <v>290</v>
      </c>
      <c r="R270" s="60" t="s">
        <v>1135</v>
      </c>
      <c r="S270" s="73"/>
      <c r="T270" s="60" t="s">
        <v>290</v>
      </c>
      <c r="U270" s="73">
        <v>44699</v>
      </c>
      <c r="V270" s="60" t="s">
        <v>290</v>
      </c>
    </row>
    <row r="271" spans="1:22" ht="14.5">
      <c r="A271" s="60" t="s">
        <v>578</v>
      </c>
      <c r="B271" s="60" t="s">
        <v>691</v>
      </c>
      <c r="C271" s="60" t="s">
        <v>676</v>
      </c>
      <c r="D271" s="60" t="s">
        <v>1325</v>
      </c>
      <c r="E271" s="60" t="s">
        <v>2778</v>
      </c>
      <c r="F271" s="73">
        <v>44705</v>
      </c>
      <c r="G271" s="61">
        <v>-16325.09</v>
      </c>
      <c r="H271" s="61">
        <v>-1395795.2</v>
      </c>
      <c r="I271" s="60" t="s">
        <v>20</v>
      </c>
      <c r="J271" s="60" t="s">
        <v>1211</v>
      </c>
      <c r="K271" s="60" t="s">
        <v>2779</v>
      </c>
      <c r="L271" s="60" t="s">
        <v>2779</v>
      </c>
      <c r="M271" s="60" t="s">
        <v>2778</v>
      </c>
      <c r="N271" s="60" t="s">
        <v>290</v>
      </c>
      <c r="O271" s="60" t="s">
        <v>290</v>
      </c>
      <c r="P271" s="60" t="s">
        <v>665</v>
      </c>
      <c r="Q271" s="60" t="s">
        <v>290</v>
      </c>
      <c r="R271" s="60" t="s">
        <v>1135</v>
      </c>
      <c r="S271" s="73"/>
      <c r="T271" s="60" t="s">
        <v>290</v>
      </c>
      <c r="U271" s="73">
        <v>44668</v>
      </c>
      <c r="V271" s="60" t="s">
        <v>290</v>
      </c>
    </row>
    <row r="272" spans="1:22" ht="14.5">
      <c r="A272" s="60" t="s">
        <v>578</v>
      </c>
      <c r="B272" s="60" t="s">
        <v>691</v>
      </c>
      <c r="C272" s="60" t="s">
        <v>676</v>
      </c>
      <c r="D272" s="60" t="s">
        <v>1325</v>
      </c>
      <c r="E272" s="60" t="s">
        <v>1820</v>
      </c>
      <c r="F272" s="73">
        <v>44629</v>
      </c>
      <c r="G272" s="61">
        <v>-1498.84</v>
      </c>
      <c r="H272" s="61">
        <v>-127476.34</v>
      </c>
      <c r="I272" s="60" t="s">
        <v>20</v>
      </c>
      <c r="J272" s="60" t="s">
        <v>1211</v>
      </c>
      <c r="K272" s="60" t="s">
        <v>1821</v>
      </c>
      <c r="L272" s="60" t="s">
        <v>1821</v>
      </c>
      <c r="M272" s="60" t="s">
        <v>1820</v>
      </c>
      <c r="N272" s="60" t="s">
        <v>290</v>
      </c>
      <c r="O272" s="60" t="s">
        <v>290</v>
      </c>
      <c r="P272" s="60" t="s">
        <v>665</v>
      </c>
      <c r="Q272" s="60" t="s">
        <v>290</v>
      </c>
      <c r="R272" s="60" t="s">
        <v>1135</v>
      </c>
      <c r="S272" s="73">
        <v>44745</v>
      </c>
      <c r="T272" s="60" t="s">
        <v>3775</v>
      </c>
      <c r="U272" s="73">
        <v>44622</v>
      </c>
      <c r="V272" s="60" t="s">
        <v>290</v>
      </c>
    </row>
    <row r="273" spans="1:22" ht="14.5">
      <c r="A273" s="60" t="s">
        <v>578</v>
      </c>
      <c r="B273" s="60" t="s">
        <v>691</v>
      </c>
      <c r="C273" s="60" t="s">
        <v>676</v>
      </c>
      <c r="D273" s="60" t="s">
        <v>1325</v>
      </c>
      <c r="E273" s="60" t="s">
        <v>1822</v>
      </c>
      <c r="F273" s="73">
        <v>44633</v>
      </c>
      <c r="G273" s="61">
        <v>-1529.85</v>
      </c>
      <c r="H273" s="61">
        <v>-130113.74</v>
      </c>
      <c r="I273" s="60" t="s">
        <v>20</v>
      </c>
      <c r="J273" s="60" t="s">
        <v>1211</v>
      </c>
      <c r="K273" s="60" t="s">
        <v>1823</v>
      </c>
      <c r="L273" s="60" t="s">
        <v>1823</v>
      </c>
      <c r="M273" s="60" t="s">
        <v>1822</v>
      </c>
      <c r="N273" s="60" t="s">
        <v>290</v>
      </c>
      <c r="O273" s="60" t="s">
        <v>290</v>
      </c>
      <c r="P273" s="60" t="s">
        <v>665</v>
      </c>
      <c r="Q273" s="60" t="s">
        <v>290</v>
      </c>
      <c r="R273" s="60" t="s">
        <v>1135</v>
      </c>
      <c r="S273" s="73">
        <v>44745</v>
      </c>
      <c r="T273" s="60" t="s">
        <v>3776</v>
      </c>
      <c r="U273" s="73">
        <v>44628</v>
      </c>
      <c r="V273" s="60" t="s">
        <v>290</v>
      </c>
    </row>
    <row r="274" spans="1:22" ht="14.5">
      <c r="A274" s="60" t="s">
        <v>578</v>
      </c>
      <c r="B274" s="60" t="s">
        <v>691</v>
      </c>
      <c r="C274" s="60" t="s">
        <v>676</v>
      </c>
      <c r="D274" s="60" t="s">
        <v>1325</v>
      </c>
      <c r="E274" s="60" t="s">
        <v>1824</v>
      </c>
      <c r="F274" s="73">
        <v>44633</v>
      </c>
      <c r="G274" s="61">
        <v>-20072.14</v>
      </c>
      <c r="H274" s="61">
        <v>-1707135.51</v>
      </c>
      <c r="I274" s="60" t="s">
        <v>20</v>
      </c>
      <c r="J274" s="60" t="s">
        <v>1211</v>
      </c>
      <c r="K274" s="60" t="s">
        <v>1825</v>
      </c>
      <c r="L274" s="60" t="s">
        <v>1825</v>
      </c>
      <c r="M274" s="60" t="s">
        <v>1824</v>
      </c>
      <c r="N274" s="60" t="s">
        <v>290</v>
      </c>
      <c r="O274" s="60" t="s">
        <v>290</v>
      </c>
      <c r="P274" s="60" t="s">
        <v>665</v>
      </c>
      <c r="Q274" s="60" t="s">
        <v>290</v>
      </c>
      <c r="R274" s="60" t="s">
        <v>1135</v>
      </c>
      <c r="S274" s="73">
        <v>44746</v>
      </c>
      <c r="T274" s="60" t="s">
        <v>3777</v>
      </c>
      <c r="U274" s="73">
        <v>44628</v>
      </c>
      <c r="V274" s="60" t="s">
        <v>290</v>
      </c>
    </row>
    <row r="275" spans="1:22" ht="14.5">
      <c r="A275" s="60" t="s">
        <v>578</v>
      </c>
      <c r="B275" s="60" t="s">
        <v>691</v>
      </c>
      <c r="C275" s="60" t="s">
        <v>676</v>
      </c>
      <c r="D275" s="60" t="s">
        <v>1325</v>
      </c>
      <c r="E275" s="60" t="s">
        <v>1826</v>
      </c>
      <c r="F275" s="73">
        <v>44636</v>
      </c>
      <c r="G275" s="61">
        <v>-8142.96</v>
      </c>
      <c r="H275" s="61">
        <v>-692558.75</v>
      </c>
      <c r="I275" s="60" t="s">
        <v>20</v>
      </c>
      <c r="J275" s="60" t="s">
        <v>1211</v>
      </c>
      <c r="K275" s="60" t="s">
        <v>1827</v>
      </c>
      <c r="L275" s="60" t="s">
        <v>1827</v>
      </c>
      <c r="M275" s="60" t="s">
        <v>1826</v>
      </c>
      <c r="N275" s="60" t="s">
        <v>290</v>
      </c>
      <c r="O275" s="60" t="s">
        <v>290</v>
      </c>
      <c r="P275" s="60" t="s">
        <v>665</v>
      </c>
      <c r="Q275" s="60" t="s">
        <v>290</v>
      </c>
      <c r="R275" s="60" t="s">
        <v>1135</v>
      </c>
      <c r="S275" s="73">
        <v>44759</v>
      </c>
      <c r="T275" s="60" t="s">
        <v>3964</v>
      </c>
      <c r="U275" s="73">
        <v>44636</v>
      </c>
      <c r="V275" s="60" t="s">
        <v>290</v>
      </c>
    </row>
    <row r="276" spans="1:22" ht="14.5">
      <c r="A276" s="60" t="s">
        <v>578</v>
      </c>
      <c r="B276" s="60" t="s">
        <v>691</v>
      </c>
      <c r="C276" s="60" t="s">
        <v>676</v>
      </c>
      <c r="D276" s="60" t="s">
        <v>1325</v>
      </c>
      <c r="E276" s="60" t="s">
        <v>1828</v>
      </c>
      <c r="F276" s="73">
        <v>44647</v>
      </c>
      <c r="G276" s="61">
        <v>-5185.43</v>
      </c>
      <c r="H276" s="61">
        <v>-441020.82</v>
      </c>
      <c r="I276" s="60" t="s">
        <v>20</v>
      </c>
      <c r="J276" s="60" t="s">
        <v>1211</v>
      </c>
      <c r="K276" s="60" t="s">
        <v>1829</v>
      </c>
      <c r="L276" s="60" t="s">
        <v>1829</v>
      </c>
      <c r="M276" s="60" t="s">
        <v>1828</v>
      </c>
      <c r="N276" s="60" t="s">
        <v>290</v>
      </c>
      <c r="O276" s="60" t="s">
        <v>290</v>
      </c>
      <c r="P276" s="60" t="s">
        <v>665</v>
      </c>
      <c r="Q276" s="60" t="s">
        <v>290</v>
      </c>
      <c r="R276" s="60" t="s">
        <v>1135</v>
      </c>
      <c r="S276" s="73">
        <v>44759</v>
      </c>
      <c r="T276" s="60" t="s">
        <v>3965</v>
      </c>
      <c r="U276" s="73">
        <v>44636</v>
      </c>
      <c r="V276" s="60" t="s">
        <v>290</v>
      </c>
    </row>
    <row r="277" spans="1:22" ht="14.5">
      <c r="A277" s="60" t="s">
        <v>578</v>
      </c>
      <c r="B277" s="60" t="s">
        <v>691</v>
      </c>
      <c r="C277" s="60" t="s">
        <v>676</v>
      </c>
      <c r="D277" s="60" t="s">
        <v>1325</v>
      </c>
      <c r="E277" s="60" t="s">
        <v>1830</v>
      </c>
      <c r="F277" s="73">
        <v>44642</v>
      </c>
      <c r="G277" s="61">
        <v>-162.34</v>
      </c>
      <c r="H277" s="61">
        <v>-13807.02</v>
      </c>
      <c r="I277" s="60" t="s">
        <v>20</v>
      </c>
      <c r="J277" s="60" t="s">
        <v>1211</v>
      </c>
      <c r="K277" s="60" t="s">
        <v>1831</v>
      </c>
      <c r="L277" s="60" t="s">
        <v>1831</v>
      </c>
      <c r="M277" s="60" t="s">
        <v>1830</v>
      </c>
      <c r="N277" s="60" t="s">
        <v>290</v>
      </c>
      <c r="O277" s="60" t="s">
        <v>290</v>
      </c>
      <c r="P277" s="60" t="s">
        <v>665</v>
      </c>
      <c r="Q277" s="60" t="s">
        <v>290</v>
      </c>
      <c r="R277" s="60" t="s">
        <v>1135</v>
      </c>
      <c r="S277" s="73">
        <v>44759</v>
      </c>
      <c r="T277" s="60" t="s">
        <v>3966</v>
      </c>
      <c r="U277" s="73">
        <v>44642</v>
      </c>
      <c r="V277" s="60" t="s">
        <v>290</v>
      </c>
    </row>
    <row r="278" spans="1:22" ht="14.5">
      <c r="A278" s="60" t="s">
        <v>578</v>
      </c>
      <c r="B278" s="60" t="s">
        <v>691</v>
      </c>
      <c r="C278" s="60" t="s">
        <v>676</v>
      </c>
      <c r="D278" s="60" t="s">
        <v>1325</v>
      </c>
      <c r="E278" s="60" t="s">
        <v>1834</v>
      </c>
      <c r="F278" s="73">
        <v>44643</v>
      </c>
      <c r="G278" s="61">
        <v>-1062.83</v>
      </c>
      <c r="H278" s="61">
        <v>-90393.69</v>
      </c>
      <c r="I278" s="60" t="s">
        <v>20</v>
      </c>
      <c r="J278" s="60" t="s">
        <v>1211</v>
      </c>
      <c r="K278" s="60" t="s">
        <v>1835</v>
      </c>
      <c r="L278" s="60" t="s">
        <v>1835</v>
      </c>
      <c r="M278" s="60" t="s">
        <v>1834</v>
      </c>
      <c r="N278" s="60" t="s">
        <v>290</v>
      </c>
      <c r="O278" s="60" t="s">
        <v>290</v>
      </c>
      <c r="P278" s="60" t="s">
        <v>665</v>
      </c>
      <c r="Q278" s="60" t="s">
        <v>290</v>
      </c>
      <c r="R278" s="60" t="s">
        <v>1135</v>
      </c>
      <c r="S278" s="73">
        <v>44759</v>
      </c>
      <c r="T278" s="60" t="s">
        <v>3967</v>
      </c>
      <c r="U278" s="73">
        <v>44643</v>
      </c>
      <c r="V278" s="60" t="s">
        <v>290</v>
      </c>
    </row>
    <row r="279" spans="1:22" ht="14.5">
      <c r="A279" s="60" t="s">
        <v>578</v>
      </c>
      <c r="B279" s="60" t="s">
        <v>691</v>
      </c>
      <c r="C279" s="60" t="s">
        <v>676</v>
      </c>
      <c r="D279" s="60" t="s">
        <v>1325</v>
      </c>
      <c r="E279" s="60" t="s">
        <v>1836</v>
      </c>
      <c r="F279" s="73">
        <v>44642</v>
      </c>
      <c r="G279" s="61">
        <v>-5314.83</v>
      </c>
      <c r="H279" s="61">
        <v>-452026.29</v>
      </c>
      <c r="I279" s="60" t="s">
        <v>20</v>
      </c>
      <c r="J279" s="60" t="s">
        <v>1211</v>
      </c>
      <c r="K279" s="60" t="s">
        <v>1835</v>
      </c>
      <c r="L279" s="60" t="s">
        <v>1837</v>
      </c>
      <c r="M279" s="60" t="s">
        <v>1836</v>
      </c>
      <c r="N279" s="60" t="s">
        <v>290</v>
      </c>
      <c r="O279" s="60" t="s">
        <v>290</v>
      </c>
      <c r="P279" s="60" t="s">
        <v>665</v>
      </c>
      <c r="Q279" s="60" t="s">
        <v>290</v>
      </c>
      <c r="R279" s="60" t="s">
        <v>1135</v>
      </c>
      <c r="S279" s="73">
        <v>44759</v>
      </c>
      <c r="T279" s="60" t="s">
        <v>3968</v>
      </c>
      <c r="U279" s="73">
        <v>44642</v>
      </c>
      <c r="V279" s="60" t="s">
        <v>290</v>
      </c>
    </row>
    <row r="280" spans="1:22" ht="14.5">
      <c r="A280" s="60" t="s">
        <v>578</v>
      </c>
      <c r="B280" s="60" t="s">
        <v>691</v>
      </c>
      <c r="C280" s="60" t="s">
        <v>676</v>
      </c>
      <c r="D280" s="60" t="s">
        <v>1325</v>
      </c>
      <c r="E280" s="60" t="s">
        <v>1832</v>
      </c>
      <c r="F280" s="73">
        <v>44649</v>
      </c>
      <c r="G280" s="61">
        <v>-1961.06</v>
      </c>
      <c r="H280" s="61">
        <v>-166788.15</v>
      </c>
      <c r="I280" s="60" t="s">
        <v>20</v>
      </c>
      <c r="J280" s="60" t="s">
        <v>1211</v>
      </c>
      <c r="K280" s="60" t="s">
        <v>1833</v>
      </c>
      <c r="L280" s="60" t="s">
        <v>1833</v>
      </c>
      <c r="M280" s="60" t="s">
        <v>1832</v>
      </c>
      <c r="N280" s="60" t="s">
        <v>290</v>
      </c>
      <c r="O280" s="60" t="s">
        <v>290</v>
      </c>
      <c r="P280" s="60" t="s">
        <v>665</v>
      </c>
      <c r="Q280" s="60" t="s">
        <v>290</v>
      </c>
      <c r="R280" s="60" t="s">
        <v>1135</v>
      </c>
      <c r="S280" s="73">
        <v>44759</v>
      </c>
      <c r="T280" s="60" t="s">
        <v>3969</v>
      </c>
      <c r="U280" s="73">
        <v>44643</v>
      </c>
      <c r="V280" s="60" t="s">
        <v>290</v>
      </c>
    </row>
    <row r="281" spans="1:22" ht="14.5">
      <c r="A281" s="60" t="s">
        <v>578</v>
      </c>
      <c r="B281" s="60" t="s">
        <v>691</v>
      </c>
      <c r="C281" s="60" t="s">
        <v>676</v>
      </c>
      <c r="D281" s="60" t="s">
        <v>1325</v>
      </c>
      <c r="E281" s="60" t="s">
        <v>2787</v>
      </c>
      <c r="F281" s="73">
        <v>44700</v>
      </c>
      <c r="G281" s="61">
        <v>-1087.8599999999999</v>
      </c>
      <c r="H281" s="61">
        <v>-93012.03</v>
      </c>
      <c r="I281" s="60" t="s">
        <v>20</v>
      </c>
      <c r="J281" s="60" t="s">
        <v>2785</v>
      </c>
      <c r="K281" s="60" t="s">
        <v>2788</v>
      </c>
      <c r="L281" s="60" t="s">
        <v>2788</v>
      </c>
      <c r="M281" s="60" t="s">
        <v>2787</v>
      </c>
      <c r="N281" s="60" t="s">
        <v>290</v>
      </c>
      <c r="O281" s="60" t="s">
        <v>290</v>
      </c>
      <c r="P281" s="60" t="s">
        <v>665</v>
      </c>
      <c r="Q281" s="60" t="s">
        <v>290</v>
      </c>
      <c r="R281" s="60" t="s">
        <v>1135</v>
      </c>
      <c r="S281" s="73"/>
      <c r="T281" s="60" t="s">
        <v>290</v>
      </c>
      <c r="U281" s="73">
        <v>44663</v>
      </c>
      <c r="V281" s="60" t="s">
        <v>290</v>
      </c>
    </row>
    <row r="282" spans="1:22" ht="14.5">
      <c r="A282" s="60" t="s">
        <v>578</v>
      </c>
      <c r="B282" s="60" t="s">
        <v>691</v>
      </c>
      <c r="C282" s="60" t="s">
        <v>676</v>
      </c>
      <c r="D282" s="60" t="s">
        <v>1325</v>
      </c>
      <c r="E282" s="60" t="s">
        <v>2784</v>
      </c>
      <c r="F282" s="73">
        <v>44700</v>
      </c>
      <c r="G282" s="61">
        <v>-18086.21</v>
      </c>
      <c r="H282" s="61">
        <v>-1546370.96</v>
      </c>
      <c r="I282" s="60" t="s">
        <v>20</v>
      </c>
      <c r="J282" s="60" t="s">
        <v>2785</v>
      </c>
      <c r="K282" s="60" t="s">
        <v>2786</v>
      </c>
      <c r="L282" s="60" t="s">
        <v>2786</v>
      </c>
      <c r="M282" s="60" t="s">
        <v>2784</v>
      </c>
      <c r="N282" s="60" t="s">
        <v>290</v>
      </c>
      <c r="O282" s="60" t="s">
        <v>290</v>
      </c>
      <c r="P282" s="60" t="s">
        <v>665</v>
      </c>
      <c r="Q282" s="60" t="s">
        <v>290</v>
      </c>
      <c r="R282" s="60" t="s">
        <v>1135</v>
      </c>
      <c r="S282" s="73"/>
      <c r="T282" s="60" t="s">
        <v>290</v>
      </c>
      <c r="U282" s="73">
        <v>44693</v>
      </c>
      <c r="V282" s="60" t="s">
        <v>290</v>
      </c>
    </row>
    <row r="283" spans="1:22" ht="14.5">
      <c r="A283" s="60" t="s">
        <v>578</v>
      </c>
      <c r="B283" s="60" t="s">
        <v>691</v>
      </c>
      <c r="C283" s="60" t="s">
        <v>676</v>
      </c>
      <c r="D283" s="60" t="s">
        <v>1325</v>
      </c>
      <c r="E283" s="60" t="s">
        <v>2789</v>
      </c>
      <c r="F283" s="73">
        <v>44700</v>
      </c>
      <c r="G283" s="61">
        <v>-9506.35</v>
      </c>
      <c r="H283" s="61">
        <v>-812792.93</v>
      </c>
      <c r="I283" s="60" t="s">
        <v>20</v>
      </c>
      <c r="J283" s="60" t="s">
        <v>2785</v>
      </c>
      <c r="K283" s="60" t="s">
        <v>2790</v>
      </c>
      <c r="L283" s="60" t="s">
        <v>2791</v>
      </c>
      <c r="M283" s="60" t="s">
        <v>2789</v>
      </c>
      <c r="N283" s="60" t="s">
        <v>290</v>
      </c>
      <c r="O283" s="60" t="s">
        <v>290</v>
      </c>
      <c r="P283" s="60" t="s">
        <v>665</v>
      </c>
      <c r="Q283" s="60" t="s">
        <v>290</v>
      </c>
      <c r="R283" s="60" t="s">
        <v>1135</v>
      </c>
      <c r="S283" s="73"/>
      <c r="T283" s="60" t="s">
        <v>290</v>
      </c>
      <c r="U283" s="73">
        <v>44693</v>
      </c>
      <c r="V283" s="60" t="s">
        <v>290</v>
      </c>
    </row>
    <row r="284" spans="1:22" ht="14.5">
      <c r="A284" s="60" t="s">
        <v>578</v>
      </c>
      <c r="B284" s="60" t="s">
        <v>691</v>
      </c>
      <c r="C284" s="60" t="s">
        <v>676</v>
      </c>
      <c r="D284" s="60" t="s">
        <v>1325</v>
      </c>
      <c r="E284" s="60" t="s">
        <v>1840</v>
      </c>
      <c r="F284" s="73">
        <v>44656</v>
      </c>
      <c r="G284" s="61">
        <v>-17691.22</v>
      </c>
      <c r="H284" s="61">
        <v>-1508176.51</v>
      </c>
      <c r="I284" s="60" t="s">
        <v>20</v>
      </c>
      <c r="J284" s="60" t="s">
        <v>1205</v>
      </c>
      <c r="K284" s="60" t="s">
        <v>1841</v>
      </c>
      <c r="L284" s="60" t="s">
        <v>1841</v>
      </c>
      <c r="M284" s="60" t="s">
        <v>1840</v>
      </c>
      <c r="N284" s="60" t="s">
        <v>290</v>
      </c>
      <c r="O284" s="60" t="s">
        <v>290</v>
      </c>
      <c r="P284" s="60" t="s">
        <v>665</v>
      </c>
      <c r="Q284" s="60" t="s">
        <v>290</v>
      </c>
      <c r="R284" s="60" t="s">
        <v>1135</v>
      </c>
      <c r="S284" s="73"/>
      <c r="T284" s="60" t="s">
        <v>290</v>
      </c>
      <c r="U284" s="73">
        <v>44650</v>
      </c>
      <c r="V284" s="60" t="s">
        <v>290</v>
      </c>
    </row>
    <row r="285" spans="1:22" ht="14.5">
      <c r="A285" s="60" t="s">
        <v>578</v>
      </c>
      <c r="B285" s="60" t="s">
        <v>691</v>
      </c>
      <c r="C285" s="60" t="s">
        <v>676</v>
      </c>
      <c r="D285" s="60" t="s">
        <v>1325</v>
      </c>
      <c r="E285" s="60" t="s">
        <v>1844</v>
      </c>
      <c r="F285" s="73">
        <v>44657</v>
      </c>
      <c r="G285" s="61">
        <v>-18236.060000000001</v>
      </c>
      <c r="H285" s="61">
        <v>-1554624.12</v>
      </c>
      <c r="I285" s="60" t="s">
        <v>20</v>
      </c>
      <c r="J285" s="60" t="s">
        <v>1205</v>
      </c>
      <c r="K285" s="60" t="s">
        <v>1845</v>
      </c>
      <c r="L285" s="60" t="s">
        <v>1845</v>
      </c>
      <c r="M285" s="60" t="s">
        <v>1844</v>
      </c>
      <c r="N285" s="60" t="s">
        <v>290</v>
      </c>
      <c r="O285" s="60" t="s">
        <v>290</v>
      </c>
      <c r="P285" s="60" t="s">
        <v>665</v>
      </c>
      <c r="Q285" s="60" t="s">
        <v>290</v>
      </c>
      <c r="R285" s="60" t="s">
        <v>1135</v>
      </c>
      <c r="S285" s="73"/>
      <c r="T285" s="60" t="s">
        <v>290</v>
      </c>
      <c r="U285" s="73">
        <v>44657</v>
      </c>
      <c r="V285" s="60" t="s">
        <v>290</v>
      </c>
    </row>
    <row r="286" spans="1:22" ht="14.5">
      <c r="A286" s="60" t="s">
        <v>578</v>
      </c>
      <c r="B286" s="60" t="s">
        <v>691</v>
      </c>
      <c r="C286" s="60" t="s">
        <v>676</v>
      </c>
      <c r="D286" s="60" t="s">
        <v>1325</v>
      </c>
      <c r="E286" s="60" t="s">
        <v>1842</v>
      </c>
      <c r="F286" s="73">
        <v>44664</v>
      </c>
      <c r="G286" s="61">
        <v>-11521.21</v>
      </c>
      <c r="H286" s="61">
        <v>-982183.15</v>
      </c>
      <c r="I286" s="60" t="s">
        <v>20</v>
      </c>
      <c r="J286" s="60" t="s">
        <v>1205</v>
      </c>
      <c r="K286" s="60" t="s">
        <v>1843</v>
      </c>
      <c r="L286" s="60" t="s">
        <v>1843</v>
      </c>
      <c r="M286" s="60" t="s">
        <v>1842</v>
      </c>
      <c r="N286" s="60" t="s">
        <v>290</v>
      </c>
      <c r="O286" s="60" t="s">
        <v>290</v>
      </c>
      <c r="P286" s="60" t="s">
        <v>665</v>
      </c>
      <c r="Q286" s="60" t="s">
        <v>290</v>
      </c>
      <c r="R286" s="60" t="s">
        <v>1135</v>
      </c>
      <c r="S286" s="73"/>
      <c r="T286" s="60" t="s">
        <v>290</v>
      </c>
      <c r="U286" s="73">
        <v>44656</v>
      </c>
      <c r="V286" s="60" t="s">
        <v>290</v>
      </c>
    </row>
    <row r="287" spans="1:22" ht="14.5">
      <c r="A287" s="60" t="s">
        <v>578</v>
      </c>
      <c r="B287" s="60" t="s">
        <v>691</v>
      </c>
      <c r="C287" s="60" t="s">
        <v>676</v>
      </c>
      <c r="D287" s="60" t="s">
        <v>1325</v>
      </c>
      <c r="E287" s="60" t="s">
        <v>1848</v>
      </c>
      <c r="F287" s="73">
        <v>44669</v>
      </c>
      <c r="G287" s="61">
        <v>-10654.03</v>
      </c>
      <c r="H287" s="61">
        <v>-908256.06</v>
      </c>
      <c r="I287" s="60" t="s">
        <v>20</v>
      </c>
      <c r="J287" s="60" t="s">
        <v>1205</v>
      </c>
      <c r="K287" s="60" t="s">
        <v>1849</v>
      </c>
      <c r="L287" s="60" t="s">
        <v>1849</v>
      </c>
      <c r="M287" s="60" t="s">
        <v>1848</v>
      </c>
      <c r="N287" s="60" t="s">
        <v>290</v>
      </c>
      <c r="O287" s="60" t="s">
        <v>290</v>
      </c>
      <c r="P287" s="60" t="s">
        <v>665</v>
      </c>
      <c r="Q287" s="60" t="s">
        <v>290</v>
      </c>
      <c r="R287" s="60" t="s">
        <v>1135</v>
      </c>
      <c r="S287" s="73"/>
      <c r="T287" s="60" t="s">
        <v>290</v>
      </c>
      <c r="U287" s="73">
        <v>44664</v>
      </c>
      <c r="V287" s="60" t="s">
        <v>290</v>
      </c>
    </row>
    <row r="288" spans="1:22" ht="14.5">
      <c r="A288" s="60" t="s">
        <v>578</v>
      </c>
      <c r="B288" s="60" t="s">
        <v>691</v>
      </c>
      <c r="C288" s="60" t="s">
        <v>676</v>
      </c>
      <c r="D288" s="60" t="s">
        <v>1325</v>
      </c>
      <c r="E288" s="60" t="s">
        <v>1846</v>
      </c>
      <c r="F288" s="73">
        <v>44669</v>
      </c>
      <c r="G288" s="61">
        <v>-17271.5</v>
      </c>
      <c r="H288" s="61">
        <v>-1472395.38</v>
      </c>
      <c r="I288" s="60" t="s">
        <v>20</v>
      </c>
      <c r="J288" s="60" t="s">
        <v>1205</v>
      </c>
      <c r="K288" s="60" t="s">
        <v>1847</v>
      </c>
      <c r="L288" s="60" t="s">
        <v>1847</v>
      </c>
      <c r="M288" s="60" t="s">
        <v>1846</v>
      </c>
      <c r="N288" s="60" t="s">
        <v>290</v>
      </c>
      <c r="O288" s="60" t="s">
        <v>290</v>
      </c>
      <c r="P288" s="60" t="s">
        <v>665</v>
      </c>
      <c r="Q288" s="60" t="s">
        <v>290</v>
      </c>
      <c r="R288" s="60" t="s">
        <v>1135</v>
      </c>
      <c r="S288" s="73"/>
      <c r="T288" s="60" t="s">
        <v>290</v>
      </c>
      <c r="U288" s="73">
        <v>44664</v>
      </c>
      <c r="V288" s="60" t="s">
        <v>290</v>
      </c>
    </row>
    <row r="289" spans="1:22" ht="14.5">
      <c r="A289" s="60" t="s">
        <v>578</v>
      </c>
      <c r="B289" s="60" t="s">
        <v>691</v>
      </c>
      <c r="C289" s="60" t="s">
        <v>676</v>
      </c>
      <c r="D289" s="60" t="s">
        <v>1325</v>
      </c>
      <c r="E289" s="60" t="s">
        <v>1850</v>
      </c>
      <c r="F289" s="73">
        <v>44675</v>
      </c>
      <c r="G289" s="61">
        <v>-3022.8</v>
      </c>
      <c r="H289" s="61">
        <v>-257693.7</v>
      </c>
      <c r="I289" s="60" t="s">
        <v>20</v>
      </c>
      <c r="J289" s="60" t="s">
        <v>1205</v>
      </c>
      <c r="K289" s="60" t="s">
        <v>1851</v>
      </c>
      <c r="L289" s="60" t="s">
        <v>1852</v>
      </c>
      <c r="M289" s="60" t="s">
        <v>1850</v>
      </c>
      <c r="N289" s="60" t="s">
        <v>290</v>
      </c>
      <c r="O289" s="60" t="s">
        <v>290</v>
      </c>
      <c r="P289" s="60" t="s">
        <v>1366</v>
      </c>
      <c r="Q289" s="60" t="s">
        <v>290</v>
      </c>
      <c r="R289" s="60" t="s">
        <v>1135</v>
      </c>
      <c r="S289" s="73"/>
      <c r="T289" s="60" t="s">
        <v>290</v>
      </c>
      <c r="U289" s="73">
        <v>44671</v>
      </c>
      <c r="V289" s="60" t="s">
        <v>290</v>
      </c>
    </row>
    <row r="290" spans="1:22" ht="14.5">
      <c r="A290" s="60" t="s">
        <v>578</v>
      </c>
      <c r="B290" s="60" t="s">
        <v>691</v>
      </c>
      <c r="C290" s="60" t="s">
        <v>676</v>
      </c>
      <c r="D290" s="60" t="s">
        <v>1325</v>
      </c>
      <c r="E290" s="60" t="s">
        <v>2794</v>
      </c>
      <c r="F290" s="73">
        <v>44707</v>
      </c>
      <c r="G290" s="61">
        <v>-1832.89</v>
      </c>
      <c r="H290" s="61">
        <v>-156712.1</v>
      </c>
      <c r="I290" s="60" t="s">
        <v>20</v>
      </c>
      <c r="J290" s="60" t="s">
        <v>1205</v>
      </c>
      <c r="K290" s="60" t="s">
        <v>2795</v>
      </c>
      <c r="L290" s="60" t="s">
        <v>2795</v>
      </c>
      <c r="M290" s="60" t="s">
        <v>2794</v>
      </c>
      <c r="N290" s="60" t="s">
        <v>290</v>
      </c>
      <c r="O290" s="60" t="s">
        <v>290</v>
      </c>
      <c r="P290" s="60" t="s">
        <v>665</v>
      </c>
      <c r="Q290" s="60" t="s">
        <v>290</v>
      </c>
      <c r="R290" s="60" t="s">
        <v>1135</v>
      </c>
      <c r="S290" s="73"/>
      <c r="T290" s="60" t="s">
        <v>290</v>
      </c>
      <c r="U290" s="73">
        <v>44707</v>
      </c>
      <c r="V290" s="60" t="s">
        <v>290</v>
      </c>
    </row>
    <row r="291" spans="1:22" ht="14.5">
      <c r="A291" s="60" t="s">
        <v>578</v>
      </c>
      <c r="B291" s="60" t="s">
        <v>691</v>
      </c>
      <c r="C291" s="60" t="s">
        <v>676</v>
      </c>
      <c r="D291" s="60" t="s">
        <v>1325</v>
      </c>
      <c r="E291" s="60" t="s">
        <v>2792</v>
      </c>
      <c r="F291" s="73">
        <v>44707</v>
      </c>
      <c r="G291" s="61">
        <v>-3283.5</v>
      </c>
      <c r="H291" s="61">
        <v>-280739.25</v>
      </c>
      <c r="I291" s="60" t="s">
        <v>20</v>
      </c>
      <c r="J291" s="60" t="s">
        <v>1205</v>
      </c>
      <c r="K291" s="60" t="s">
        <v>2793</v>
      </c>
      <c r="L291" s="60" t="s">
        <v>2793</v>
      </c>
      <c r="M291" s="60" t="s">
        <v>2792</v>
      </c>
      <c r="N291" s="60" t="s">
        <v>290</v>
      </c>
      <c r="O291" s="60" t="s">
        <v>290</v>
      </c>
      <c r="P291" s="60" t="s">
        <v>665</v>
      </c>
      <c r="Q291" s="60" t="s">
        <v>290</v>
      </c>
      <c r="R291" s="60" t="s">
        <v>1135</v>
      </c>
      <c r="S291" s="73"/>
      <c r="T291" s="60" t="s">
        <v>290</v>
      </c>
      <c r="U291" s="73">
        <v>44707</v>
      </c>
      <c r="V291" s="60" t="s">
        <v>290</v>
      </c>
    </row>
    <row r="292" spans="1:22" ht="14.5">
      <c r="A292" s="60" t="s">
        <v>578</v>
      </c>
      <c r="B292" s="60" t="s">
        <v>1130</v>
      </c>
      <c r="C292" s="60" t="s">
        <v>676</v>
      </c>
      <c r="D292" s="60" t="s">
        <v>1325</v>
      </c>
      <c r="E292" s="60" t="s">
        <v>2796</v>
      </c>
      <c r="F292" s="73">
        <v>44727</v>
      </c>
      <c r="G292" s="61">
        <v>-15921.17</v>
      </c>
      <c r="H292" s="61">
        <v>-1403451.14</v>
      </c>
      <c r="I292" s="60" t="s">
        <v>20</v>
      </c>
      <c r="J292" s="60" t="s">
        <v>1205</v>
      </c>
      <c r="K292" s="60" t="s">
        <v>2797</v>
      </c>
      <c r="L292" s="60" t="s">
        <v>2797</v>
      </c>
      <c r="M292" s="60" t="s">
        <v>2796</v>
      </c>
      <c r="N292" s="60" t="s">
        <v>290</v>
      </c>
      <c r="O292" s="60" t="s">
        <v>290</v>
      </c>
      <c r="P292" s="60" t="s">
        <v>665</v>
      </c>
      <c r="Q292" s="60" t="s">
        <v>290</v>
      </c>
      <c r="R292" s="60" t="s">
        <v>1135</v>
      </c>
      <c r="S292" s="73"/>
      <c r="T292" s="60" t="s">
        <v>290</v>
      </c>
      <c r="U292" s="73">
        <v>44718</v>
      </c>
      <c r="V292" s="60" t="s">
        <v>290</v>
      </c>
    </row>
    <row r="293" spans="1:22" ht="14.5">
      <c r="A293" s="60" t="s">
        <v>578</v>
      </c>
      <c r="B293" s="60" t="s">
        <v>691</v>
      </c>
      <c r="C293" s="60" t="s">
        <v>676</v>
      </c>
      <c r="D293" s="60" t="s">
        <v>1325</v>
      </c>
      <c r="E293" s="60" t="s">
        <v>2800</v>
      </c>
      <c r="F293" s="73">
        <v>44728</v>
      </c>
      <c r="G293" s="61">
        <v>-6185.9</v>
      </c>
      <c r="H293" s="61">
        <v>-545287.09</v>
      </c>
      <c r="I293" s="60" t="s">
        <v>20</v>
      </c>
      <c r="J293" s="60" t="s">
        <v>1205</v>
      </c>
      <c r="K293" s="60" t="s">
        <v>2801</v>
      </c>
      <c r="L293" s="60" t="s">
        <v>2801</v>
      </c>
      <c r="M293" s="60" t="s">
        <v>2800</v>
      </c>
      <c r="N293" s="60" t="s">
        <v>290</v>
      </c>
      <c r="O293" s="60" t="s">
        <v>290</v>
      </c>
      <c r="P293" s="60" t="s">
        <v>665</v>
      </c>
      <c r="Q293" s="60" t="s">
        <v>290</v>
      </c>
      <c r="R293" s="60" t="s">
        <v>1135</v>
      </c>
      <c r="S293" s="73"/>
      <c r="T293" s="60" t="s">
        <v>290</v>
      </c>
      <c r="U293" s="73">
        <v>44721</v>
      </c>
      <c r="V293" s="60" t="s">
        <v>290</v>
      </c>
    </row>
    <row r="294" spans="1:22" ht="14.5">
      <c r="A294" s="60" t="s">
        <v>578</v>
      </c>
      <c r="B294" s="60" t="s">
        <v>691</v>
      </c>
      <c r="C294" s="60" t="s">
        <v>676</v>
      </c>
      <c r="D294" s="60" t="s">
        <v>1325</v>
      </c>
      <c r="E294" s="60" t="s">
        <v>2802</v>
      </c>
      <c r="F294" s="73">
        <v>44728</v>
      </c>
      <c r="G294" s="61">
        <v>-859.42</v>
      </c>
      <c r="H294" s="61">
        <v>-75757.87</v>
      </c>
      <c r="I294" s="60" t="s">
        <v>20</v>
      </c>
      <c r="J294" s="60" t="s">
        <v>1205</v>
      </c>
      <c r="K294" s="60" t="s">
        <v>2803</v>
      </c>
      <c r="L294" s="60" t="s">
        <v>2803</v>
      </c>
      <c r="M294" s="60" t="s">
        <v>2802</v>
      </c>
      <c r="N294" s="60" t="s">
        <v>290</v>
      </c>
      <c r="O294" s="60" t="s">
        <v>290</v>
      </c>
      <c r="P294" s="60" t="s">
        <v>665</v>
      </c>
      <c r="Q294" s="60" t="s">
        <v>290</v>
      </c>
      <c r="R294" s="60" t="s">
        <v>1135</v>
      </c>
      <c r="S294" s="73"/>
      <c r="T294" s="60" t="s">
        <v>290</v>
      </c>
      <c r="U294" s="73">
        <v>44721</v>
      </c>
      <c r="V294" s="60" t="s">
        <v>290</v>
      </c>
    </row>
    <row r="295" spans="1:22" ht="14.5">
      <c r="A295" s="60" t="s">
        <v>578</v>
      </c>
      <c r="B295" s="60" t="s">
        <v>691</v>
      </c>
      <c r="C295" s="60" t="s">
        <v>676</v>
      </c>
      <c r="D295" s="60" t="s">
        <v>1325</v>
      </c>
      <c r="E295" s="60" t="s">
        <v>2798</v>
      </c>
      <c r="F295" s="73">
        <v>44728</v>
      </c>
      <c r="G295" s="61">
        <v>-368.12</v>
      </c>
      <c r="H295" s="61">
        <v>-32449.78</v>
      </c>
      <c r="I295" s="60" t="s">
        <v>20</v>
      </c>
      <c r="J295" s="60" t="s">
        <v>1205</v>
      </c>
      <c r="K295" s="60" t="s">
        <v>2799</v>
      </c>
      <c r="L295" s="60" t="s">
        <v>2799</v>
      </c>
      <c r="M295" s="60" t="s">
        <v>2798</v>
      </c>
      <c r="N295" s="60" t="s">
        <v>290</v>
      </c>
      <c r="O295" s="60" t="s">
        <v>290</v>
      </c>
      <c r="P295" s="60" t="s">
        <v>665</v>
      </c>
      <c r="Q295" s="60" t="s">
        <v>290</v>
      </c>
      <c r="R295" s="60" t="s">
        <v>1135</v>
      </c>
      <c r="S295" s="73"/>
      <c r="T295" s="60" t="s">
        <v>290</v>
      </c>
      <c r="U295" s="73">
        <v>44720</v>
      </c>
      <c r="V295" s="60" t="s">
        <v>290</v>
      </c>
    </row>
    <row r="296" spans="1:22" ht="14.5">
      <c r="A296" s="60" t="s">
        <v>578</v>
      </c>
      <c r="B296" s="60" t="s">
        <v>1130</v>
      </c>
      <c r="C296" s="60" t="s">
        <v>676</v>
      </c>
      <c r="D296" s="60" t="s">
        <v>1325</v>
      </c>
      <c r="E296" s="60" t="s">
        <v>2806</v>
      </c>
      <c r="F296" s="73">
        <v>44732</v>
      </c>
      <c r="G296" s="61">
        <v>-2169</v>
      </c>
      <c r="H296" s="61">
        <v>-191197.35</v>
      </c>
      <c r="I296" s="60" t="s">
        <v>20</v>
      </c>
      <c r="J296" s="60" t="s">
        <v>1205</v>
      </c>
      <c r="K296" s="60" t="s">
        <v>2807</v>
      </c>
      <c r="L296" s="60" t="s">
        <v>2807</v>
      </c>
      <c r="M296" s="60" t="s">
        <v>2806</v>
      </c>
      <c r="N296" s="60" t="s">
        <v>290</v>
      </c>
      <c r="O296" s="60" t="s">
        <v>290</v>
      </c>
      <c r="P296" s="60" t="s">
        <v>665</v>
      </c>
      <c r="Q296" s="60" t="s">
        <v>290</v>
      </c>
      <c r="R296" s="60" t="s">
        <v>1135</v>
      </c>
      <c r="S296" s="73"/>
      <c r="T296" s="60" t="s">
        <v>290</v>
      </c>
      <c r="U296" s="73">
        <v>44726</v>
      </c>
      <c r="V296" s="60" t="s">
        <v>290</v>
      </c>
    </row>
    <row r="297" spans="1:22" ht="14.5">
      <c r="A297" s="60" t="s">
        <v>578</v>
      </c>
      <c r="B297" s="60" t="s">
        <v>1130</v>
      </c>
      <c r="C297" s="60" t="s">
        <v>676</v>
      </c>
      <c r="D297" s="60" t="s">
        <v>1325</v>
      </c>
      <c r="E297" s="60" t="s">
        <v>2804</v>
      </c>
      <c r="F297" s="73">
        <v>44732</v>
      </c>
      <c r="G297" s="61">
        <v>-57143.74</v>
      </c>
      <c r="H297" s="61">
        <v>-5037220.68</v>
      </c>
      <c r="I297" s="60" t="s">
        <v>20</v>
      </c>
      <c r="J297" s="60" t="s">
        <v>1205</v>
      </c>
      <c r="K297" s="60" t="s">
        <v>2805</v>
      </c>
      <c r="L297" s="60" t="s">
        <v>2805</v>
      </c>
      <c r="M297" s="60" t="s">
        <v>2804</v>
      </c>
      <c r="N297" s="60" t="s">
        <v>290</v>
      </c>
      <c r="O297" s="60" t="s">
        <v>290</v>
      </c>
      <c r="P297" s="60" t="s">
        <v>665</v>
      </c>
      <c r="Q297" s="60" t="s">
        <v>290</v>
      </c>
      <c r="R297" s="60" t="s">
        <v>1135</v>
      </c>
      <c r="S297" s="73"/>
      <c r="T297" s="60" t="s">
        <v>290</v>
      </c>
      <c r="U297" s="73">
        <v>44724</v>
      </c>
      <c r="V297" s="60" t="s">
        <v>290</v>
      </c>
    </row>
    <row r="298" spans="1:22" ht="14.5">
      <c r="A298" s="60" t="s">
        <v>578</v>
      </c>
      <c r="B298" s="60" t="s">
        <v>1130</v>
      </c>
      <c r="C298" s="60" t="s">
        <v>676</v>
      </c>
      <c r="D298" s="60" t="s">
        <v>1325</v>
      </c>
      <c r="E298" s="60" t="s">
        <v>2808</v>
      </c>
      <c r="F298" s="73">
        <v>44732</v>
      </c>
      <c r="G298" s="61">
        <v>-10445.120000000001</v>
      </c>
      <c r="H298" s="61">
        <v>-920737.33</v>
      </c>
      <c r="I298" s="60" t="s">
        <v>20</v>
      </c>
      <c r="J298" s="60" t="s">
        <v>1205</v>
      </c>
      <c r="K298" s="60" t="s">
        <v>2809</v>
      </c>
      <c r="L298" s="60" t="s">
        <v>2809</v>
      </c>
      <c r="M298" s="60" t="s">
        <v>2808</v>
      </c>
      <c r="N298" s="60" t="s">
        <v>290</v>
      </c>
      <c r="O298" s="60" t="s">
        <v>290</v>
      </c>
      <c r="P298" s="60" t="s">
        <v>665</v>
      </c>
      <c r="Q298" s="60" t="s">
        <v>290</v>
      </c>
      <c r="R298" s="60" t="s">
        <v>1135</v>
      </c>
      <c r="S298" s="73"/>
      <c r="T298" s="60" t="s">
        <v>290</v>
      </c>
      <c r="U298" s="73">
        <v>44732</v>
      </c>
      <c r="V298" s="60" t="s">
        <v>290</v>
      </c>
    </row>
    <row r="299" spans="1:22" ht="14.5">
      <c r="A299" s="60" t="s">
        <v>578</v>
      </c>
      <c r="B299" s="60" t="s">
        <v>1130</v>
      </c>
      <c r="C299" s="60" t="s">
        <v>676</v>
      </c>
      <c r="D299" s="60" t="s">
        <v>1325</v>
      </c>
      <c r="E299" s="60" t="s">
        <v>2810</v>
      </c>
      <c r="F299" s="73">
        <v>44737</v>
      </c>
      <c r="G299" s="61">
        <v>-7263.7</v>
      </c>
      <c r="H299" s="61">
        <v>-640295.16</v>
      </c>
      <c r="I299" s="60" t="s">
        <v>20</v>
      </c>
      <c r="J299" s="60" t="s">
        <v>1205</v>
      </c>
      <c r="K299" s="60" t="s">
        <v>2811</v>
      </c>
      <c r="L299" s="60" t="s">
        <v>2811</v>
      </c>
      <c r="M299" s="60" t="s">
        <v>2810</v>
      </c>
      <c r="N299" s="60" t="s">
        <v>290</v>
      </c>
      <c r="O299" s="60" t="s">
        <v>290</v>
      </c>
      <c r="P299" s="60" t="s">
        <v>665</v>
      </c>
      <c r="Q299" s="60" t="s">
        <v>290</v>
      </c>
      <c r="R299" s="60" t="s">
        <v>1135</v>
      </c>
      <c r="S299" s="73"/>
      <c r="T299" s="60" t="s">
        <v>290</v>
      </c>
      <c r="U299" s="73">
        <v>44733</v>
      </c>
      <c r="V299" s="60" t="s">
        <v>290</v>
      </c>
    </row>
    <row r="300" spans="1:22" ht="14.5">
      <c r="A300" s="60" t="s">
        <v>578</v>
      </c>
      <c r="B300" s="60" t="s">
        <v>1130</v>
      </c>
      <c r="C300" s="60" t="s">
        <v>676</v>
      </c>
      <c r="D300" s="60" t="s">
        <v>1325</v>
      </c>
      <c r="E300" s="60" t="s">
        <v>2812</v>
      </c>
      <c r="F300" s="73">
        <v>44737</v>
      </c>
      <c r="G300" s="61">
        <v>-2100</v>
      </c>
      <c r="H300" s="61">
        <v>-185115</v>
      </c>
      <c r="I300" s="60" t="s">
        <v>20</v>
      </c>
      <c r="J300" s="60" t="s">
        <v>1205</v>
      </c>
      <c r="K300" s="60" t="s">
        <v>2813</v>
      </c>
      <c r="L300" s="60" t="s">
        <v>2813</v>
      </c>
      <c r="M300" s="60" t="s">
        <v>2812</v>
      </c>
      <c r="N300" s="60" t="s">
        <v>290</v>
      </c>
      <c r="O300" s="60" t="s">
        <v>290</v>
      </c>
      <c r="P300" s="60" t="s">
        <v>665</v>
      </c>
      <c r="Q300" s="60" t="s">
        <v>290</v>
      </c>
      <c r="R300" s="60" t="s">
        <v>1135</v>
      </c>
      <c r="S300" s="73"/>
      <c r="T300" s="60" t="s">
        <v>290</v>
      </c>
      <c r="U300" s="73">
        <v>44733</v>
      </c>
      <c r="V300" s="60" t="s">
        <v>290</v>
      </c>
    </row>
    <row r="301" spans="1:22" ht="14.5">
      <c r="A301" s="60" t="s">
        <v>578</v>
      </c>
      <c r="B301" s="60" t="s">
        <v>691</v>
      </c>
      <c r="C301" s="60" t="s">
        <v>676</v>
      </c>
      <c r="D301" s="60" t="s">
        <v>1325</v>
      </c>
      <c r="E301" s="60" t="s">
        <v>1856</v>
      </c>
      <c r="F301" s="73">
        <v>44675</v>
      </c>
      <c r="G301" s="61">
        <v>-4290.92</v>
      </c>
      <c r="H301" s="61">
        <v>-365800.93</v>
      </c>
      <c r="I301" s="60" t="s">
        <v>20</v>
      </c>
      <c r="J301" s="60" t="s">
        <v>1205</v>
      </c>
      <c r="K301" s="60" t="s">
        <v>1857</v>
      </c>
      <c r="L301" s="60" t="s">
        <v>1858</v>
      </c>
      <c r="M301" s="60" t="s">
        <v>1856</v>
      </c>
      <c r="N301" s="60" t="s">
        <v>290</v>
      </c>
      <c r="O301" s="60" t="s">
        <v>290</v>
      </c>
      <c r="P301" s="60" t="s">
        <v>665</v>
      </c>
      <c r="Q301" s="60" t="s">
        <v>290</v>
      </c>
      <c r="R301" s="60" t="s">
        <v>1135</v>
      </c>
      <c r="S301" s="73"/>
      <c r="T301" s="60" t="s">
        <v>290</v>
      </c>
      <c r="U301" s="73">
        <v>44670</v>
      </c>
      <c r="V301" s="60" t="s">
        <v>290</v>
      </c>
    </row>
    <row r="302" spans="1:22" ht="14.5">
      <c r="A302" s="60" t="s">
        <v>578</v>
      </c>
      <c r="B302" s="60" t="s">
        <v>691</v>
      </c>
      <c r="C302" s="60" t="s">
        <v>676</v>
      </c>
      <c r="D302" s="60" t="s">
        <v>1325</v>
      </c>
      <c r="E302" s="60" t="s">
        <v>1859</v>
      </c>
      <c r="F302" s="73">
        <v>44675</v>
      </c>
      <c r="G302" s="61">
        <v>-4564.55</v>
      </c>
      <c r="H302" s="61">
        <v>-389127.89</v>
      </c>
      <c r="I302" s="60" t="s">
        <v>20</v>
      </c>
      <c r="J302" s="60" t="s">
        <v>1205</v>
      </c>
      <c r="K302" s="60" t="s">
        <v>1860</v>
      </c>
      <c r="L302" s="60" t="s">
        <v>1861</v>
      </c>
      <c r="M302" s="60" t="s">
        <v>1859</v>
      </c>
      <c r="N302" s="60" t="s">
        <v>290</v>
      </c>
      <c r="O302" s="60" t="s">
        <v>290</v>
      </c>
      <c r="P302" s="60" t="s">
        <v>665</v>
      </c>
      <c r="Q302" s="60" t="s">
        <v>290</v>
      </c>
      <c r="R302" s="60" t="s">
        <v>1135</v>
      </c>
      <c r="S302" s="73"/>
      <c r="T302" s="60" t="s">
        <v>290</v>
      </c>
      <c r="U302" s="73">
        <v>44670</v>
      </c>
      <c r="V302" s="60" t="s">
        <v>290</v>
      </c>
    </row>
    <row r="303" spans="1:22" ht="14.5">
      <c r="A303" s="60" t="s">
        <v>578</v>
      </c>
      <c r="B303" s="60" t="s">
        <v>691</v>
      </c>
      <c r="C303" s="60" t="s">
        <v>676</v>
      </c>
      <c r="D303" s="60" t="s">
        <v>1325</v>
      </c>
      <c r="E303" s="60" t="s">
        <v>1853</v>
      </c>
      <c r="F303" s="73">
        <v>44675</v>
      </c>
      <c r="G303" s="61">
        <v>-1880.84</v>
      </c>
      <c r="H303" s="61">
        <v>-160341.60999999999</v>
      </c>
      <c r="I303" s="60" t="s">
        <v>20</v>
      </c>
      <c r="J303" s="60" t="s">
        <v>1205</v>
      </c>
      <c r="K303" s="60" t="s">
        <v>1854</v>
      </c>
      <c r="L303" s="60" t="s">
        <v>1855</v>
      </c>
      <c r="M303" s="60" t="s">
        <v>1853</v>
      </c>
      <c r="N303" s="60" t="s">
        <v>290</v>
      </c>
      <c r="O303" s="60" t="s">
        <v>290</v>
      </c>
      <c r="P303" s="60" t="s">
        <v>665</v>
      </c>
      <c r="Q303" s="60" t="s">
        <v>290</v>
      </c>
      <c r="R303" s="60" t="s">
        <v>1135</v>
      </c>
      <c r="S303" s="73"/>
      <c r="T303" s="60" t="s">
        <v>290</v>
      </c>
      <c r="U303" s="73">
        <v>44670</v>
      </c>
      <c r="V303" s="60" t="s">
        <v>290</v>
      </c>
    </row>
    <row r="304" spans="1:22" ht="14.5">
      <c r="A304" s="60" t="s">
        <v>578</v>
      </c>
      <c r="B304" s="60" t="s">
        <v>691</v>
      </c>
      <c r="C304" s="60" t="s">
        <v>676</v>
      </c>
      <c r="D304" s="60" t="s">
        <v>1325</v>
      </c>
      <c r="E304" s="60" t="s">
        <v>2817</v>
      </c>
      <c r="F304" s="73">
        <v>44718</v>
      </c>
      <c r="G304" s="61">
        <v>-10539.74</v>
      </c>
      <c r="H304" s="61">
        <v>-929078.08</v>
      </c>
      <c r="I304" s="60" t="s">
        <v>20</v>
      </c>
      <c r="J304" s="60" t="s">
        <v>1205</v>
      </c>
      <c r="K304" s="60" t="s">
        <v>2818</v>
      </c>
      <c r="L304" s="60" t="s">
        <v>2819</v>
      </c>
      <c r="M304" s="60" t="s">
        <v>2817</v>
      </c>
      <c r="N304" s="60" t="s">
        <v>290</v>
      </c>
      <c r="O304" s="60" t="s">
        <v>290</v>
      </c>
      <c r="P304" s="60" t="s">
        <v>665</v>
      </c>
      <c r="Q304" s="60" t="s">
        <v>290</v>
      </c>
      <c r="R304" s="60" t="s">
        <v>1135</v>
      </c>
      <c r="S304" s="73"/>
      <c r="T304" s="60" t="s">
        <v>290</v>
      </c>
      <c r="U304" s="73">
        <v>44713</v>
      </c>
      <c r="V304" s="60" t="s">
        <v>290</v>
      </c>
    </row>
    <row r="305" spans="1:22" ht="14.5">
      <c r="A305" s="60" t="s">
        <v>578</v>
      </c>
      <c r="B305" s="60" t="s">
        <v>691</v>
      </c>
      <c r="C305" s="60" t="s">
        <v>676</v>
      </c>
      <c r="D305" s="60" t="s">
        <v>1325</v>
      </c>
      <c r="E305" s="60" t="s">
        <v>2814</v>
      </c>
      <c r="F305" s="73">
        <v>44718</v>
      </c>
      <c r="G305" s="61">
        <v>-2457.5</v>
      </c>
      <c r="H305" s="61">
        <v>-216628.63</v>
      </c>
      <c r="I305" s="60" t="s">
        <v>20</v>
      </c>
      <c r="J305" s="60" t="s">
        <v>1205</v>
      </c>
      <c r="K305" s="60" t="s">
        <v>2815</v>
      </c>
      <c r="L305" s="60" t="s">
        <v>2816</v>
      </c>
      <c r="M305" s="60" t="s">
        <v>2814</v>
      </c>
      <c r="N305" s="60" t="s">
        <v>290</v>
      </c>
      <c r="O305" s="60" t="s">
        <v>290</v>
      </c>
      <c r="P305" s="60" t="s">
        <v>665</v>
      </c>
      <c r="Q305" s="60" t="s">
        <v>290</v>
      </c>
      <c r="R305" s="60" t="s">
        <v>1135</v>
      </c>
      <c r="S305" s="73"/>
      <c r="T305" s="60" t="s">
        <v>290</v>
      </c>
      <c r="U305" s="73">
        <v>44711</v>
      </c>
      <c r="V305" s="60" t="s">
        <v>290</v>
      </c>
    </row>
    <row r="306" spans="1:22" ht="14.5">
      <c r="A306" s="60" t="s">
        <v>578</v>
      </c>
      <c r="B306" s="60" t="s">
        <v>691</v>
      </c>
      <c r="C306" s="60" t="s">
        <v>676</v>
      </c>
      <c r="D306" s="60" t="s">
        <v>1325</v>
      </c>
      <c r="E306" s="60" t="s">
        <v>2820</v>
      </c>
      <c r="F306" s="73">
        <v>44718</v>
      </c>
      <c r="G306" s="61">
        <v>-13107.5</v>
      </c>
      <c r="H306" s="61">
        <v>-1155426.1299999999</v>
      </c>
      <c r="I306" s="60" t="s">
        <v>20</v>
      </c>
      <c r="J306" s="60" t="s">
        <v>1205</v>
      </c>
      <c r="K306" s="60" t="s">
        <v>2821</v>
      </c>
      <c r="L306" s="60" t="s">
        <v>2822</v>
      </c>
      <c r="M306" s="60" t="s">
        <v>2820</v>
      </c>
      <c r="N306" s="60" t="s">
        <v>290</v>
      </c>
      <c r="O306" s="60" t="s">
        <v>290</v>
      </c>
      <c r="P306" s="60" t="s">
        <v>665</v>
      </c>
      <c r="Q306" s="60" t="s">
        <v>290</v>
      </c>
      <c r="R306" s="60" t="s">
        <v>1135</v>
      </c>
      <c r="S306" s="73"/>
      <c r="T306" s="60" t="s">
        <v>290</v>
      </c>
      <c r="U306" s="73">
        <v>44712</v>
      </c>
      <c r="V306" s="60" t="s">
        <v>290</v>
      </c>
    </row>
    <row r="307" spans="1:22" ht="14.5">
      <c r="A307" s="60" t="s">
        <v>578</v>
      </c>
      <c r="B307" s="60" t="s">
        <v>1130</v>
      </c>
      <c r="C307" s="60" t="s">
        <v>676</v>
      </c>
      <c r="D307" s="60" t="s">
        <v>1325</v>
      </c>
      <c r="E307" s="60" t="s">
        <v>2828</v>
      </c>
      <c r="F307" s="73">
        <v>44738</v>
      </c>
      <c r="G307" s="61">
        <v>-8182.7</v>
      </c>
      <c r="H307" s="61">
        <v>-721305.01</v>
      </c>
      <c r="I307" s="60" t="s">
        <v>20</v>
      </c>
      <c r="J307" s="60" t="s">
        <v>1205</v>
      </c>
      <c r="K307" s="60" t="s">
        <v>2829</v>
      </c>
      <c r="L307" s="60" t="s">
        <v>2830</v>
      </c>
      <c r="M307" s="60" t="s">
        <v>2828</v>
      </c>
      <c r="N307" s="60" t="s">
        <v>290</v>
      </c>
      <c r="O307" s="60" t="s">
        <v>290</v>
      </c>
      <c r="P307" s="60" t="s">
        <v>665</v>
      </c>
      <c r="Q307" s="60" t="s">
        <v>290</v>
      </c>
      <c r="R307" s="60" t="s">
        <v>1135</v>
      </c>
      <c r="S307" s="73"/>
      <c r="T307" s="60" t="s">
        <v>290</v>
      </c>
      <c r="U307" s="73">
        <v>44734</v>
      </c>
      <c r="V307" s="60" t="s">
        <v>290</v>
      </c>
    </row>
    <row r="308" spans="1:22" ht="14.5">
      <c r="A308" s="60" t="s">
        <v>578</v>
      </c>
      <c r="B308" s="60" t="s">
        <v>1130</v>
      </c>
      <c r="C308" s="60" t="s">
        <v>676</v>
      </c>
      <c r="D308" s="60" t="s">
        <v>1325</v>
      </c>
      <c r="E308" s="60" t="s">
        <v>2825</v>
      </c>
      <c r="F308" s="73">
        <v>44738</v>
      </c>
      <c r="G308" s="61">
        <v>-28210.76</v>
      </c>
      <c r="H308" s="61">
        <v>-2486778.4900000002</v>
      </c>
      <c r="I308" s="60" t="s">
        <v>20</v>
      </c>
      <c r="J308" s="60" t="s">
        <v>1205</v>
      </c>
      <c r="K308" s="60" t="s">
        <v>2826</v>
      </c>
      <c r="L308" s="60" t="s">
        <v>2827</v>
      </c>
      <c r="M308" s="60" t="s">
        <v>2825</v>
      </c>
      <c r="N308" s="60" t="s">
        <v>290</v>
      </c>
      <c r="O308" s="60" t="s">
        <v>290</v>
      </c>
      <c r="P308" s="60" t="s">
        <v>665</v>
      </c>
      <c r="Q308" s="60" t="s">
        <v>290</v>
      </c>
      <c r="R308" s="60" t="s">
        <v>1135</v>
      </c>
      <c r="S308" s="73"/>
      <c r="T308" s="60" t="s">
        <v>290</v>
      </c>
      <c r="U308" s="73">
        <v>44734</v>
      </c>
      <c r="V308" s="60" t="s">
        <v>290</v>
      </c>
    </row>
    <row r="309" spans="1:22" ht="14.5">
      <c r="A309" s="60" t="s">
        <v>578</v>
      </c>
      <c r="B309" s="60" t="s">
        <v>1130</v>
      </c>
      <c r="C309" s="60" t="s">
        <v>676</v>
      </c>
      <c r="D309" s="60" t="s">
        <v>1325</v>
      </c>
      <c r="E309" s="60" t="s">
        <v>2834</v>
      </c>
      <c r="F309" s="73">
        <v>44738</v>
      </c>
      <c r="G309" s="61">
        <v>-1680</v>
      </c>
      <c r="H309" s="61">
        <v>-148092</v>
      </c>
      <c r="I309" s="60" t="s">
        <v>20</v>
      </c>
      <c r="J309" s="60" t="s">
        <v>1205</v>
      </c>
      <c r="K309" s="60" t="s">
        <v>2835</v>
      </c>
      <c r="L309" s="60" t="s">
        <v>2836</v>
      </c>
      <c r="M309" s="60" t="s">
        <v>2834</v>
      </c>
      <c r="N309" s="60" t="s">
        <v>290</v>
      </c>
      <c r="O309" s="60" t="s">
        <v>290</v>
      </c>
      <c r="P309" s="60" t="s">
        <v>665</v>
      </c>
      <c r="Q309" s="60" t="s">
        <v>290</v>
      </c>
      <c r="R309" s="60" t="s">
        <v>1135</v>
      </c>
      <c r="S309" s="73"/>
      <c r="T309" s="60" t="s">
        <v>290</v>
      </c>
      <c r="U309" s="73">
        <v>44734</v>
      </c>
      <c r="V309" s="60" t="s">
        <v>290</v>
      </c>
    </row>
    <row r="310" spans="1:22" ht="14.5">
      <c r="A310" s="60" t="s">
        <v>578</v>
      </c>
      <c r="B310" s="60" t="s">
        <v>1130</v>
      </c>
      <c r="C310" s="60" t="s">
        <v>676</v>
      </c>
      <c r="D310" s="60" t="s">
        <v>1325</v>
      </c>
      <c r="E310" s="60" t="s">
        <v>2823</v>
      </c>
      <c r="F310" s="73">
        <v>44734</v>
      </c>
      <c r="G310" s="61">
        <v>-20938.900000000001</v>
      </c>
      <c r="H310" s="61">
        <v>-1845764.04</v>
      </c>
      <c r="I310" s="60" t="s">
        <v>20</v>
      </c>
      <c r="J310" s="60" t="s">
        <v>1205</v>
      </c>
      <c r="K310" s="60" t="s">
        <v>2821</v>
      </c>
      <c r="L310" s="60" t="s">
        <v>2824</v>
      </c>
      <c r="M310" s="60" t="s">
        <v>2823</v>
      </c>
      <c r="N310" s="60" t="s">
        <v>290</v>
      </c>
      <c r="O310" s="60" t="s">
        <v>290</v>
      </c>
      <c r="P310" s="60" t="s">
        <v>665</v>
      </c>
      <c r="Q310" s="60" t="s">
        <v>290</v>
      </c>
      <c r="R310" s="60" t="s">
        <v>1135</v>
      </c>
      <c r="S310" s="73"/>
      <c r="T310" s="60" t="s">
        <v>290</v>
      </c>
      <c r="U310" s="73">
        <v>44734</v>
      </c>
      <c r="V310" s="60" t="s">
        <v>290</v>
      </c>
    </row>
    <row r="311" spans="1:22" ht="14.5">
      <c r="A311" s="60" t="s">
        <v>578</v>
      </c>
      <c r="B311" s="60" t="s">
        <v>1130</v>
      </c>
      <c r="C311" s="60" t="s">
        <v>676</v>
      </c>
      <c r="D311" s="60" t="s">
        <v>1325</v>
      </c>
      <c r="E311" s="60" t="s">
        <v>2831</v>
      </c>
      <c r="F311" s="73">
        <v>44738</v>
      </c>
      <c r="G311" s="61">
        <v>-1918.77</v>
      </c>
      <c r="H311" s="61">
        <v>-169139.58</v>
      </c>
      <c r="I311" s="60" t="s">
        <v>20</v>
      </c>
      <c r="J311" s="60" t="s">
        <v>1205</v>
      </c>
      <c r="K311" s="60" t="s">
        <v>2832</v>
      </c>
      <c r="L311" s="60" t="s">
        <v>2833</v>
      </c>
      <c r="M311" s="60" t="s">
        <v>2831</v>
      </c>
      <c r="N311" s="60" t="s">
        <v>290</v>
      </c>
      <c r="O311" s="60" t="s">
        <v>290</v>
      </c>
      <c r="P311" s="60" t="s">
        <v>665</v>
      </c>
      <c r="Q311" s="60" t="s">
        <v>290</v>
      </c>
      <c r="R311" s="60" t="s">
        <v>1135</v>
      </c>
      <c r="S311" s="73"/>
      <c r="T311" s="60" t="s">
        <v>290</v>
      </c>
      <c r="U311" s="73">
        <v>44734</v>
      </c>
      <c r="V311" s="60" t="s">
        <v>290</v>
      </c>
    </row>
    <row r="312" spans="1:22" ht="14.5">
      <c r="A312" s="60" t="s">
        <v>578</v>
      </c>
      <c r="B312" s="60" t="s">
        <v>691</v>
      </c>
      <c r="C312" s="60" t="s">
        <v>676</v>
      </c>
      <c r="D312" s="60" t="s">
        <v>1325</v>
      </c>
      <c r="E312" s="60" t="s">
        <v>1863</v>
      </c>
      <c r="F312" s="73">
        <v>44636</v>
      </c>
      <c r="G312" s="61">
        <v>-18793.38</v>
      </c>
      <c r="H312" s="61">
        <v>-1598376.97</v>
      </c>
      <c r="I312" s="60" t="s">
        <v>20</v>
      </c>
      <c r="J312" s="60" t="s">
        <v>1862</v>
      </c>
      <c r="K312" s="60" t="s">
        <v>1864</v>
      </c>
      <c r="L312" s="60" t="s">
        <v>1865</v>
      </c>
      <c r="M312" s="60" t="s">
        <v>1863</v>
      </c>
      <c r="N312" s="60" t="s">
        <v>290</v>
      </c>
      <c r="O312" s="60" t="s">
        <v>290</v>
      </c>
      <c r="P312" s="60" t="s">
        <v>1342</v>
      </c>
      <c r="Q312" s="60" t="s">
        <v>290</v>
      </c>
      <c r="R312" s="60" t="s">
        <v>1135</v>
      </c>
      <c r="S312" s="73"/>
      <c r="T312" s="60" t="s">
        <v>290</v>
      </c>
      <c r="U312" s="73">
        <v>44625</v>
      </c>
      <c r="V312" s="60" t="s">
        <v>290</v>
      </c>
    </row>
    <row r="313" spans="1:22" ht="14.5">
      <c r="A313" s="60" t="s">
        <v>578</v>
      </c>
      <c r="B313" s="60" t="s">
        <v>691</v>
      </c>
      <c r="C313" s="60" t="s">
        <v>676</v>
      </c>
      <c r="D313" s="60" t="s">
        <v>1325</v>
      </c>
      <c r="E313" s="60" t="s">
        <v>1866</v>
      </c>
      <c r="F313" s="73">
        <v>44678</v>
      </c>
      <c r="G313" s="61">
        <v>-6955.04</v>
      </c>
      <c r="H313" s="61">
        <v>-592917.16</v>
      </c>
      <c r="I313" s="60" t="s">
        <v>20</v>
      </c>
      <c r="J313" s="60" t="s">
        <v>1867</v>
      </c>
      <c r="K313" s="60" t="s">
        <v>1868</v>
      </c>
      <c r="L313" s="60" t="s">
        <v>1869</v>
      </c>
      <c r="M313" s="60" t="s">
        <v>1866</v>
      </c>
      <c r="N313" s="60" t="s">
        <v>290</v>
      </c>
      <c r="O313" s="60" t="s">
        <v>290</v>
      </c>
      <c r="P313" s="60" t="s">
        <v>1342</v>
      </c>
      <c r="Q313" s="60" t="s">
        <v>290</v>
      </c>
      <c r="R313" s="60" t="s">
        <v>1135</v>
      </c>
      <c r="S313" s="73">
        <v>44759</v>
      </c>
      <c r="T313" s="60" t="s">
        <v>3970</v>
      </c>
      <c r="U313" s="73">
        <v>44668</v>
      </c>
      <c r="V313" s="60" t="s">
        <v>290</v>
      </c>
    </row>
    <row r="314" spans="1:22" ht="14.5">
      <c r="A314" s="60" t="s">
        <v>578</v>
      </c>
      <c r="B314" s="60" t="s">
        <v>691</v>
      </c>
      <c r="C314" s="60" t="s">
        <v>676</v>
      </c>
      <c r="D314" s="60" t="s">
        <v>1325</v>
      </c>
      <c r="E314" s="60" t="s">
        <v>2840</v>
      </c>
      <c r="F314" s="73">
        <v>44710</v>
      </c>
      <c r="G314" s="61">
        <v>-5959.99</v>
      </c>
      <c r="H314" s="61">
        <v>-509579.15</v>
      </c>
      <c r="I314" s="60" t="s">
        <v>20</v>
      </c>
      <c r="J314" s="60" t="s">
        <v>2326</v>
      </c>
      <c r="K314" s="60" t="s">
        <v>2841</v>
      </c>
      <c r="L314" s="60" t="s">
        <v>2842</v>
      </c>
      <c r="M314" s="60" t="s">
        <v>2840</v>
      </c>
      <c r="N314" s="60" t="s">
        <v>290</v>
      </c>
      <c r="O314" s="60" t="s">
        <v>290</v>
      </c>
      <c r="P314" s="60" t="s">
        <v>1342</v>
      </c>
      <c r="Q314" s="60" t="s">
        <v>290</v>
      </c>
      <c r="R314" s="60" t="s">
        <v>1135</v>
      </c>
      <c r="S314" s="73"/>
      <c r="T314" s="60" t="s">
        <v>290</v>
      </c>
      <c r="U314" s="73">
        <v>44693</v>
      </c>
      <c r="V314" s="60" t="s">
        <v>290</v>
      </c>
    </row>
    <row r="315" spans="1:22" ht="14.5">
      <c r="A315" s="60" t="s">
        <v>578</v>
      </c>
      <c r="B315" s="60" t="s">
        <v>691</v>
      </c>
      <c r="C315" s="60" t="s">
        <v>676</v>
      </c>
      <c r="D315" s="60" t="s">
        <v>1325</v>
      </c>
      <c r="E315" s="60" t="s">
        <v>2837</v>
      </c>
      <c r="F315" s="73">
        <v>44710</v>
      </c>
      <c r="G315" s="61">
        <v>-4163.22</v>
      </c>
      <c r="H315" s="61">
        <v>-355955.31</v>
      </c>
      <c r="I315" s="60" t="s">
        <v>20</v>
      </c>
      <c r="J315" s="60" t="s">
        <v>2326</v>
      </c>
      <c r="K315" s="60" t="s">
        <v>2838</v>
      </c>
      <c r="L315" s="60" t="s">
        <v>2839</v>
      </c>
      <c r="M315" s="60" t="s">
        <v>2837</v>
      </c>
      <c r="N315" s="60" t="s">
        <v>290</v>
      </c>
      <c r="O315" s="60" t="s">
        <v>290</v>
      </c>
      <c r="P315" s="60" t="s">
        <v>1342</v>
      </c>
      <c r="Q315" s="60" t="s">
        <v>290</v>
      </c>
      <c r="R315" s="60" t="s">
        <v>1135</v>
      </c>
      <c r="S315" s="73"/>
      <c r="T315" s="60" t="s">
        <v>290</v>
      </c>
      <c r="U315" s="73">
        <v>44698</v>
      </c>
      <c r="V315" s="60" t="s">
        <v>290</v>
      </c>
    </row>
    <row r="316" spans="1:22" ht="14.5">
      <c r="A316" s="60" t="s">
        <v>578</v>
      </c>
      <c r="B316" s="60" t="s">
        <v>1130</v>
      </c>
      <c r="C316" s="60" t="s">
        <v>676</v>
      </c>
      <c r="D316" s="60" t="s">
        <v>1325</v>
      </c>
      <c r="E316" s="60" t="s">
        <v>2849</v>
      </c>
      <c r="F316" s="73">
        <v>44727</v>
      </c>
      <c r="G316" s="61">
        <v>-1749.84</v>
      </c>
      <c r="H316" s="61">
        <v>-154248.4</v>
      </c>
      <c r="I316" s="60" t="s">
        <v>20</v>
      </c>
      <c r="J316" s="60" t="s">
        <v>2326</v>
      </c>
      <c r="K316" s="60" t="s">
        <v>2850</v>
      </c>
      <c r="L316" s="60" t="s">
        <v>2851</v>
      </c>
      <c r="M316" s="60" t="s">
        <v>2849</v>
      </c>
      <c r="N316" s="60" t="s">
        <v>290</v>
      </c>
      <c r="O316" s="60" t="s">
        <v>290</v>
      </c>
      <c r="P316" s="60" t="s">
        <v>1342</v>
      </c>
      <c r="Q316" s="60" t="s">
        <v>290</v>
      </c>
      <c r="R316" s="60" t="s">
        <v>1135</v>
      </c>
      <c r="S316" s="73"/>
      <c r="T316" s="60" t="s">
        <v>290</v>
      </c>
      <c r="U316" s="73">
        <v>44717</v>
      </c>
      <c r="V316" s="60" t="s">
        <v>290</v>
      </c>
    </row>
    <row r="317" spans="1:22" ht="14.5">
      <c r="A317" s="60" t="s">
        <v>578</v>
      </c>
      <c r="B317" s="60" t="s">
        <v>1130</v>
      </c>
      <c r="C317" s="60" t="s">
        <v>676</v>
      </c>
      <c r="D317" s="60" t="s">
        <v>1325</v>
      </c>
      <c r="E317" s="60" t="s">
        <v>2846</v>
      </c>
      <c r="F317" s="73">
        <v>44727</v>
      </c>
      <c r="G317" s="61">
        <v>-394.82</v>
      </c>
      <c r="H317" s="61">
        <v>-34803.379999999997</v>
      </c>
      <c r="I317" s="60" t="s">
        <v>20</v>
      </c>
      <c r="J317" s="60" t="s">
        <v>2326</v>
      </c>
      <c r="K317" s="60" t="s">
        <v>2847</v>
      </c>
      <c r="L317" s="60" t="s">
        <v>2848</v>
      </c>
      <c r="M317" s="60" t="s">
        <v>2846</v>
      </c>
      <c r="N317" s="60" t="s">
        <v>290</v>
      </c>
      <c r="O317" s="60" t="s">
        <v>290</v>
      </c>
      <c r="P317" s="60" t="s">
        <v>1342</v>
      </c>
      <c r="Q317" s="60" t="s">
        <v>290</v>
      </c>
      <c r="R317" s="60" t="s">
        <v>1135</v>
      </c>
      <c r="S317" s="73"/>
      <c r="T317" s="60" t="s">
        <v>290</v>
      </c>
      <c r="U317" s="73">
        <v>44717</v>
      </c>
      <c r="V317" s="60" t="s">
        <v>290</v>
      </c>
    </row>
    <row r="318" spans="1:22" ht="14.5">
      <c r="A318" s="60" t="s">
        <v>578</v>
      </c>
      <c r="B318" s="60" t="s">
        <v>1130</v>
      </c>
      <c r="C318" s="60" t="s">
        <v>676</v>
      </c>
      <c r="D318" s="60" t="s">
        <v>1325</v>
      </c>
      <c r="E318" s="60" t="s">
        <v>2843</v>
      </c>
      <c r="F318" s="73">
        <v>44727</v>
      </c>
      <c r="G318" s="61">
        <v>-673.83</v>
      </c>
      <c r="H318" s="61">
        <v>-59398.11</v>
      </c>
      <c r="I318" s="60" t="s">
        <v>20</v>
      </c>
      <c r="J318" s="60" t="s">
        <v>2326</v>
      </c>
      <c r="K318" s="60" t="s">
        <v>2844</v>
      </c>
      <c r="L318" s="60" t="s">
        <v>2845</v>
      </c>
      <c r="M318" s="60" t="s">
        <v>2843</v>
      </c>
      <c r="N318" s="60" t="s">
        <v>290</v>
      </c>
      <c r="O318" s="60" t="s">
        <v>290</v>
      </c>
      <c r="P318" s="60" t="s">
        <v>1342</v>
      </c>
      <c r="Q318" s="60" t="s">
        <v>290</v>
      </c>
      <c r="R318" s="60" t="s">
        <v>1135</v>
      </c>
      <c r="S318" s="73"/>
      <c r="T318" s="60" t="s">
        <v>290</v>
      </c>
      <c r="U318" s="73">
        <v>44717</v>
      </c>
      <c r="V318" s="60" t="s">
        <v>290</v>
      </c>
    </row>
    <row r="319" spans="1:22" ht="14.5">
      <c r="A319" s="60" t="s">
        <v>578</v>
      </c>
      <c r="B319" s="60" t="s">
        <v>691</v>
      </c>
      <c r="C319" s="60" t="s">
        <v>676</v>
      </c>
      <c r="D319" s="60" t="s">
        <v>1325</v>
      </c>
      <c r="E319" s="60" t="s">
        <v>2325</v>
      </c>
      <c r="F319" s="73">
        <v>44679</v>
      </c>
      <c r="G319" s="61">
        <v>-3850.76</v>
      </c>
      <c r="H319" s="61">
        <v>-328277.28999999998</v>
      </c>
      <c r="I319" s="60" t="s">
        <v>20</v>
      </c>
      <c r="J319" s="60" t="s">
        <v>2326</v>
      </c>
      <c r="K319" s="60" t="s">
        <v>2327</v>
      </c>
      <c r="L319" s="60" t="s">
        <v>2328</v>
      </c>
      <c r="M319" s="60" t="s">
        <v>2325</v>
      </c>
      <c r="N319" s="60" t="s">
        <v>290</v>
      </c>
      <c r="O319" s="60" t="s">
        <v>290</v>
      </c>
      <c r="P319" s="60" t="s">
        <v>1342</v>
      </c>
      <c r="Q319" s="60" t="s">
        <v>290</v>
      </c>
      <c r="R319" s="60" t="s">
        <v>1135</v>
      </c>
      <c r="S319" s="73"/>
      <c r="T319" s="60" t="s">
        <v>290</v>
      </c>
      <c r="U319" s="73">
        <v>44679</v>
      </c>
      <c r="V319" s="60" t="s">
        <v>290</v>
      </c>
    </row>
    <row r="320" spans="1:22" ht="14.5">
      <c r="A320" s="60" t="s">
        <v>578</v>
      </c>
      <c r="B320" s="60" t="s">
        <v>691</v>
      </c>
      <c r="C320" s="60" t="s">
        <v>674</v>
      </c>
      <c r="D320" s="60" t="s">
        <v>1325</v>
      </c>
      <c r="E320" s="60" t="s">
        <v>2857</v>
      </c>
      <c r="F320" s="73">
        <v>44692</v>
      </c>
      <c r="G320" s="61">
        <v>-87720.63</v>
      </c>
      <c r="H320" s="61">
        <v>-7500113.8700000001</v>
      </c>
      <c r="I320" s="60" t="s">
        <v>20</v>
      </c>
      <c r="J320" s="60" t="s">
        <v>1347</v>
      </c>
      <c r="K320" s="60" t="s">
        <v>2858</v>
      </c>
      <c r="L320" s="60" t="s">
        <v>2859</v>
      </c>
      <c r="M320" s="60" t="s">
        <v>2857</v>
      </c>
      <c r="N320" s="60" t="s">
        <v>290</v>
      </c>
      <c r="O320" s="60" t="s">
        <v>290</v>
      </c>
      <c r="P320" s="60" t="s">
        <v>661</v>
      </c>
      <c r="Q320" s="60" t="s">
        <v>290</v>
      </c>
      <c r="R320" s="60" t="s">
        <v>1135</v>
      </c>
      <c r="S320" s="73"/>
      <c r="T320" s="60" t="s">
        <v>290</v>
      </c>
      <c r="U320" s="73">
        <v>44692</v>
      </c>
      <c r="V320" s="60" t="s">
        <v>290</v>
      </c>
    </row>
    <row r="321" spans="1:22" ht="14.5">
      <c r="A321" s="60" t="s">
        <v>578</v>
      </c>
      <c r="B321" s="60" t="s">
        <v>691</v>
      </c>
      <c r="C321" s="60" t="s">
        <v>674</v>
      </c>
      <c r="D321" s="60" t="s">
        <v>1325</v>
      </c>
      <c r="E321" s="60" t="s">
        <v>2860</v>
      </c>
      <c r="F321" s="73">
        <v>44704</v>
      </c>
      <c r="G321" s="61">
        <v>-83202.02</v>
      </c>
      <c r="H321" s="61">
        <v>-7113772.71</v>
      </c>
      <c r="I321" s="60" t="s">
        <v>20</v>
      </c>
      <c r="J321" s="60" t="s">
        <v>1347</v>
      </c>
      <c r="K321" s="60" t="s">
        <v>2858</v>
      </c>
      <c r="L321" s="60" t="s">
        <v>2861</v>
      </c>
      <c r="M321" s="60" t="s">
        <v>2860</v>
      </c>
      <c r="N321" s="60" t="s">
        <v>290</v>
      </c>
      <c r="O321" s="60" t="s">
        <v>290</v>
      </c>
      <c r="P321" s="60" t="s">
        <v>661</v>
      </c>
      <c r="Q321" s="60" t="s">
        <v>290</v>
      </c>
      <c r="R321" s="60" t="s">
        <v>1135</v>
      </c>
      <c r="S321" s="73"/>
      <c r="T321" s="60" t="s">
        <v>290</v>
      </c>
      <c r="U321" s="73">
        <v>44704</v>
      </c>
      <c r="V321" s="60" t="s">
        <v>290</v>
      </c>
    </row>
    <row r="322" spans="1:22" ht="14.5">
      <c r="A322" s="60" t="s">
        <v>578</v>
      </c>
      <c r="B322" s="60" t="s">
        <v>691</v>
      </c>
      <c r="C322" s="60" t="s">
        <v>674</v>
      </c>
      <c r="D322" s="60" t="s">
        <v>1325</v>
      </c>
      <c r="E322" s="60" t="s">
        <v>2862</v>
      </c>
      <c r="F322" s="73">
        <v>44710</v>
      </c>
      <c r="G322" s="61">
        <v>-95339.6</v>
      </c>
      <c r="H322" s="61">
        <v>-8151535.7999999998</v>
      </c>
      <c r="I322" s="60" t="s">
        <v>20</v>
      </c>
      <c r="J322" s="60" t="s">
        <v>1347</v>
      </c>
      <c r="K322" s="60" t="s">
        <v>2858</v>
      </c>
      <c r="L322" s="60" t="s">
        <v>2863</v>
      </c>
      <c r="M322" s="60" t="s">
        <v>2862</v>
      </c>
      <c r="N322" s="60" t="s">
        <v>290</v>
      </c>
      <c r="O322" s="60" t="s">
        <v>290</v>
      </c>
      <c r="P322" s="60" t="s">
        <v>661</v>
      </c>
      <c r="Q322" s="60" t="s">
        <v>290</v>
      </c>
      <c r="R322" s="60" t="s">
        <v>1135</v>
      </c>
      <c r="S322" s="73"/>
      <c r="T322" s="60" t="s">
        <v>290</v>
      </c>
      <c r="U322" s="73">
        <v>44710</v>
      </c>
      <c r="V322" s="60" t="s">
        <v>290</v>
      </c>
    </row>
    <row r="323" spans="1:22" ht="14.5">
      <c r="A323" s="60" t="s">
        <v>578</v>
      </c>
      <c r="B323" s="60" t="s">
        <v>691</v>
      </c>
      <c r="C323" s="60" t="s">
        <v>674</v>
      </c>
      <c r="D323" s="60" t="s">
        <v>1325</v>
      </c>
      <c r="E323" s="60" t="s">
        <v>1870</v>
      </c>
      <c r="F323" s="73">
        <v>44592</v>
      </c>
      <c r="G323" s="61">
        <v>-140628.73000000001</v>
      </c>
      <c r="H323" s="61">
        <v>-11932347.74</v>
      </c>
      <c r="I323" s="60" t="s">
        <v>20</v>
      </c>
      <c r="J323" s="60" t="s">
        <v>1347</v>
      </c>
      <c r="K323" s="60" t="s">
        <v>1871</v>
      </c>
      <c r="L323" s="60" t="s">
        <v>1872</v>
      </c>
      <c r="M323" s="60" t="s">
        <v>1870</v>
      </c>
      <c r="N323" s="60" t="s">
        <v>290</v>
      </c>
      <c r="O323" s="60" t="s">
        <v>290</v>
      </c>
      <c r="P323" s="60" t="s">
        <v>661</v>
      </c>
      <c r="Q323" s="60" t="s">
        <v>290</v>
      </c>
      <c r="R323" s="60" t="s">
        <v>1135</v>
      </c>
      <c r="S323" s="73"/>
      <c r="T323" s="60" t="s">
        <v>290</v>
      </c>
      <c r="U323" s="73">
        <v>44592</v>
      </c>
      <c r="V323" s="60" t="s">
        <v>290</v>
      </c>
    </row>
    <row r="324" spans="1:22" ht="14.5">
      <c r="A324" s="60" t="s">
        <v>578</v>
      </c>
      <c r="B324" s="60" t="s">
        <v>691</v>
      </c>
      <c r="C324" s="60" t="s">
        <v>674</v>
      </c>
      <c r="D324" s="60" t="s">
        <v>1325</v>
      </c>
      <c r="E324" s="60" t="s">
        <v>1873</v>
      </c>
      <c r="F324" s="73">
        <v>44648</v>
      </c>
      <c r="G324" s="61">
        <v>-88158.04</v>
      </c>
      <c r="H324" s="61">
        <v>-7497841.2999999998</v>
      </c>
      <c r="I324" s="60" t="s">
        <v>20</v>
      </c>
      <c r="J324" s="60" t="s">
        <v>1347</v>
      </c>
      <c r="K324" s="60" t="s">
        <v>1874</v>
      </c>
      <c r="L324" s="60" t="s">
        <v>1875</v>
      </c>
      <c r="M324" s="60" t="s">
        <v>1873</v>
      </c>
      <c r="N324" s="60" t="s">
        <v>290</v>
      </c>
      <c r="O324" s="60" t="s">
        <v>290</v>
      </c>
      <c r="P324" s="60" t="s">
        <v>661</v>
      </c>
      <c r="Q324" s="60" t="s">
        <v>290</v>
      </c>
      <c r="R324" s="60" t="s">
        <v>1135</v>
      </c>
      <c r="S324" s="73"/>
      <c r="T324" s="60" t="s">
        <v>290</v>
      </c>
      <c r="U324" s="73">
        <v>44648</v>
      </c>
      <c r="V324" s="60" t="s">
        <v>290</v>
      </c>
    </row>
    <row r="325" spans="1:22" ht="14.5">
      <c r="A325" s="60" t="s">
        <v>578</v>
      </c>
      <c r="B325" s="60" t="s">
        <v>691</v>
      </c>
      <c r="C325" s="60" t="s">
        <v>674</v>
      </c>
      <c r="D325" s="60" t="s">
        <v>1325</v>
      </c>
      <c r="E325" s="60" t="s">
        <v>1876</v>
      </c>
      <c r="F325" s="73">
        <v>44648</v>
      </c>
      <c r="G325" s="61">
        <v>-90495.73</v>
      </c>
      <c r="H325" s="61">
        <v>-7696661.8399999999</v>
      </c>
      <c r="I325" s="60" t="s">
        <v>20</v>
      </c>
      <c r="J325" s="60" t="s">
        <v>1347</v>
      </c>
      <c r="K325" s="60" t="s">
        <v>1877</v>
      </c>
      <c r="L325" s="60" t="s">
        <v>1878</v>
      </c>
      <c r="M325" s="60" t="s">
        <v>1876</v>
      </c>
      <c r="N325" s="60" t="s">
        <v>290</v>
      </c>
      <c r="O325" s="60" t="s">
        <v>290</v>
      </c>
      <c r="P325" s="60" t="s">
        <v>661</v>
      </c>
      <c r="Q325" s="60" t="s">
        <v>290</v>
      </c>
      <c r="R325" s="60" t="s">
        <v>1135</v>
      </c>
      <c r="S325" s="73"/>
      <c r="T325" s="60" t="s">
        <v>290</v>
      </c>
      <c r="U325" s="73">
        <v>44648</v>
      </c>
      <c r="V325" s="60" t="s">
        <v>290</v>
      </c>
    </row>
    <row r="326" spans="1:22" ht="14.5">
      <c r="A326" s="60" t="s">
        <v>578</v>
      </c>
      <c r="B326" s="60" t="s">
        <v>691</v>
      </c>
      <c r="C326" s="60" t="s">
        <v>674</v>
      </c>
      <c r="D326" s="60" t="s">
        <v>1325</v>
      </c>
      <c r="E326" s="60" t="s">
        <v>2854</v>
      </c>
      <c r="F326" s="73">
        <v>44686</v>
      </c>
      <c r="G326" s="61">
        <v>-37017.040000000001</v>
      </c>
      <c r="H326" s="61">
        <v>-3164956.92</v>
      </c>
      <c r="I326" s="60" t="s">
        <v>20</v>
      </c>
      <c r="J326" s="60" t="s">
        <v>1347</v>
      </c>
      <c r="K326" s="60" t="s">
        <v>2855</v>
      </c>
      <c r="L326" s="60" t="s">
        <v>2856</v>
      </c>
      <c r="M326" s="60" t="s">
        <v>2854</v>
      </c>
      <c r="N326" s="60" t="s">
        <v>290</v>
      </c>
      <c r="O326" s="60" t="s">
        <v>290</v>
      </c>
      <c r="P326" s="60" t="s">
        <v>661</v>
      </c>
      <c r="Q326" s="60" t="s">
        <v>290</v>
      </c>
      <c r="R326" s="60" t="s">
        <v>1135</v>
      </c>
      <c r="S326" s="73"/>
      <c r="T326" s="60" t="s">
        <v>290</v>
      </c>
      <c r="U326" s="73">
        <v>44686</v>
      </c>
      <c r="V326" s="60" t="s">
        <v>290</v>
      </c>
    </row>
    <row r="327" spans="1:22" ht="14.5">
      <c r="A327" s="60" t="s">
        <v>578</v>
      </c>
      <c r="B327" s="60" t="s">
        <v>691</v>
      </c>
      <c r="C327" s="60" t="s">
        <v>674</v>
      </c>
      <c r="D327" s="60" t="s">
        <v>1325</v>
      </c>
      <c r="E327" s="60" t="s">
        <v>2852</v>
      </c>
      <c r="F327" s="73">
        <v>44691</v>
      </c>
      <c r="G327" s="61">
        <v>-43884.160000000003</v>
      </c>
      <c r="H327" s="61">
        <v>-3752095.68</v>
      </c>
      <c r="I327" s="60" t="s">
        <v>20</v>
      </c>
      <c r="J327" s="60" t="s">
        <v>1347</v>
      </c>
      <c r="K327" s="60" t="s">
        <v>1874</v>
      </c>
      <c r="L327" s="60" t="s">
        <v>2853</v>
      </c>
      <c r="M327" s="60" t="s">
        <v>2852</v>
      </c>
      <c r="N327" s="60" t="s">
        <v>290</v>
      </c>
      <c r="O327" s="60" t="s">
        <v>290</v>
      </c>
      <c r="P327" s="60" t="s">
        <v>661</v>
      </c>
      <c r="Q327" s="60" t="s">
        <v>290</v>
      </c>
      <c r="R327" s="60" t="s">
        <v>1135</v>
      </c>
      <c r="S327" s="73"/>
      <c r="T327" s="60" t="s">
        <v>290</v>
      </c>
      <c r="U327" s="73">
        <v>44691</v>
      </c>
      <c r="V327" s="60" t="s">
        <v>290</v>
      </c>
    </row>
    <row r="328" spans="1:22" ht="14.5">
      <c r="A328" s="60" t="s">
        <v>578</v>
      </c>
      <c r="B328" s="60" t="s">
        <v>691</v>
      </c>
      <c r="C328" s="60" t="s">
        <v>674</v>
      </c>
      <c r="D328" s="60" t="s">
        <v>1325</v>
      </c>
      <c r="E328" s="60" t="s">
        <v>2864</v>
      </c>
      <c r="F328" s="73">
        <v>44693</v>
      </c>
      <c r="G328" s="61">
        <v>-35130.769999999997</v>
      </c>
      <c r="H328" s="61">
        <v>-3003680.84</v>
      </c>
      <c r="I328" s="60" t="s">
        <v>20</v>
      </c>
      <c r="J328" s="60" t="s">
        <v>1347</v>
      </c>
      <c r="K328" s="60" t="s">
        <v>2855</v>
      </c>
      <c r="L328" s="60" t="s">
        <v>2865</v>
      </c>
      <c r="M328" s="60" t="s">
        <v>2864</v>
      </c>
      <c r="N328" s="60" t="s">
        <v>290</v>
      </c>
      <c r="O328" s="60" t="s">
        <v>290</v>
      </c>
      <c r="P328" s="60" t="s">
        <v>661</v>
      </c>
      <c r="Q328" s="60" t="s">
        <v>290</v>
      </c>
      <c r="R328" s="60" t="s">
        <v>1135</v>
      </c>
      <c r="S328" s="73"/>
      <c r="T328" s="60" t="s">
        <v>290</v>
      </c>
      <c r="U328" s="73">
        <v>44693</v>
      </c>
      <c r="V328" s="60" t="s">
        <v>290</v>
      </c>
    </row>
    <row r="329" spans="1:22" ht="14.5">
      <c r="A329" s="60" t="s">
        <v>578</v>
      </c>
      <c r="B329" s="60" t="s">
        <v>691</v>
      </c>
      <c r="C329" s="60" t="s">
        <v>674</v>
      </c>
      <c r="D329" s="60" t="s">
        <v>1325</v>
      </c>
      <c r="E329" s="60" t="s">
        <v>2866</v>
      </c>
      <c r="F329" s="73">
        <v>44734</v>
      </c>
      <c r="G329" s="61">
        <v>-65202.38</v>
      </c>
      <c r="H329" s="61">
        <v>-5747589.7999999998</v>
      </c>
      <c r="I329" s="60" t="s">
        <v>20</v>
      </c>
      <c r="J329" s="60" t="s">
        <v>2867</v>
      </c>
      <c r="K329" s="60" t="s">
        <v>2858</v>
      </c>
      <c r="L329" s="60" t="s">
        <v>2868</v>
      </c>
      <c r="M329" s="60" t="s">
        <v>2866</v>
      </c>
      <c r="N329" s="60" t="s">
        <v>290</v>
      </c>
      <c r="O329" s="60" t="s">
        <v>290</v>
      </c>
      <c r="P329" s="60" t="s">
        <v>661</v>
      </c>
      <c r="Q329" s="60" t="s">
        <v>290</v>
      </c>
      <c r="R329" s="60" t="s">
        <v>1135</v>
      </c>
      <c r="S329" s="73"/>
      <c r="T329" s="60" t="s">
        <v>290</v>
      </c>
      <c r="U329" s="73">
        <v>44734</v>
      </c>
      <c r="V329" s="60" t="s">
        <v>290</v>
      </c>
    </row>
    <row r="330" spans="1:22" ht="14.5">
      <c r="A330" s="60" t="s">
        <v>578</v>
      </c>
      <c r="B330" s="60" t="s">
        <v>691</v>
      </c>
      <c r="C330" s="60" t="s">
        <v>674</v>
      </c>
      <c r="D330" s="60" t="s">
        <v>1325</v>
      </c>
      <c r="E330" s="60" t="s">
        <v>2869</v>
      </c>
      <c r="F330" s="73">
        <v>44733</v>
      </c>
      <c r="G330" s="61">
        <v>-76548.56</v>
      </c>
      <c r="H330" s="61">
        <v>-6747755.5599999996</v>
      </c>
      <c r="I330" s="60" t="s">
        <v>20</v>
      </c>
      <c r="J330" s="60" t="s">
        <v>2867</v>
      </c>
      <c r="K330" s="60" t="s">
        <v>2870</v>
      </c>
      <c r="L330" s="60" t="s">
        <v>2871</v>
      </c>
      <c r="M330" s="60" t="s">
        <v>2869</v>
      </c>
      <c r="N330" s="60" t="s">
        <v>290</v>
      </c>
      <c r="O330" s="60" t="s">
        <v>290</v>
      </c>
      <c r="P330" s="60" t="s">
        <v>661</v>
      </c>
      <c r="Q330" s="60" t="s">
        <v>290</v>
      </c>
      <c r="R330" s="60" t="s">
        <v>1135</v>
      </c>
      <c r="S330" s="73"/>
      <c r="T330" s="60" t="s">
        <v>290</v>
      </c>
      <c r="U330" s="73">
        <v>44733</v>
      </c>
      <c r="V330" s="60" t="s">
        <v>290</v>
      </c>
    </row>
    <row r="331" spans="1:22" ht="14.5">
      <c r="A331" s="60" t="s">
        <v>578</v>
      </c>
      <c r="B331" s="60" t="s">
        <v>691</v>
      </c>
      <c r="C331" s="60" t="s">
        <v>674</v>
      </c>
      <c r="D331" s="60" t="s">
        <v>1325</v>
      </c>
      <c r="E331" s="60" t="s">
        <v>2872</v>
      </c>
      <c r="F331" s="73">
        <v>44720</v>
      </c>
      <c r="G331" s="61">
        <v>-104266.74</v>
      </c>
      <c r="H331" s="61">
        <v>-9191113.1300000008</v>
      </c>
      <c r="I331" s="60" t="s">
        <v>20</v>
      </c>
      <c r="J331" s="60" t="s">
        <v>1348</v>
      </c>
      <c r="K331" s="60" t="s">
        <v>2858</v>
      </c>
      <c r="L331" s="60" t="s">
        <v>2873</v>
      </c>
      <c r="M331" s="60" t="s">
        <v>2872</v>
      </c>
      <c r="N331" s="60" t="s">
        <v>290</v>
      </c>
      <c r="O331" s="60" t="s">
        <v>290</v>
      </c>
      <c r="P331" s="60" t="s">
        <v>661</v>
      </c>
      <c r="Q331" s="60" t="s">
        <v>290</v>
      </c>
      <c r="R331" s="60" t="s">
        <v>1135</v>
      </c>
      <c r="S331" s="73"/>
      <c r="T331" s="60" t="s">
        <v>290</v>
      </c>
      <c r="U331" s="73">
        <v>44720</v>
      </c>
      <c r="V331" s="60" t="s">
        <v>290</v>
      </c>
    </row>
    <row r="332" spans="1:22" ht="14.5">
      <c r="A332" s="60" t="s">
        <v>578</v>
      </c>
      <c r="B332" s="60" t="s">
        <v>691</v>
      </c>
      <c r="C332" s="60" t="s">
        <v>674</v>
      </c>
      <c r="D332" s="60" t="s">
        <v>1325</v>
      </c>
      <c r="E332" s="60" t="s">
        <v>2874</v>
      </c>
      <c r="F332" s="73">
        <v>44718</v>
      </c>
      <c r="G332" s="61">
        <v>-19102.400000000001</v>
      </c>
      <c r="H332" s="61">
        <v>-1683876.56</v>
      </c>
      <c r="I332" s="60" t="s">
        <v>20</v>
      </c>
      <c r="J332" s="60" t="s">
        <v>1348</v>
      </c>
      <c r="K332" s="60" t="s">
        <v>2875</v>
      </c>
      <c r="L332" s="60" t="s">
        <v>2876</v>
      </c>
      <c r="M332" s="60" t="s">
        <v>2874</v>
      </c>
      <c r="N332" s="60" t="s">
        <v>290</v>
      </c>
      <c r="O332" s="60" t="s">
        <v>290</v>
      </c>
      <c r="P332" s="60" t="s">
        <v>661</v>
      </c>
      <c r="Q332" s="60" t="s">
        <v>290</v>
      </c>
      <c r="R332" s="60" t="s">
        <v>1135</v>
      </c>
      <c r="S332" s="73"/>
      <c r="T332" s="60" t="s">
        <v>290</v>
      </c>
      <c r="U332" s="73">
        <v>44718</v>
      </c>
      <c r="V332" s="60" t="s">
        <v>290</v>
      </c>
    </row>
    <row r="333" spans="1:22" ht="14.5">
      <c r="A333" s="60" t="s">
        <v>578</v>
      </c>
      <c r="B333" s="60" t="s">
        <v>691</v>
      </c>
      <c r="C333" s="60" t="s">
        <v>674</v>
      </c>
      <c r="D333" s="60" t="s">
        <v>1325</v>
      </c>
      <c r="E333" s="60" t="s">
        <v>1881</v>
      </c>
      <c r="F333" s="73">
        <v>44635</v>
      </c>
      <c r="G333" s="61">
        <v>-16338.57</v>
      </c>
      <c r="H333" s="61">
        <v>-1389595.38</v>
      </c>
      <c r="I333" s="60" t="s">
        <v>20</v>
      </c>
      <c r="J333" s="60" t="s">
        <v>1348</v>
      </c>
      <c r="K333" s="60" t="s">
        <v>1877</v>
      </c>
      <c r="L333" s="60" t="s">
        <v>1882</v>
      </c>
      <c r="M333" s="60" t="s">
        <v>1881</v>
      </c>
      <c r="N333" s="60" t="s">
        <v>290</v>
      </c>
      <c r="O333" s="60" t="s">
        <v>290</v>
      </c>
      <c r="P333" s="60" t="s">
        <v>661</v>
      </c>
      <c r="Q333" s="60" t="s">
        <v>290</v>
      </c>
      <c r="R333" s="60" t="s">
        <v>1135</v>
      </c>
      <c r="S333" s="73">
        <v>44749</v>
      </c>
      <c r="T333" s="60" t="s">
        <v>3778</v>
      </c>
      <c r="U333" s="73">
        <v>44635</v>
      </c>
      <c r="V333" s="60" t="s">
        <v>290</v>
      </c>
    </row>
    <row r="334" spans="1:22" ht="14.5">
      <c r="A334" s="60" t="s">
        <v>578</v>
      </c>
      <c r="B334" s="60" t="s">
        <v>691</v>
      </c>
      <c r="C334" s="60" t="s">
        <v>674</v>
      </c>
      <c r="D334" s="60" t="s">
        <v>1325</v>
      </c>
      <c r="E334" s="60" t="s">
        <v>1879</v>
      </c>
      <c r="F334" s="73">
        <v>44636</v>
      </c>
      <c r="G334" s="61">
        <v>-17377.740000000002</v>
      </c>
      <c r="H334" s="61">
        <v>-1477976.79</v>
      </c>
      <c r="I334" s="60" t="s">
        <v>20</v>
      </c>
      <c r="J334" s="60" t="s">
        <v>1348</v>
      </c>
      <c r="K334" s="60" t="s">
        <v>1874</v>
      </c>
      <c r="L334" s="60" t="s">
        <v>1880</v>
      </c>
      <c r="M334" s="60" t="s">
        <v>1879</v>
      </c>
      <c r="N334" s="60" t="s">
        <v>290</v>
      </c>
      <c r="O334" s="60" t="s">
        <v>290</v>
      </c>
      <c r="P334" s="60" t="s">
        <v>661</v>
      </c>
      <c r="Q334" s="60" t="s">
        <v>290</v>
      </c>
      <c r="R334" s="60" t="s">
        <v>1135</v>
      </c>
      <c r="S334" s="73">
        <v>44749</v>
      </c>
      <c r="T334" s="60" t="s">
        <v>3779</v>
      </c>
      <c r="U334" s="73">
        <v>44636</v>
      </c>
      <c r="V334" s="60" t="s">
        <v>290</v>
      </c>
    </row>
    <row r="335" spans="1:22" ht="14.5">
      <c r="A335" s="60" t="s">
        <v>578</v>
      </c>
      <c r="B335" s="60" t="s">
        <v>1130</v>
      </c>
      <c r="C335" s="60" t="s">
        <v>676</v>
      </c>
      <c r="D335" s="60" t="s">
        <v>1325</v>
      </c>
      <c r="E335" s="60" t="s">
        <v>2877</v>
      </c>
      <c r="F335" s="73">
        <v>44737</v>
      </c>
      <c r="G335" s="61">
        <v>-10087.620000000001</v>
      </c>
      <c r="H335" s="61">
        <v>-889223.7</v>
      </c>
      <c r="I335" s="60" t="s">
        <v>20</v>
      </c>
      <c r="J335" s="60" t="s">
        <v>1883</v>
      </c>
      <c r="K335" s="60" t="s">
        <v>2878</v>
      </c>
      <c r="L335" s="60" t="s">
        <v>2879</v>
      </c>
      <c r="M335" s="60" t="s">
        <v>2877</v>
      </c>
      <c r="N335" s="60" t="s">
        <v>290</v>
      </c>
      <c r="O335" s="60" t="s">
        <v>290</v>
      </c>
      <c r="P335" s="60" t="s">
        <v>669</v>
      </c>
      <c r="Q335" s="60" t="s">
        <v>290</v>
      </c>
      <c r="R335" s="60" t="s">
        <v>1135</v>
      </c>
      <c r="S335" s="73"/>
      <c r="T335" s="60" t="s">
        <v>290</v>
      </c>
      <c r="U335" s="73">
        <v>44731</v>
      </c>
      <c r="V335" s="60" t="s">
        <v>290</v>
      </c>
    </row>
    <row r="336" spans="1:22" ht="14.5">
      <c r="A336" s="60" t="s">
        <v>578</v>
      </c>
      <c r="B336" s="60" t="s">
        <v>691</v>
      </c>
      <c r="C336" s="60" t="s">
        <v>676</v>
      </c>
      <c r="D336" s="60" t="s">
        <v>1325</v>
      </c>
      <c r="E336" s="60" t="s">
        <v>1884</v>
      </c>
      <c r="F336" s="73">
        <v>44654</v>
      </c>
      <c r="G336" s="61">
        <v>-7470</v>
      </c>
      <c r="H336" s="61">
        <v>-635323.5</v>
      </c>
      <c r="I336" s="60" t="s">
        <v>20</v>
      </c>
      <c r="J336" s="60" t="s">
        <v>1883</v>
      </c>
      <c r="K336" s="60" t="s">
        <v>1885</v>
      </c>
      <c r="L336" s="60" t="s">
        <v>1886</v>
      </c>
      <c r="M336" s="60" t="s">
        <v>1884</v>
      </c>
      <c r="N336" s="60" t="s">
        <v>290</v>
      </c>
      <c r="O336" s="60" t="s">
        <v>290</v>
      </c>
      <c r="P336" s="60" t="s">
        <v>669</v>
      </c>
      <c r="Q336" s="60" t="s">
        <v>290</v>
      </c>
      <c r="R336" s="60" t="s">
        <v>1135</v>
      </c>
      <c r="S336" s="73">
        <v>44759</v>
      </c>
      <c r="T336" s="60" t="s">
        <v>3971</v>
      </c>
      <c r="U336" s="73">
        <v>44644</v>
      </c>
      <c r="V336" s="60" t="s">
        <v>290</v>
      </c>
    </row>
    <row r="337" spans="1:22" ht="14.5">
      <c r="A337" s="60" t="s">
        <v>578</v>
      </c>
      <c r="B337" s="60" t="s">
        <v>691</v>
      </c>
      <c r="C337" s="60" t="s">
        <v>676</v>
      </c>
      <c r="D337" s="60" t="s">
        <v>1325</v>
      </c>
      <c r="E337" s="60" t="s">
        <v>1887</v>
      </c>
      <c r="F337" s="73">
        <v>44678</v>
      </c>
      <c r="G337" s="61">
        <v>-11204.37</v>
      </c>
      <c r="H337" s="61">
        <v>-955172.54</v>
      </c>
      <c r="I337" s="60" t="s">
        <v>20</v>
      </c>
      <c r="J337" s="60" t="s">
        <v>1349</v>
      </c>
      <c r="K337" s="60" t="s">
        <v>1888</v>
      </c>
      <c r="L337" s="60" t="s">
        <v>1888</v>
      </c>
      <c r="M337" s="60" t="s">
        <v>1887</v>
      </c>
      <c r="N337" s="60" t="s">
        <v>290</v>
      </c>
      <c r="O337" s="60" t="s">
        <v>290</v>
      </c>
      <c r="P337" s="60" t="s">
        <v>1180</v>
      </c>
      <c r="Q337" s="60" t="s">
        <v>290</v>
      </c>
      <c r="R337" s="60" t="s">
        <v>1135</v>
      </c>
      <c r="S337" s="73"/>
      <c r="T337" s="60" t="s">
        <v>290</v>
      </c>
      <c r="U337" s="73">
        <v>44676</v>
      </c>
      <c r="V337" s="60" t="s">
        <v>290</v>
      </c>
    </row>
    <row r="338" spans="1:22" ht="14.5">
      <c r="A338" s="60" t="s">
        <v>578</v>
      </c>
      <c r="B338" s="60" t="s">
        <v>691</v>
      </c>
      <c r="C338" s="60" t="s">
        <v>676</v>
      </c>
      <c r="D338" s="60" t="s">
        <v>1325</v>
      </c>
      <c r="E338" s="60" t="s">
        <v>1889</v>
      </c>
      <c r="F338" s="73">
        <v>44678</v>
      </c>
      <c r="G338" s="61">
        <v>-1303.04</v>
      </c>
      <c r="H338" s="61">
        <v>-111084.16</v>
      </c>
      <c r="I338" s="60" t="s">
        <v>20</v>
      </c>
      <c r="J338" s="60" t="s">
        <v>1349</v>
      </c>
      <c r="K338" s="60" t="s">
        <v>1890</v>
      </c>
      <c r="L338" s="60" t="s">
        <v>1890</v>
      </c>
      <c r="M338" s="60" t="s">
        <v>1889</v>
      </c>
      <c r="N338" s="60" t="s">
        <v>290</v>
      </c>
      <c r="O338" s="60" t="s">
        <v>290</v>
      </c>
      <c r="P338" s="60" t="s">
        <v>1180</v>
      </c>
      <c r="Q338" s="60" t="s">
        <v>290</v>
      </c>
      <c r="R338" s="60" t="s">
        <v>1135</v>
      </c>
      <c r="S338" s="73"/>
      <c r="T338" s="60" t="s">
        <v>290</v>
      </c>
      <c r="U338" s="73">
        <v>44676</v>
      </c>
      <c r="V338" s="60" t="s">
        <v>290</v>
      </c>
    </row>
    <row r="339" spans="1:22" ht="14.5">
      <c r="A339" s="60" t="s">
        <v>578</v>
      </c>
      <c r="B339" s="60" t="s">
        <v>691</v>
      </c>
      <c r="C339" s="60" t="s">
        <v>676</v>
      </c>
      <c r="D339" s="60" t="s">
        <v>1325</v>
      </c>
      <c r="E339" s="60" t="s">
        <v>1891</v>
      </c>
      <c r="F339" s="73">
        <v>44669</v>
      </c>
      <c r="G339" s="61">
        <v>-3004.78</v>
      </c>
      <c r="H339" s="61">
        <v>-256157.5</v>
      </c>
      <c r="I339" s="60" t="s">
        <v>20</v>
      </c>
      <c r="J339" s="60" t="s">
        <v>1350</v>
      </c>
      <c r="K339" s="60" t="s">
        <v>1892</v>
      </c>
      <c r="L339" s="60" t="s">
        <v>1892</v>
      </c>
      <c r="M339" s="60" t="s">
        <v>1891</v>
      </c>
      <c r="N339" s="60" t="s">
        <v>290</v>
      </c>
      <c r="O339" s="60" t="s">
        <v>290</v>
      </c>
      <c r="P339" s="60" t="s">
        <v>1180</v>
      </c>
      <c r="Q339" s="60" t="s">
        <v>290</v>
      </c>
      <c r="R339" s="60" t="s">
        <v>1135</v>
      </c>
      <c r="S339" s="73">
        <v>44759</v>
      </c>
      <c r="T339" s="60" t="s">
        <v>3972</v>
      </c>
      <c r="U339" s="73">
        <v>44664</v>
      </c>
      <c r="V339" s="60" t="s">
        <v>290</v>
      </c>
    </row>
    <row r="340" spans="1:22" ht="14.5">
      <c r="A340" s="60" t="s">
        <v>578</v>
      </c>
      <c r="B340" s="60" t="s">
        <v>1130</v>
      </c>
      <c r="C340" s="60" t="s">
        <v>676</v>
      </c>
      <c r="D340" s="60" t="s">
        <v>1325</v>
      </c>
      <c r="E340" s="60" t="s">
        <v>2880</v>
      </c>
      <c r="F340" s="73">
        <v>44737</v>
      </c>
      <c r="G340" s="61">
        <v>-7508.7</v>
      </c>
      <c r="H340" s="61">
        <v>-661891.91</v>
      </c>
      <c r="I340" s="60" t="s">
        <v>20</v>
      </c>
      <c r="J340" s="60" t="s">
        <v>2881</v>
      </c>
      <c r="K340" s="60" t="s">
        <v>2882</v>
      </c>
      <c r="L340" s="60" t="s">
        <v>2882</v>
      </c>
      <c r="M340" s="60" t="s">
        <v>2880</v>
      </c>
      <c r="N340" s="60" t="s">
        <v>290</v>
      </c>
      <c r="O340" s="60" t="s">
        <v>290</v>
      </c>
      <c r="P340" s="60" t="s">
        <v>1180</v>
      </c>
      <c r="Q340" s="60" t="s">
        <v>290</v>
      </c>
      <c r="R340" s="60" t="s">
        <v>1135</v>
      </c>
      <c r="S340" s="73"/>
      <c r="T340" s="60" t="s">
        <v>290</v>
      </c>
      <c r="U340" s="73">
        <v>44734</v>
      </c>
      <c r="V340" s="60" t="s">
        <v>290</v>
      </c>
    </row>
    <row r="341" spans="1:22" ht="14.5">
      <c r="A341" s="60" t="s">
        <v>578</v>
      </c>
      <c r="B341" s="60" t="s">
        <v>691</v>
      </c>
      <c r="C341" s="60" t="s">
        <v>674</v>
      </c>
      <c r="D341" s="60" t="s">
        <v>1325</v>
      </c>
      <c r="E341" s="60" t="s">
        <v>1895</v>
      </c>
      <c r="F341" s="73">
        <v>44629</v>
      </c>
      <c r="G341" s="61">
        <v>-5681</v>
      </c>
      <c r="H341" s="61">
        <v>-483169.05</v>
      </c>
      <c r="I341" s="60" t="s">
        <v>20</v>
      </c>
      <c r="J341" s="60" t="s">
        <v>1896</v>
      </c>
      <c r="K341" s="60" t="s">
        <v>1893</v>
      </c>
      <c r="L341" s="60" t="s">
        <v>1897</v>
      </c>
      <c r="M341" s="60" t="s">
        <v>1895</v>
      </c>
      <c r="N341" s="60" t="s">
        <v>290</v>
      </c>
      <c r="O341" s="60" t="s">
        <v>290</v>
      </c>
      <c r="P341" s="60" t="s">
        <v>1894</v>
      </c>
      <c r="Q341" s="60" t="s">
        <v>290</v>
      </c>
      <c r="R341" s="60" t="s">
        <v>1135</v>
      </c>
      <c r="S341" s="73"/>
      <c r="T341" s="60" t="s">
        <v>290</v>
      </c>
      <c r="U341" s="73">
        <v>44629</v>
      </c>
      <c r="V341" s="60" t="s">
        <v>290</v>
      </c>
    </row>
    <row r="342" spans="1:22" ht="14.5">
      <c r="A342" s="60" t="s">
        <v>578</v>
      </c>
      <c r="B342" s="60" t="s">
        <v>691</v>
      </c>
      <c r="C342" s="60" t="s">
        <v>674</v>
      </c>
      <c r="D342" s="60" t="s">
        <v>1325</v>
      </c>
      <c r="E342" s="60" t="s">
        <v>1898</v>
      </c>
      <c r="F342" s="73">
        <v>44633</v>
      </c>
      <c r="G342" s="61">
        <v>-12827.38</v>
      </c>
      <c r="H342" s="61">
        <v>-1090968.67</v>
      </c>
      <c r="I342" s="60" t="s">
        <v>20</v>
      </c>
      <c r="J342" s="60" t="s">
        <v>1896</v>
      </c>
      <c r="K342" s="60" t="s">
        <v>1893</v>
      </c>
      <c r="L342" s="60" t="s">
        <v>1899</v>
      </c>
      <c r="M342" s="60" t="s">
        <v>1898</v>
      </c>
      <c r="N342" s="60" t="s">
        <v>290</v>
      </c>
      <c r="O342" s="60" t="s">
        <v>290</v>
      </c>
      <c r="P342" s="60" t="s">
        <v>1894</v>
      </c>
      <c r="Q342" s="60" t="s">
        <v>290</v>
      </c>
      <c r="R342" s="60" t="s">
        <v>1135</v>
      </c>
      <c r="S342" s="73">
        <v>44761</v>
      </c>
      <c r="T342" s="60" t="s">
        <v>3973</v>
      </c>
      <c r="U342" s="73">
        <v>44633</v>
      </c>
      <c r="V342" s="60" t="s">
        <v>290</v>
      </c>
    </row>
    <row r="343" spans="1:22" ht="14.5">
      <c r="A343" s="60" t="s">
        <v>578</v>
      </c>
      <c r="B343" s="60" t="s">
        <v>691</v>
      </c>
      <c r="C343" s="60" t="s">
        <v>676</v>
      </c>
      <c r="D343" s="60" t="s">
        <v>1325</v>
      </c>
      <c r="E343" s="60" t="s">
        <v>2883</v>
      </c>
      <c r="F343" s="73">
        <v>44725</v>
      </c>
      <c r="G343" s="61">
        <v>-326.2</v>
      </c>
      <c r="H343" s="61">
        <v>-28754.53</v>
      </c>
      <c r="I343" s="60" t="s">
        <v>20</v>
      </c>
      <c r="J343" s="60" t="s">
        <v>2884</v>
      </c>
      <c r="K343" s="60" t="s">
        <v>2885</v>
      </c>
      <c r="L343" s="60" t="s">
        <v>2885</v>
      </c>
      <c r="M343" s="60" t="s">
        <v>2883</v>
      </c>
      <c r="N343" s="60" t="s">
        <v>290</v>
      </c>
      <c r="O343" s="60" t="s">
        <v>290</v>
      </c>
      <c r="P343" s="60" t="s">
        <v>664</v>
      </c>
      <c r="Q343" s="60" t="s">
        <v>290</v>
      </c>
      <c r="R343" s="60" t="s">
        <v>1135</v>
      </c>
      <c r="S343" s="73"/>
      <c r="T343" s="60" t="s">
        <v>290</v>
      </c>
      <c r="U343" s="73">
        <v>44543</v>
      </c>
      <c r="V343" s="60" t="s">
        <v>290</v>
      </c>
    </row>
    <row r="344" spans="1:22" ht="14.5">
      <c r="A344" s="60" t="s">
        <v>578</v>
      </c>
      <c r="B344" s="60" t="s">
        <v>691</v>
      </c>
      <c r="C344" s="60" t="s">
        <v>676</v>
      </c>
      <c r="D344" s="60" t="s">
        <v>1325</v>
      </c>
      <c r="E344" s="60" t="s">
        <v>2886</v>
      </c>
      <c r="F344" s="73">
        <v>44725</v>
      </c>
      <c r="G344" s="61">
        <v>-329.69</v>
      </c>
      <c r="H344" s="61">
        <v>-29062.17</v>
      </c>
      <c r="I344" s="60" t="s">
        <v>20</v>
      </c>
      <c r="J344" s="60" t="s">
        <v>2884</v>
      </c>
      <c r="K344" s="60" t="s">
        <v>2887</v>
      </c>
      <c r="L344" s="60" t="s">
        <v>2887</v>
      </c>
      <c r="M344" s="60" t="s">
        <v>2886</v>
      </c>
      <c r="N344" s="60" t="s">
        <v>290</v>
      </c>
      <c r="O344" s="60" t="s">
        <v>290</v>
      </c>
      <c r="P344" s="60" t="s">
        <v>664</v>
      </c>
      <c r="Q344" s="60" t="s">
        <v>290</v>
      </c>
      <c r="R344" s="60" t="s">
        <v>1135</v>
      </c>
      <c r="S344" s="73"/>
      <c r="T344" s="60" t="s">
        <v>290</v>
      </c>
      <c r="U344" s="73">
        <v>44528</v>
      </c>
      <c r="V344" s="60" t="s">
        <v>290</v>
      </c>
    </row>
    <row r="345" spans="1:22" ht="14.5">
      <c r="A345" s="60" t="s">
        <v>578</v>
      </c>
      <c r="B345" s="60" t="s">
        <v>1130</v>
      </c>
      <c r="C345" s="60" t="s">
        <v>676</v>
      </c>
      <c r="D345" s="60" t="s">
        <v>1325</v>
      </c>
      <c r="E345" s="60" t="s">
        <v>2888</v>
      </c>
      <c r="F345" s="73">
        <v>44725</v>
      </c>
      <c r="G345" s="61">
        <v>-15259.26</v>
      </c>
      <c r="H345" s="61">
        <v>-1345103.77</v>
      </c>
      <c r="I345" s="60" t="s">
        <v>20</v>
      </c>
      <c r="J345" s="60" t="s">
        <v>2884</v>
      </c>
      <c r="K345" s="60" t="s">
        <v>2889</v>
      </c>
      <c r="L345" s="60" t="s">
        <v>2889</v>
      </c>
      <c r="M345" s="60" t="s">
        <v>2888</v>
      </c>
      <c r="N345" s="60" t="s">
        <v>290</v>
      </c>
      <c r="O345" s="60" t="s">
        <v>290</v>
      </c>
      <c r="P345" s="60" t="s">
        <v>664</v>
      </c>
      <c r="Q345" s="60" t="s">
        <v>290</v>
      </c>
      <c r="R345" s="60" t="s">
        <v>1135</v>
      </c>
      <c r="S345" s="73"/>
      <c r="T345" s="60" t="s">
        <v>290</v>
      </c>
      <c r="U345" s="73">
        <v>44628</v>
      </c>
      <c r="V345" s="60" t="s">
        <v>290</v>
      </c>
    </row>
    <row r="346" spans="1:22" ht="14.5">
      <c r="A346" s="60" t="s">
        <v>578</v>
      </c>
      <c r="B346" s="60" t="s">
        <v>1130</v>
      </c>
      <c r="C346" s="60" t="s">
        <v>676</v>
      </c>
      <c r="D346" s="60" t="s">
        <v>1325</v>
      </c>
      <c r="E346" s="60" t="s">
        <v>2892</v>
      </c>
      <c r="F346" s="73">
        <v>44725</v>
      </c>
      <c r="G346" s="61">
        <v>-16875.89</v>
      </c>
      <c r="H346" s="61">
        <v>-1487609.7</v>
      </c>
      <c r="I346" s="60" t="s">
        <v>20</v>
      </c>
      <c r="J346" s="60" t="s">
        <v>2884</v>
      </c>
      <c r="K346" s="60" t="s">
        <v>2893</v>
      </c>
      <c r="L346" s="60" t="s">
        <v>2893</v>
      </c>
      <c r="M346" s="60" t="s">
        <v>2892</v>
      </c>
      <c r="N346" s="60" t="s">
        <v>290</v>
      </c>
      <c r="O346" s="60" t="s">
        <v>290</v>
      </c>
      <c r="P346" s="60" t="s">
        <v>664</v>
      </c>
      <c r="Q346" s="60" t="s">
        <v>290</v>
      </c>
      <c r="R346" s="60" t="s">
        <v>1135</v>
      </c>
      <c r="S346" s="73"/>
      <c r="T346" s="60" t="s">
        <v>290</v>
      </c>
      <c r="U346" s="73">
        <v>44638</v>
      </c>
      <c r="V346" s="60" t="s">
        <v>290</v>
      </c>
    </row>
    <row r="347" spans="1:22" ht="14.5">
      <c r="A347" s="60" t="s">
        <v>578</v>
      </c>
      <c r="B347" s="60" t="s">
        <v>1130</v>
      </c>
      <c r="C347" s="60" t="s">
        <v>676</v>
      </c>
      <c r="D347" s="60" t="s">
        <v>1325</v>
      </c>
      <c r="E347" s="60" t="s">
        <v>2898</v>
      </c>
      <c r="F347" s="73">
        <v>44732</v>
      </c>
      <c r="G347" s="61">
        <v>-13924.85</v>
      </c>
      <c r="H347" s="61">
        <v>-1227475.53</v>
      </c>
      <c r="I347" s="60" t="s">
        <v>20</v>
      </c>
      <c r="J347" s="60" t="s">
        <v>2884</v>
      </c>
      <c r="K347" s="60" t="s">
        <v>2899</v>
      </c>
      <c r="L347" s="60" t="s">
        <v>2899</v>
      </c>
      <c r="M347" s="60" t="s">
        <v>2898</v>
      </c>
      <c r="N347" s="60" t="s">
        <v>290</v>
      </c>
      <c r="O347" s="60" t="s">
        <v>290</v>
      </c>
      <c r="P347" s="60" t="s">
        <v>664</v>
      </c>
      <c r="Q347" s="60" t="s">
        <v>290</v>
      </c>
      <c r="R347" s="60" t="s">
        <v>1135</v>
      </c>
      <c r="S347" s="73"/>
      <c r="T347" s="60" t="s">
        <v>290</v>
      </c>
      <c r="U347" s="73">
        <v>44658</v>
      </c>
      <c r="V347" s="60" t="s">
        <v>290</v>
      </c>
    </row>
    <row r="348" spans="1:22" ht="14.5">
      <c r="A348" s="60" t="s">
        <v>578</v>
      </c>
      <c r="B348" s="60" t="s">
        <v>1130</v>
      </c>
      <c r="C348" s="60" t="s">
        <v>676</v>
      </c>
      <c r="D348" s="60" t="s">
        <v>1325</v>
      </c>
      <c r="E348" s="60" t="s">
        <v>2894</v>
      </c>
      <c r="F348" s="73">
        <v>44732</v>
      </c>
      <c r="G348" s="61">
        <v>-21520.799999999999</v>
      </c>
      <c r="H348" s="61">
        <v>-1897058.52</v>
      </c>
      <c r="I348" s="60" t="s">
        <v>20</v>
      </c>
      <c r="J348" s="60" t="s">
        <v>2884</v>
      </c>
      <c r="K348" s="60" t="s">
        <v>2895</v>
      </c>
      <c r="L348" s="60" t="s">
        <v>2895</v>
      </c>
      <c r="M348" s="60" t="s">
        <v>2894</v>
      </c>
      <c r="N348" s="60" t="s">
        <v>290</v>
      </c>
      <c r="O348" s="60" t="s">
        <v>290</v>
      </c>
      <c r="P348" s="60" t="s">
        <v>664</v>
      </c>
      <c r="Q348" s="60" t="s">
        <v>290</v>
      </c>
      <c r="R348" s="60" t="s">
        <v>1135</v>
      </c>
      <c r="S348" s="73"/>
      <c r="T348" s="60" t="s">
        <v>290</v>
      </c>
      <c r="U348" s="73">
        <v>44656</v>
      </c>
      <c r="V348" s="60" t="s">
        <v>290</v>
      </c>
    </row>
    <row r="349" spans="1:22" ht="14.5">
      <c r="A349" s="60" t="s">
        <v>578</v>
      </c>
      <c r="B349" s="60" t="s">
        <v>1130</v>
      </c>
      <c r="C349" s="60" t="s">
        <v>676</v>
      </c>
      <c r="D349" s="60" t="s">
        <v>1325</v>
      </c>
      <c r="E349" s="60" t="s">
        <v>2896</v>
      </c>
      <c r="F349" s="73">
        <v>44732</v>
      </c>
      <c r="G349" s="61">
        <v>-5147.32</v>
      </c>
      <c r="H349" s="61">
        <v>-453736.26</v>
      </c>
      <c r="I349" s="60" t="s">
        <v>20</v>
      </c>
      <c r="J349" s="60" t="s">
        <v>2884</v>
      </c>
      <c r="K349" s="60" t="s">
        <v>2897</v>
      </c>
      <c r="L349" s="60" t="s">
        <v>2897</v>
      </c>
      <c r="M349" s="60" t="s">
        <v>2896</v>
      </c>
      <c r="N349" s="60" t="s">
        <v>290</v>
      </c>
      <c r="O349" s="60" t="s">
        <v>290</v>
      </c>
      <c r="P349" s="60" t="s">
        <v>664</v>
      </c>
      <c r="Q349" s="60" t="s">
        <v>290</v>
      </c>
      <c r="R349" s="60" t="s">
        <v>1135</v>
      </c>
      <c r="S349" s="73"/>
      <c r="T349" s="60" t="s">
        <v>290</v>
      </c>
      <c r="U349" s="73">
        <v>44637</v>
      </c>
      <c r="V349" s="60" t="s">
        <v>290</v>
      </c>
    </row>
    <row r="350" spans="1:22" ht="14.5">
      <c r="A350" s="60" t="s">
        <v>578</v>
      </c>
      <c r="B350" s="60" t="s">
        <v>691</v>
      </c>
      <c r="C350" s="60" t="s">
        <v>676</v>
      </c>
      <c r="D350" s="60" t="s">
        <v>1325</v>
      </c>
      <c r="E350" s="60" t="s">
        <v>2890</v>
      </c>
      <c r="F350" s="73">
        <v>44725</v>
      </c>
      <c r="G350" s="61">
        <v>-42355.39</v>
      </c>
      <c r="H350" s="61">
        <v>-3733627.63</v>
      </c>
      <c r="I350" s="60" t="s">
        <v>20</v>
      </c>
      <c r="J350" s="60" t="s">
        <v>2884</v>
      </c>
      <c r="K350" s="60" t="s">
        <v>2891</v>
      </c>
      <c r="L350" s="60" t="s">
        <v>2891</v>
      </c>
      <c r="M350" s="60" t="s">
        <v>2890</v>
      </c>
      <c r="N350" s="60" t="s">
        <v>290</v>
      </c>
      <c r="O350" s="60" t="s">
        <v>290</v>
      </c>
      <c r="P350" s="60" t="s">
        <v>664</v>
      </c>
      <c r="Q350" s="60" t="s">
        <v>290</v>
      </c>
      <c r="R350" s="60" t="s">
        <v>1135</v>
      </c>
      <c r="S350" s="73">
        <v>44749</v>
      </c>
      <c r="T350" s="60" t="s">
        <v>3780</v>
      </c>
      <c r="U350" s="73">
        <v>44616</v>
      </c>
      <c r="V350" s="60" t="s">
        <v>290</v>
      </c>
    </row>
    <row r="351" spans="1:22" ht="14.5">
      <c r="A351" s="60" t="s">
        <v>578</v>
      </c>
      <c r="B351" s="60" t="s">
        <v>691</v>
      </c>
      <c r="C351" s="60" t="s">
        <v>676</v>
      </c>
      <c r="D351" s="60" t="s">
        <v>1325</v>
      </c>
      <c r="E351" s="60" t="s">
        <v>2900</v>
      </c>
      <c r="F351" s="73">
        <v>44718</v>
      </c>
      <c r="G351" s="61">
        <v>-25690.5</v>
      </c>
      <c r="H351" s="61">
        <v>-2264617.58</v>
      </c>
      <c r="I351" s="60" t="s">
        <v>20</v>
      </c>
      <c r="J351" s="60" t="s">
        <v>2901</v>
      </c>
      <c r="K351" s="60" t="s">
        <v>2902</v>
      </c>
      <c r="L351" s="60" t="s">
        <v>2903</v>
      </c>
      <c r="M351" s="60" t="s">
        <v>2900</v>
      </c>
      <c r="N351" s="60" t="s">
        <v>290</v>
      </c>
      <c r="O351" s="60" t="s">
        <v>290</v>
      </c>
      <c r="P351" s="60" t="s">
        <v>2626</v>
      </c>
      <c r="Q351" s="60" t="s">
        <v>290</v>
      </c>
      <c r="R351" s="60" t="s">
        <v>1135</v>
      </c>
      <c r="S351" s="73"/>
      <c r="T351" s="60" t="s">
        <v>290</v>
      </c>
      <c r="U351" s="73">
        <v>44664</v>
      </c>
      <c r="V351" s="60" t="s">
        <v>290</v>
      </c>
    </row>
    <row r="352" spans="1:22" ht="14.5">
      <c r="A352" s="60" t="s">
        <v>578</v>
      </c>
      <c r="B352" s="60" t="s">
        <v>691</v>
      </c>
      <c r="C352" s="60" t="s">
        <v>676</v>
      </c>
      <c r="D352" s="60" t="s">
        <v>1325</v>
      </c>
      <c r="E352" s="60" t="s">
        <v>1904</v>
      </c>
      <c r="F352" s="73">
        <v>44661</v>
      </c>
      <c r="G352" s="61">
        <v>-5108.26</v>
      </c>
      <c r="H352" s="61">
        <v>-435479.17</v>
      </c>
      <c r="I352" s="60" t="s">
        <v>20</v>
      </c>
      <c r="J352" s="60" t="s">
        <v>1423</v>
      </c>
      <c r="K352" s="60" t="s">
        <v>1905</v>
      </c>
      <c r="L352" s="60" t="s">
        <v>1905</v>
      </c>
      <c r="M352" s="60" t="s">
        <v>1904</v>
      </c>
      <c r="N352" s="60" t="s">
        <v>290</v>
      </c>
      <c r="O352" s="60" t="s">
        <v>290</v>
      </c>
      <c r="P352" s="60" t="s">
        <v>1424</v>
      </c>
      <c r="Q352" s="60" t="s">
        <v>290</v>
      </c>
      <c r="R352" s="60" t="s">
        <v>1135</v>
      </c>
      <c r="S352" s="73"/>
      <c r="T352" s="60" t="s">
        <v>290</v>
      </c>
      <c r="U352" s="73">
        <v>44654</v>
      </c>
      <c r="V352" s="60" t="s">
        <v>290</v>
      </c>
    </row>
    <row r="353" spans="1:22" ht="14.5">
      <c r="A353" s="60" t="s">
        <v>578</v>
      </c>
      <c r="B353" s="60" t="s">
        <v>691</v>
      </c>
      <c r="C353" s="60" t="s">
        <v>676</v>
      </c>
      <c r="D353" s="60" t="s">
        <v>1325</v>
      </c>
      <c r="E353" s="60" t="s">
        <v>1906</v>
      </c>
      <c r="F353" s="73">
        <v>44667</v>
      </c>
      <c r="G353" s="61">
        <v>-5893.57</v>
      </c>
      <c r="H353" s="61">
        <v>-502426.84</v>
      </c>
      <c r="I353" s="60" t="s">
        <v>20</v>
      </c>
      <c r="J353" s="60" t="s">
        <v>1423</v>
      </c>
      <c r="K353" s="60" t="s">
        <v>1907</v>
      </c>
      <c r="L353" s="60" t="s">
        <v>1907</v>
      </c>
      <c r="M353" s="60" t="s">
        <v>1906</v>
      </c>
      <c r="N353" s="60" t="s">
        <v>290</v>
      </c>
      <c r="O353" s="60" t="s">
        <v>290</v>
      </c>
      <c r="P353" s="60" t="s">
        <v>1424</v>
      </c>
      <c r="Q353" s="60" t="s">
        <v>290</v>
      </c>
      <c r="R353" s="60" t="s">
        <v>1135</v>
      </c>
      <c r="S353" s="73"/>
      <c r="T353" s="60" t="s">
        <v>290</v>
      </c>
      <c r="U353" s="73">
        <v>44656</v>
      </c>
      <c r="V353" s="60" t="s">
        <v>290</v>
      </c>
    </row>
    <row r="354" spans="1:22" ht="14.5">
      <c r="A354" s="60" t="s">
        <v>578</v>
      </c>
      <c r="B354" s="60" t="s">
        <v>691</v>
      </c>
      <c r="C354" s="60" t="s">
        <v>676</v>
      </c>
      <c r="D354" s="60" t="s">
        <v>1325</v>
      </c>
      <c r="E354" s="60" t="s">
        <v>2914</v>
      </c>
      <c r="F354" s="73">
        <v>44692</v>
      </c>
      <c r="G354" s="61">
        <v>-2287.2600000000002</v>
      </c>
      <c r="H354" s="61">
        <v>-195560.73</v>
      </c>
      <c r="I354" s="60" t="s">
        <v>20</v>
      </c>
      <c r="J354" s="60" t="s">
        <v>1423</v>
      </c>
      <c r="K354" s="60" t="s">
        <v>2915</v>
      </c>
      <c r="L354" s="60" t="s">
        <v>2915</v>
      </c>
      <c r="M354" s="60" t="s">
        <v>2914</v>
      </c>
      <c r="N354" s="60" t="s">
        <v>290</v>
      </c>
      <c r="O354" s="60" t="s">
        <v>290</v>
      </c>
      <c r="P354" s="60" t="s">
        <v>1424</v>
      </c>
      <c r="Q354" s="60" t="s">
        <v>290</v>
      </c>
      <c r="R354" s="60" t="s">
        <v>1135</v>
      </c>
      <c r="S354" s="73"/>
      <c r="T354" s="60" t="s">
        <v>290</v>
      </c>
      <c r="U354" s="73">
        <v>44676</v>
      </c>
      <c r="V354" s="60" t="s">
        <v>290</v>
      </c>
    </row>
    <row r="355" spans="1:22" ht="14.5">
      <c r="A355" s="60" t="s">
        <v>578</v>
      </c>
      <c r="B355" s="60" t="s">
        <v>691</v>
      </c>
      <c r="C355" s="60" t="s">
        <v>676</v>
      </c>
      <c r="D355" s="60" t="s">
        <v>1325</v>
      </c>
      <c r="E355" s="60" t="s">
        <v>2912</v>
      </c>
      <c r="F355" s="73">
        <v>44692</v>
      </c>
      <c r="G355" s="61">
        <v>-1529.11</v>
      </c>
      <c r="H355" s="61">
        <v>-130738.91</v>
      </c>
      <c r="I355" s="60" t="s">
        <v>20</v>
      </c>
      <c r="J355" s="60" t="s">
        <v>1423</v>
      </c>
      <c r="K355" s="60" t="s">
        <v>2913</v>
      </c>
      <c r="L355" s="60" t="s">
        <v>2913</v>
      </c>
      <c r="M355" s="60" t="s">
        <v>2912</v>
      </c>
      <c r="N355" s="60" t="s">
        <v>290</v>
      </c>
      <c r="O355" s="60" t="s">
        <v>290</v>
      </c>
      <c r="P355" s="60" t="s">
        <v>1424</v>
      </c>
      <c r="Q355" s="60" t="s">
        <v>290</v>
      </c>
      <c r="R355" s="60" t="s">
        <v>1135</v>
      </c>
      <c r="S355" s="73"/>
      <c r="T355" s="60" t="s">
        <v>290</v>
      </c>
      <c r="U355" s="73">
        <v>44672</v>
      </c>
      <c r="V355" s="60" t="s">
        <v>290</v>
      </c>
    </row>
    <row r="356" spans="1:22" ht="14.5">
      <c r="A356" s="60" t="s">
        <v>578</v>
      </c>
      <c r="B356" s="60" t="s">
        <v>691</v>
      </c>
      <c r="C356" s="60" t="s">
        <v>676</v>
      </c>
      <c r="D356" s="60" t="s">
        <v>1325</v>
      </c>
      <c r="E356" s="60" t="s">
        <v>2906</v>
      </c>
      <c r="F356" s="73">
        <v>44692</v>
      </c>
      <c r="G356" s="61">
        <v>-4766.2299999999996</v>
      </c>
      <c r="H356" s="61">
        <v>-407512.67</v>
      </c>
      <c r="I356" s="60" t="s">
        <v>20</v>
      </c>
      <c r="J356" s="60" t="s">
        <v>1423</v>
      </c>
      <c r="K356" s="60" t="s">
        <v>2907</v>
      </c>
      <c r="L356" s="60" t="s">
        <v>2907</v>
      </c>
      <c r="M356" s="60" t="s">
        <v>2906</v>
      </c>
      <c r="N356" s="60" t="s">
        <v>290</v>
      </c>
      <c r="O356" s="60" t="s">
        <v>290</v>
      </c>
      <c r="P356" s="60" t="s">
        <v>1424</v>
      </c>
      <c r="Q356" s="60" t="s">
        <v>290</v>
      </c>
      <c r="R356" s="60" t="s">
        <v>1135</v>
      </c>
      <c r="S356" s="73"/>
      <c r="T356" s="60" t="s">
        <v>290</v>
      </c>
      <c r="U356" s="73">
        <v>44648</v>
      </c>
      <c r="V356" s="60" t="s">
        <v>290</v>
      </c>
    </row>
    <row r="357" spans="1:22" ht="14.5">
      <c r="A357" s="60" t="s">
        <v>578</v>
      </c>
      <c r="B357" s="60" t="s">
        <v>691</v>
      </c>
      <c r="C357" s="60" t="s">
        <v>676</v>
      </c>
      <c r="D357" s="60" t="s">
        <v>1325</v>
      </c>
      <c r="E357" s="60" t="s">
        <v>2937</v>
      </c>
      <c r="F357" s="73">
        <v>44700</v>
      </c>
      <c r="G357" s="61">
        <v>-17577.509999999998</v>
      </c>
      <c r="H357" s="61">
        <v>-1502877.11</v>
      </c>
      <c r="I357" s="60" t="s">
        <v>20</v>
      </c>
      <c r="J357" s="60" t="s">
        <v>1423</v>
      </c>
      <c r="K357" s="60" t="s">
        <v>2938</v>
      </c>
      <c r="L357" s="60" t="s">
        <v>2939</v>
      </c>
      <c r="M357" s="60" t="s">
        <v>2937</v>
      </c>
      <c r="N357" s="60" t="s">
        <v>290</v>
      </c>
      <c r="O357" s="60" t="s">
        <v>290</v>
      </c>
      <c r="P357" s="60" t="s">
        <v>1424</v>
      </c>
      <c r="Q357" s="60" t="s">
        <v>290</v>
      </c>
      <c r="R357" s="60" t="s">
        <v>1135</v>
      </c>
      <c r="S357" s="73"/>
      <c r="T357" s="60" t="s">
        <v>290</v>
      </c>
      <c r="U357" s="73">
        <v>44693</v>
      </c>
      <c r="V357" s="60" t="s">
        <v>290</v>
      </c>
    </row>
    <row r="358" spans="1:22" ht="14.5">
      <c r="A358" s="60" t="s">
        <v>578</v>
      </c>
      <c r="B358" s="60" t="s">
        <v>691</v>
      </c>
      <c r="C358" s="60" t="s">
        <v>676</v>
      </c>
      <c r="D358" s="60" t="s">
        <v>1325</v>
      </c>
      <c r="E358" s="60" t="s">
        <v>2934</v>
      </c>
      <c r="F358" s="73">
        <v>44700</v>
      </c>
      <c r="G358" s="61">
        <v>-8470.91</v>
      </c>
      <c r="H358" s="61">
        <v>-724262.81</v>
      </c>
      <c r="I358" s="60" t="s">
        <v>20</v>
      </c>
      <c r="J358" s="60" t="s">
        <v>1423</v>
      </c>
      <c r="K358" s="60" t="s">
        <v>2935</v>
      </c>
      <c r="L358" s="60" t="s">
        <v>2936</v>
      </c>
      <c r="M358" s="60" t="s">
        <v>2934</v>
      </c>
      <c r="N358" s="60" t="s">
        <v>290</v>
      </c>
      <c r="O358" s="60" t="s">
        <v>290</v>
      </c>
      <c r="P358" s="60" t="s">
        <v>1424</v>
      </c>
      <c r="Q358" s="60" t="s">
        <v>290</v>
      </c>
      <c r="R358" s="60" t="s">
        <v>1135</v>
      </c>
      <c r="S358" s="73"/>
      <c r="T358" s="60" t="s">
        <v>290</v>
      </c>
      <c r="U358" s="73">
        <v>44666</v>
      </c>
      <c r="V358" s="60" t="s">
        <v>290</v>
      </c>
    </row>
    <row r="359" spans="1:22" ht="14.5">
      <c r="A359" s="60" t="s">
        <v>578</v>
      </c>
      <c r="B359" s="60" t="s">
        <v>691</v>
      </c>
      <c r="C359" s="60" t="s">
        <v>676</v>
      </c>
      <c r="D359" s="60" t="s">
        <v>1325</v>
      </c>
      <c r="E359" s="60" t="s">
        <v>2920</v>
      </c>
      <c r="F359" s="73">
        <v>44714</v>
      </c>
      <c r="G359" s="61">
        <v>-8257.43</v>
      </c>
      <c r="H359" s="61">
        <v>-727892.45</v>
      </c>
      <c r="I359" s="60" t="s">
        <v>20</v>
      </c>
      <c r="J359" s="60" t="s">
        <v>1423</v>
      </c>
      <c r="K359" s="60" t="s">
        <v>2921</v>
      </c>
      <c r="L359" s="60" t="s">
        <v>2921</v>
      </c>
      <c r="M359" s="60" t="s">
        <v>2920</v>
      </c>
      <c r="N359" s="60" t="s">
        <v>290</v>
      </c>
      <c r="O359" s="60" t="s">
        <v>290</v>
      </c>
      <c r="P359" s="60" t="s">
        <v>1424</v>
      </c>
      <c r="Q359" s="60" t="s">
        <v>290</v>
      </c>
      <c r="R359" s="60" t="s">
        <v>1135</v>
      </c>
      <c r="S359" s="73"/>
      <c r="T359" s="60" t="s">
        <v>290</v>
      </c>
      <c r="U359" s="73">
        <v>44710</v>
      </c>
      <c r="V359" s="60" t="s">
        <v>290</v>
      </c>
    </row>
    <row r="360" spans="1:22" ht="14.5">
      <c r="A360" s="60" t="s">
        <v>578</v>
      </c>
      <c r="B360" s="60" t="s">
        <v>691</v>
      </c>
      <c r="C360" s="60" t="s">
        <v>676</v>
      </c>
      <c r="D360" s="60" t="s">
        <v>1325</v>
      </c>
      <c r="E360" s="60" t="s">
        <v>2918</v>
      </c>
      <c r="F360" s="73">
        <v>44709</v>
      </c>
      <c r="G360" s="61">
        <v>-1574.93</v>
      </c>
      <c r="H360" s="61">
        <v>-134656.51999999999</v>
      </c>
      <c r="I360" s="60" t="s">
        <v>20</v>
      </c>
      <c r="J360" s="60" t="s">
        <v>1423</v>
      </c>
      <c r="K360" s="60" t="s">
        <v>2919</v>
      </c>
      <c r="L360" s="60" t="s">
        <v>2919</v>
      </c>
      <c r="M360" s="60" t="s">
        <v>2918</v>
      </c>
      <c r="N360" s="60" t="s">
        <v>290</v>
      </c>
      <c r="O360" s="60" t="s">
        <v>290</v>
      </c>
      <c r="P360" s="60" t="s">
        <v>1424</v>
      </c>
      <c r="Q360" s="60" t="s">
        <v>290</v>
      </c>
      <c r="R360" s="60" t="s">
        <v>1135</v>
      </c>
      <c r="S360" s="73"/>
      <c r="T360" s="60" t="s">
        <v>290</v>
      </c>
      <c r="U360" s="73">
        <v>44709</v>
      </c>
      <c r="V360" s="60" t="s">
        <v>290</v>
      </c>
    </row>
    <row r="361" spans="1:22" ht="14.5">
      <c r="A361" s="60" t="s">
        <v>578</v>
      </c>
      <c r="B361" s="60" t="s">
        <v>691</v>
      </c>
      <c r="C361" s="60" t="s">
        <v>676</v>
      </c>
      <c r="D361" s="60" t="s">
        <v>1325</v>
      </c>
      <c r="E361" s="60" t="s">
        <v>2904</v>
      </c>
      <c r="F361" s="73">
        <v>44714</v>
      </c>
      <c r="G361" s="61">
        <v>-2520.5</v>
      </c>
      <c r="H361" s="61">
        <v>-222182.08</v>
      </c>
      <c r="I361" s="60" t="s">
        <v>20</v>
      </c>
      <c r="J361" s="60" t="s">
        <v>1423</v>
      </c>
      <c r="K361" s="60" t="s">
        <v>2905</v>
      </c>
      <c r="L361" s="60" t="s">
        <v>2905</v>
      </c>
      <c r="M361" s="60" t="s">
        <v>2904</v>
      </c>
      <c r="N361" s="60" t="s">
        <v>290</v>
      </c>
      <c r="O361" s="60" t="s">
        <v>290</v>
      </c>
      <c r="P361" s="60" t="s">
        <v>1424</v>
      </c>
      <c r="Q361" s="60" t="s">
        <v>290</v>
      </c>
      <c r="R361" s="60" t="s">
        <v>1135</v>
      </c>
      <c r="S361" s="73"/>
      <c r="T361" s="60" t="s">
        <v>290</v>
      </c>
      <c r="U361" s="73">
        <v>44626</v>
      </c>
      <c r="V361" s="60" t="s">
        <v>290</v>
      </c>
    </row>
    <row r="362" spans="1:22" ht="14.5">
      <c r="A362" s="60" t="s">
        <v>578</v>
      </c>
      <c r="B362" s="60" t="s">
        <v>691</v>
      </c>
      <c r="C362" s="60" t="s">
        <v>676</v>
      </c>
      <c r="D362" s="60" t="s">
        <v>1325</v>
      </c>
      <c r="E362" s="60" t="s">
        <v>2910</v>
      </c>
      <c r="F362" s="73">
        <v>44714</v>
      </c>
      <c r="G362" s="61">
        <v>-6427.48</v>
      </c>
      <c r="H362" s="61">
        <v>-566582.36</v>
      </c>
      <c r="I362" s="60" t="s">
        <v>20</v>
      </c>
      <c r="J362" s="60" t="s">
        <v>1423</v>
      </c>
      <c r="K362" s="60" t="s">
        <v>2911</v>
      </c>
      <c r="L362" s="60" t="s">
        <v>2911</v>
      </c>
      <c r="M362" s="60" t="s">
        <v>2910</v>
      </c>
      <c r="N362" s="60" t="s">
        <v>290</v>
      </c>
      <c r="O362" s="60" t="s">
        <v>290</v>
      </c>
      <c r="P362" s="60" t="s">
        <v>1424</v>
      </c>
      <c r="Q362" s="60" t="s">
        <v>290</v>
      </c>
      <c r="R362" s="60" t="s">
        <v>1135</v>
      </c>
      <c r="S362" s="73"/>
      <c r="T362" s="60" t="s">
        <v>290</v>
      </c>
      <c r="U362" s="73">
        <v>44703</v>
      </c>
      <c r="V362" s="60" t="s">
        <v>290</v>
      </c>
    </row>
    <row r="363" spans="1:22" ht="14.5">
      <c r="A363" s="60" t="s">
        <v>578</v>
      </c>
      <c r="B363" s="60" t="s">
        <v>691</v>
      </c>
      <c r="C363" s="60" t="s">
        <v>676</v>
      </c>
      <c r="D363" s="60" t="s">
        <v>1325</v>
      </c>
      <c r="E363" s="60" t="s">
        <v>2908</v>
      </c>
      <c r="F363" s="73">
        <v>44727</v>
      </c>
      <c r="G363" s="61">
        <v>-7594.83</v>
      </c>
      <c r="H363" s="61">
        <v>-669484.26</v>
      </c>
      <c r="I363" s="60" t="s">
        <v>20</v>
      </c>
      <c r="J363" s="60" t="s">
        <v>1423</v>
      </c>
      <c r="K363" s="60" t="s">
        <v>2909</v>
      </c>
      <c r="L363" s="60" t="s">
        <v>2909</v>
      </c>
      <c r="M363" s="60" t="s">
        <v>2908</v>
      </c>
      <c r="N363" s="60" t="s">
        <v>290</v>
      </c>
      <c r="O363" s="60" t="s">
        <v>290</v>
      </c>
      <c r="P363" s="60" t="s">
        <v>1424</v>
      </c>
      <c r="Q363" s="60" t="s">
        <v>290</v>
      </c>
      <c r="R363" s="60" t="s">
        <v>1135</v>
      </c>
      <c r="S363" s="73"/>
      <c r="T363" s="60" t="s">
        <v>290</v>
      </c>
      <c r="U363" s="73">
        <v>44716</v>
      </c>
      <c r="V363" s="60" t="s">
        <v>290</v>
      </c>
    </row>
    <row r="364" spans="1:22" ht="14.5">
      <c r="A364" s="60" t="s">
        <v>578</v>
      </c>
      <c r="B364" s="60" t="s">
        <v>691</v>
      </c>
      <c r="C364" s="60" t="s">
        <v>676</v>
      </c>
      <c r="D364" s="60" t="s">
        <v>1325</v>
      </c>
      <c r="E364" s="60" t="s">
        <v>2916</v>
      </c>
      <c r="F364" s="73">
        <v>44727</v>
      </c>
      <c r="G364" s="61">
        <v>-4808.47</v>
      </c>
      <c r="H364" s="61">
        <v>-423866.63</v>
      </c>
      <c r="I364" s="60" t="s">
        <v>20</v>
      </c>
      <c r="J364" s="60" t="s">
        <v>1423</v>
      </c>
      <c r="K364" s="60" t="s">
        <v>2917</v>
      </c>
      <c r="L364" s="60" t="s">
        <v>2917</v>
      </c>
      <c r="M364" s="60" t="s">
        <v>2916</v>
      </c>
      <c r="N364" s="60" t="s">
        <v>290</v>
      </c>
      <c r="O364" s="60" t="s">
        <v>290</v>
      </c>
      <c r="P364" s="60" t="s">
        <v>1424</v>
      </c>
      <c r="Q364" s="60" t="s">
        <v>290</v>
      </c>
      <c r="R364" s="60" t="s">
        <v>1135</v>
      </c>
      <c r="S364" s="73"/>
      <c r="T364" s="60" t="s">
        <v>290</v>
      </c>
      <c r="U364" s="73">
        <v>44718</v>
      </c>
      <c r="V364" s="60" t="s">
        <v>290</v>
      </c>
    </row>
    <row r="365" spans="1:22" ht="14.5">
      <c r="A365" s="60" t="s">
        <v>578</v>
      </c>
      <c r="B365" s="60" t="s">
        <v>691</v>
      </c>
      <c r="C365" s="60" t="s">
        <v>676</v>
      </c>
      <c r="D365" s="60" t="s">
        <v>1325</v>
      </c>
      <c r="E365" s="60" t="s">
        <v>2926</v>
      </c>
      <c r="F365" s="73">
        <v>44728</v>
      </c>
      <c r="G365" s="61">
        <v>-1039.8499999999999</v>
      </c>
      <c r="H365" s="61">
        <v>-91662.78</v>
      </c>
      <c r="I365" s="60" t="s">
        <v>20</v>
      </c>
      <c r="J365" s="60" t="s">
        <v>1423</v>
      </c>
      <c r="K365" s="60" t="s">
        <v>2927</v>
      </c>
      <c r="L365" s="60" t="s">
        <v>2927</v>
      </c>
      <c r="M365" s="60" t="s">
        <v>2926</v>
      </c>
      <c r="N365" s="60" t="s">
        <v>290</v>
      </c>
      <c r="O365" s="60" t="s">
        <v>290</v>
      </c>
      <c r="P365" s="60" t="s">
        <v>1424</v>
      </c>
      <c r="Q365" s="60" t="s">
        <v>290</v>
      </c>
      <c r="R365" s="60" t="s">
        <v>1135</v>
      </c>
      <c r="S365" s="73"/>
      <c r="T365" s="60" t="s">
        <v>290</v>
      </c>
      <c r="U365" s="73">
        <v>44724</v>
      </c>
      <c r="V365" s="60" t="s">
        <v>290</v>
      </c>
    </row>
    <row r="366" spans="1:22" ht="14.5">
      <c r="A366" s="60" t="s">
        <v>578</v>
      </c>
      <c r="B366" s="60" t="s">
        <v>691</v>
      </c>
      <c r="C366" s="60" t="s">
        <v>676</v>
      </c>
      <c r="D366" s="60" t="s">
        <v>1325</v>
      </c>
      <c r="E366" s="60" t="s">
        <v>2928</v>
      </c>
      <c r="F366" s="73">
        <v>44728</v>
      </c>
      <c r="G366" s="61">
        <v>-1087.1199999999999</v>
      </c>
      <c r="H366" s="61">
        <v>-95829.63</v>
      </c>
      <c r="I366" s="60" t="s">
        <v>20</v>
      </c>
      <c r="J366" s="60" t="s">
        <v>1423</v>
      </c>
      <c r="K366" s="60" t="s">
        <v>2929</v>
      </c>
      <c r="L366" s="60" t="s">
        <v>2929</v>
      </c>
      <c r="M366" s="60" t="s">
        <v>2928</v>
      </c>
      <c r="N366" s="60" t="s">
        <v>290</v>
      </c>
      <c r="O366" s="60" t="s">
        <v>290</v>
      </c>
      <c r="P366" s="60" t="s">
        <v>1424</v>
      </c>
      <c r="Q366" s="60" t="s">
        <v>290</v>
      </c>
      <c r="R366" s="60" t="s">
        <v>1135</v>
      </c>
      <c r="S366" s="73"/>
      <c r="T366" s="60" t="s">
        <v>290</v>
      </c>
      <c r="U366" s="73">
        <v>44724</v>
      </c>
      <c r="V366" s="60" t="s">
        <v>290</v>
      </c>
    </row>
    <row r="367" spans="1:22" ht="14.5">
      <c r="A367" s="60" t="s">
        <v>578</v>
      </c>
      <c r="B367" s="60" t="s">
        <v>691</v>
      </c>
      <c r="C367" s="60" t="s">
        <v>676</v>
      </c>
      <c r="D367" s="60" t="s">
        <v>1325</v>
      </c>
      <c r="E367" s="60" t="s">
        <v>2943</v>
      </c>
      <c r="F367" s="73">
        <v>44733</v>
      </c>
      <c r="G367" s="61">
        <v>-14187.05</v>
      </c>
      <c r="H367" s="61">
        <v>-1250588.46</v>
      </c>
      <c r="I367" s="60" t="s">
        <v>20</v>
      </c>
      <c r="J367" s="60" t="s">
        <v>1423</v>
      </c>
      <c r="K367" s="60" t="s">
        <v>2944</v>
      </c>
      <c r="L367" s="60" t="s">
        <v>2945</v>
      </c>
      <c r="M367" s="60" t="s">
        <v>2943</v>
      </c>
      <c r="N367" s="60" t="s">
        <v>290</v>
      </c>
      <c r="O367" s="60" t="s">
        <v>290</v>
      </c>
      <c r="P367" s="60" t="s">
        <v>1424</v>
      </c>
      <c r="Q367" s="60" t="s">
        <v>290</v>
      </c>
      <c r="R367" s="60" t="s">
        <v>1135</v>
      </c>
      <c r="S367" s="73"/>
      <c r="T367" s="60" t="s">
        <v>290</v>
      </c>
      <c r="U367" s="73">
        <v>44730</v>
      </c>
      <c r="V367" s="60" t="s">
        <v>290</v>
      </c>
    </row>
    <row r="368" spans="1:22" ht="14.5">
      <c r="A368" s="60" t="s">
        <v>578</v>
      </c>
      <c r="B368" s="60" t="s">
        <v>691</v>
      </c>
      <c r="C368" s="60" t="s">
        <v>676</v>
      </c>
      <c r="D368" s="60" t="s">
        <v>1325</v>
      </c>
      <c r="E368" s="60" t="s">
        <v>2922</v>
      </c>
      <c r="F368" s="73">
        <v>44733</v>
      </c>
      <c r="G368" s="61">
        <v>-4073.37</v>
      </c>
      <c r="H368" s="61">
        <v>-359067.57</v>
      </c>
      <c r="I368" s="60" t="s">
        <v>20</v>
      </c>
      <c r="J368" s="60" t="s">
        <v>1423</v>
      </c>
      <c r="K368" s="60" t="s">
        <v>2923</v>
      </c>
      <c r="L368" s="60" t="s">
        <v>2923</v>
      </c>
      <c r="M368" s="60" t="s">
        <v>2922</v>
      </c>
      <c r="N368" s="60" t="s">
        <v>290</v>
      </c>
      <c r="O368" s="60" t="s">
        <v>290</v>
      </c>
      <c r="P368" s="60" t="s">
        <v>1424</v>
      </c>
      <c r="Q368" s="60" t="s">
        <v>290</v>
      </c>
      <c r="R368" s="60" t="s">
        <v>1135</v>
      </c>
      <c r="S368" s="73"/>
      <c r="T368" s="60" t="s">
        <v>290</v>
      </c>
      <c r="U368" s="73">
        <v>44730</v>
      </c>
      <c r="V368" s="60" t="s">
        <v>290</v>
      </c>
    </row>
    <row r="369" spans="1:22" ht="14.5">
      <c r="A369" s="60" t="s">
        <v>578</v>
      </c>
      <c r="B369" s="60" t="s">
        <v>1130</v>
      </c>
      <c r="C369" s="60" t="s">
        <v>676</v>
      </c>
      <c r="D369" s="60" t="s">
        <v>1325</v>
      </c>
      <c r="E369" s="60" t="s">
        <v>2940</v>
      </c>
      <c r="F369" s="73">
        <v>44738</v>
      </c>
      <c r="G369" s="61">
        <v>-1565.51</v>
      </c>
      <c r="H369" s="61">
        <v>-137999.71</v>
      </c>
      <c r="I369" s="60" t="s">
        <v>20</v>
      </c>
      <c r="J369" s="60" t="s">
        <v>1423</v>
      </c>
      <c r="K369" s="60" t="s">
        <v>2941</v>
      </c>
      <c r="L369" s="60" t="s">
        <v>2942</v>
      </c>
      <c r="M369" s="60" t="s">
        <v>2940</v>
      </c>
      <c r="N369" s="60" t="s">
        <v>290</v>
      </c>
      <c r="O369" s="60" t="s">
        <v>290</v>
      </c>
      <c r="P369" s="60" t="s">
        <v>1424</v>
      </c>
      <c r="Q369" s="60" t="s">
        <v>290</v>
      </c>
      <c r="R369" s="60" t="s">
        <v>1135</v>
      </c>
      <c r="S369" s="73"/>
      <c r="T369" s="60" t="s">
        <v>290</v>
      </c>
      <c r="U369" s="73">
        <v>44730</v>
      </c>
      <c r="V369" s="60" t="s">
        <v>290</v>
      </c>
    </row>
    <row r="370" spans="1:22" ht="14.5">
      <c r="A370" s="60" t="s">
        <v>578</v>
      </c>
      <c r="B370" s="60" t="s">
        <v>1130</v>
      </c>
      <c r="C370" s="60" t="s">
        <v>676</v>
      </c>
      <c r="D370" s="60" t="s">
        <v>1325</v>
      </c>
      <c r="E370" s="60" t="s">
        <v>2946</v>
      </c>
      <c r="F370" s="73">
        <v>44738</v>
      </c>
      <c r="G370" s="61">
        <v>-4683.59</v>
      </c>
      <c r="H370" s="61">
        <v>-412858.46</v>
      </c>
      <c r="I370" s="60" t="s">
        <v>20</v>
      </c>
      <c r="J370" s="60" t="s">
        <v>1423</v>
      </c>
      <c r="K370" s="60" t="s">
        <v>2947</v>
      </c>
      <c r="L370" s="60" t="s">
        <v>2948</v>
      </c>
      <c r="M370" s="60" t="s">
        <v>2946</v>
      </c>
      <c r="N370" s="60" t="s">
        <v>290</v>
      </c>
      <c r="O370" s="60" t="s">
        <v>290</v>
      </c>
      <c r="P370" s="60" t="s">
        <v>1424</v>
      </c>
      <c r="Q370" s="60" t="s">
        <v>290</v>
      </c>
      <c r="R370" s="60" t="s">
        <v>1135</v>
      </c>
      <c r="S370" s="73"/>
      <c r="T370" s="60" t="s">
        <v>290</v>
      </c>
      <c r="U370" s="73">
        <v>44730</v>
      </c>
      <c r="V370" s="60" t="s">
        <v>290</v>
      </c>
    </row>
    <row r="371" spans="1:22" ht="14.5">
      <c r="A371" s="60" t="s">
        <v>578</v>
      </c>
      <c r="B371" s="60" t="s">
        <v>691</v>
      </c>
      <c r="C371" s="60" t="s">
        <v>676</v>
      </c>
      <c r="D371" s="60" t="s">
        <v>1325</v>
      </c>
      <c r="E371" s="60" t="s">
        <v>2932</v>
      </c>
      <c r="F371" s="73">
        <v>44741</v>
      </c>
      <c r="G371" s="61">
        <v>-2775.32</v>
      </c>
      <c r="H371" s="61">
        <v>-244644.46</v>
      </c>
      <c r="I371" s="60" t="s">
        <v>20</v>
      </c>
      <c r="J371" s="60" t="s">
        <v>1423</v>
      </c>
      <c r="K371" s="60" t="s">
        <v>2933</v>
      </c>
      <c r="L371" s="60" t="s">
        <v>2933</v>
      </c>
      <c r="M371" s="60" t="s">
        <v>2932</v>
      </c>
      <c r="N371" s="60" t="s">
        <v>290</v>
      </c>
      <c r="O371" s="60" t="s">
        <v>290</v>
      </c>
      <c r="P371" s="60" t="s">
        <v>1424</v>
      </c>
      <c r="Q371" s="60" t="s">
        <v>290</v>
      </c>
      <c r="R371" s="60" t="s">
        <v>1135</v>
      </c>
      <c r="S371" s="73"/>
      <c r="T371" s="60" t="s">
        <v>290</v>
      </c>
      <c r="U371" s="73">
        <v>44735</v>
      </c>
      <c r="V371" s="60" t="s">
        <v>290</v>
      </c>
    </row>
    <row r="372" spans="1:22" ht="14.5">
      <c r="A372" s="60" t="s">
        <v>578</v>
      </c>
      <c r="B372" s="60" t="s">
        <v>691</v>
      </c>
      <c r="C372" s="60" t="s">
        <v>676</v>
      </c>
      <c r="D372" s="60" t="s">
        <v>1325</v>
      </c>
      <c r="E372" s="60" t="s">
        <v>2930</v>
      </c>
      <c r="F372" s="73">
        <v>44741</v>
      </c>
      <c r="G372" s="61">
        <v>-6735.54</v>
      </c>
      <c r="H372" s="61">
        <v>-593737.85</v>
      </c>
      <c r="I372" s="60" t="s">
        <v>20</v>
      </c>
      <c r="J372" s="60" t="s">
        <v>1423</v>
      </c>
      <c r="K372" s="60" t="s">
        <v>2931</v>
      </c>
      <c r="L372" s="60" t="s">
        <v>2931</v>
      </c>
      <c r="M372" s="60" t="s">
        <v>2930</v>
      </c>
      <c r="N372" s="60" t="s">
        <v>290</v>
      </c>
      <c r="O372" s="60" t="s">
        <v>290</v>
      </c>
      <c r="P372" s="60" t="s">
        <v>1424</v>
      </c>
      <c r="Q372" s="60" t="s">
        <v>290</v>
      </c>
      <c r="R372" s="60" t="s">
        <v>1135</v>
      </c>
      <c r="S372" s="73"/>
      <c r="T372" s="60" t="s">
        <v>290</v>
      </c>
      <c r="U372" s="73">
        <v>44737</v>
      </c>
      <c r="V372" s="60" t="s">
        <v>290</v>
      </c>
    </row>
    <row r="373" spans="1:22" ht="14.5">
      <c r="A373" s="60" t="s">
        <v>578</v>
      </c>
      <c r="B373" s="60" t="s">
        <v>1130</v>
      </c>
      <c r="C373" s="60" t="s">
        <v>676</v>
      </c>
      <c r="D373" s="60" t="s">
        <v>1325</v>
      </c>
      <c r="E373" s="60" t="s">
        <v>2949</v>
      </c>
      <c r="F373" s="73">
        <v>44742</v>
      </c>
      <c r="G373" s="61">
        <v>-1315.02</v>
      </c>
      <c r="H373" s="61">
        <v>-115919.01</v>
      </c>
      <c r="I373" s="60" t="s">
        <v>20</v>
      </c>
      <c r="J373" s="60" t="s">
        <v>1423</v>
      </c>
      <c r="K373" s="60" t="s">
        <v>2950</v>
      </c>
      <c r="L373" s="60" t="s">
        <v>2950</v>
      </c>
      <c r="M373" s="60" t="s">
        <v>2949</v>
      </c>
      <c r="N373" s="60" t="s">
        <v>290</v>
      </c>
      <c r="O373" s="60" t="s">
        <v>290</v>
      </c>
      <c r="P373" s="60" t="s">
        <v>1424</v>
      </c>
      <c r="Q373" s="60" t="s">
        <v>290</v>
      </c>
      <c r="R373" s="60" t="s">
        <v>1135</v>
      </c>
      <c r="S373" s="73"/>
      <c r="T373" s="60" t="s">
        <v>290</v>
      </c>
      <c r="U373" s="73">
        <v>44739</v>
      </c>
      <c r="V373" s="60" t="s">
        <v>290</v>
      </c>
    </row>
    <row r="374" spans="1:22" ht="14.5">
      <c r="A374" s="60" t="s">
        <v>578</v>
      </c>
      <c r="B374" s="60" t="s">
        <v>1130</v>
      </c>
      <c r="C374" s="60" t="s">
        <v>676</v>
      </c>
      <c r="D374" s="60" t="s">
        <v>1325</v>
      </c>
      <c r="E374" s="60" t="s">
        <v>2951</v>
      </c>
      <c r="F374" s="73">
        <v>44742</v>
      </c>
      <c r="G374" s="61">
        <v>-13761.61</v>
      </c>
      <c r="H374" s="61">
        <v>-1213085.92</v>
      </c>
      <c r="I374" s="60" t="s">
        <v>20</v>
      </c>
      <c r="J374" s="60" t="s">
        <v>1423</v>
      </c>
      <c r="K374" s="60" t="s">
        <v>2950</v>
      </c>
      <c r="L374" s="60" t="s">
        <v>2952</v>
      </c>
      <c r="M374" s="60" t="s">
        <v>2951</v>
      </c>
      <c r="N374" s="60" t="s">
        <v>290</v>
      </c>
      <c r="O374" s="60" t="s">
        <v>290</v>
      </c>
      <c r="P374" s="60" t="s">
        <v>1424</v>
      </c>
      <c r="Q374" s="60" t="s">
        <v>290</v>
      </c>
      <c r="R374" s="60" t="s">
        <v>1135</v>
      </c>
      <c r="S374" s="73"/>
      <c r="T374" s="60" t="s">
        <v>290</v>
      </c>
      <c r="U374" s="73">
        <v>44737</v>
      </c>
      <c r="V374" s="60" t="s">
        <v>290</v>
      </c>
    </row>
    <row r="375" spans="1:22" ht="14.5">
      <c r="A375" s="60" t="s">
        <v>578</v>
      </c>
      <c r="B375" s="60" t="s">
        <v>691</v>
      </c>
      <c r="C375" s="60" t="s">
        <v>676</v>
      </c>
      <c r="D375" s="60" t="s">
        <v>1325</v>
      </c>
      <c r="E375" s="60" t="s">
        <v>1902</v>
      </c>
      <c r="F375" s="73">
        <v>44649</v>
      </c>
      <c r="G375" s="61">
        <v>-5496.46</v>
      </c>
      <c r="H375" s="61">
        <v>-467473.91999999998</v>
      </c>
      <c r="I375" s="60" t="s">
        <v>20</v>
      </c>
      <c r="J375" s="60" t="s">
        <v>1423</v>
      </c>
      <c r="K375" s="60" t="s">
        <v>1903</v>
      </c>
      <c r="L375" s="60" t="s">
        <v>1903</v>
      </c>
      <c r="M375" s="60" t="s">
        <v>1902</v>
      </c>
      <c r="N375" s="60" t="s">
        <v>290</v>
      </c>
      <c r="O375" s="60" t="s">
        <v>290</v>
      </c>
      <c r="P375" s="60" t="s">
        <v>1424</v>
      </c>
      <c r="Q375" s="60" t="s">
        <v>290</v>
      </c>
      <c r="R375" s="60" t="s">
        <v>1135</v>
      </c>
      <c r="S375" s="73">
        <v>44748</v>
      </c>
      <c r="T375" s="60" t="s">
        <v>3781</v>
      </c>
      <c r="U375" s="73">
        <v>44643</v>
      </c>
      <c r="V375" s="60" t="s">
        <v>290</v>
      </c>
    </row>
    <row r="376" spans="1:22" ht="14.5">
      <c r="A376" s="60" t="s">
        <v>578</v>
      </c>
      <c r="B376" s="60" t="s">
        <v>691</v>
      </c>
      <c r="C376" s="60" t="s">
        <v>676</v>
      </c>
      <c r="D376" s="60" t="s">
        <v>1325</v>
      </c>
      <c r="E376" s="60" t="s">
        <v>1900</v>
      </c>
      <c r="F376" s="73">
        <v>44661</v>
      </c>
      <c r="G376" s="61">
        <v>-14448.19</v>
      </c>
      <c r="H376" s="61">
        <v>-1231708.2</v>
      </c>
      <c r="I376" s="60" t="s">
        <v>20</v>
      </c>
      <c r="J376" s="60" t="s">
        <v>1423</v>
      </c>
      <c r="K376" s="60" t="s">
        <v>1901</v>
      </c>
      <c r="L376" s="60" t="s">
        <v>1901</v>
      </c>
      <c r="M376" s="60" t="s">
        <v>1900</v>
      </c>
      <c r="N376" s="60" t="s">
        <v>290</v>
      </c>
      <c r="O376" s="60" t="s">
        <v>290</v>
      </c>
      <c r="P376" s="60" t="s">
        <v>1424</v>
      </c>
      <c r="Q376" s="60" t="s">
        <v>290</v>
      </c>
      <c r="R376" s="60" t="s">
        <v>1135</v>
      </c>
      <c r="S376" s="73">
        <v>44749</v>
      </c>
      <c r="T376" s="60" t="s">
        <v>3782</v>
      </c>
      <c r="U376" s="73">
        <v>44588</v>
      </c>
      <c r="V376" s="60" t="s">
        <v>290</v>
      </c>
    </row>
    <row r="377" spans="1:22" ht="14.5">
      <c r="A377" s="60" t="s">
        <v>578</v>
      </c>
      <c r="B377" s="60" t="s">
        <v>691</v>
      </c>
      <c r="C377" s="60" t="s">
        <v>676</v>
      </c>
      <c r="D377" s="60" t="s">
        <v>1325</v>
      </c>
      <c r="E377" s="60" t="s">
        <v>1908</v>
      </c>
      <c r="F377" s="73">
        <v>44675</v>
      </c>
      <c r="G377" s="61">
        <v>-13099.94</v>
      </c>
      <c r="H377" s="61">
        <v>-1116769.8899999999</v>
      </c>
      <c r="I377" s="60" t="s">
        <v>20</v>
      </c>
      <c r="J377" s="60" t="s">
        <v>1423</v>
      </c>
      <c r="K377" s="60" t="s">
        <v>1909</v>
      </c>
      <c r="L377" s="60" t="s">
        <v>1910</v>
      </c>
      <c r="M377" s="60" t="s">
        <v>1908</v>
      </c>
      <c r="N377" s="60" t="s">
        <v>290</v>
      </c>
      <c r="O377" s="60" t="s">
        <v>290</v>
      </c>
      <c r="P377" s="60" t="s">
        <v>1424</v>
      </c>
      <c r="Q377" s="60" t="s">
        <v>290</v>
      </c>
      <c r="R377" s="60" t="s">
        <v>1135</v>
      </c>
      <c r="S377" s="73">
        <v>44749</v>
      </c>
      <c r="T377" s="60" t="s">
        <v>3783</v>
      </c>
      <c r="U377" s="73">
        <v>44664</v>
      </c>
      <c r="V377" s="60" t="s">
        <v>290</v>
      </c>
    </row>
    <row r="378" spans="1:22" ht="14.5">
      <c r="A378" s="60" t="s">
        <v>578</v>
      </c>
      <c r="B378" s="60" t="s">
        <v>691</v>
      </c>
      <c r="C378" s="60" t="s">
        <v>676</v>
      </c>
      <c r="D378" s="60" t="s">
        <v>1325</v>
      </c>
      <c r="E378" s="60" t="s">
        <v>1911</v>
      </c>
      <c r="F378" s="73">
        <v>44675</v>
      </c>
      <c r="G378" s="61">
        <v>-2512.11</v>
      </c>
      <c r="H378" s="61">
        <v>-214157.38</v>
      </c>
      <c r="I378" s="60" t="s">
        <v>20</v>
      </c>
      <c r="J378" s="60" t="s">
        <v>1423</v>
      </c>
      <c r="K378" s="60" t="s">
        <v>1909</v>
      </c>
      <c r="L378" s="60" t="s">
        <v>1912</v>
      </c>
      <c r="M378" s="60" t="s">
        <v>1911</v>
      </c>
      <c r="N378" s="60" t="s">
        <v>290</v>
      </c>
      <c r="O378" s="60" t="s">
        <v>290</v>
      </c>
      <c r="P378" s="60" t="s">
        <v>1424</v>
      </c>
      <c r="Q378" s="60" t="s">
        <v>290</v>
      </c>
      <c r="R378" s="60" t="s">
        <v>1135</v>
      </c>
      <c r="S378" s="73">
        <v>44749</v>
      </c>
      <c r="T378" s="60" t="s">
        <v>3784</v>
      </c>
      <c r="U378" s="73">
        <v>44667</v>
      </c>
      <c r="V378" s="60" t="s">
        <v>290</v>
      </c>
    </row>
    <row r="379" spans="1:22" ht="14.5">
      <c r="A379" s="60" t="s">
        <v>578</v>
      </c>
      <c r="B379" s="60" t="s">
        <v>691</v>
      </c>
      <c r="C379" s="60" t="s">
        <v>676</v>
      </c>
      <c r="D379" s="60" t="s">
        <v>1325</v>
      </c>
      <c r="E379" s="60" t="s">
        <v>2924</v>
      </c>
      <c r="F379" s="73">
        <v>44727</v>
      </c>
      <c r="G379" s="61">
        <v>-629.32000000000005</v>
      </c>
      <c r="H379" s="61">
        <v>-55474.559999999998</v>
      </c>
      <c r="I379" s="60" t="s">
        <v>20</v>
      </c>
      <c r="J379" s="60" t="s">
        <v>1423</v>
      </c>
      <c r="K379" s="60" t="s">
        <v>2925</v>
      </c>
      <c r="L379" s="60" t="s">
        <v>2925</v>
      </c>
      <c r="M379" s="60" t="s">
        <v>2924</v>
      </c>
      <c r="N379" s="60" t="s">
        <v>290</v>
      </c>
      <c r="O379" s="60" t="s">
        <v>290</v>
      </c>
      <c r="P379" s="60" t="s">
        <v>1424</v>
      </c>
      <c r="Q379" s="60" t="s">
        <v>290</v>
      </c>
      <c r="R379" s="60" t="s">
        <v>1135</v>
      </c>
      <c r="S379" s="73">
        <v>44749</v>
      </c>
      <c r="T379" s="60" t="s">
        <v>3785</v>
      </c>
      <c r="U379" s="73">
        <v>44720</v>
      </c>
      <c r="V379" s="60" t="s">
        <v>290</v>
      </c>
    </row>
    <row r="380" spans="1:22" ht="14.5">
      <c r="A380" s="60" t="s">
        <v>578</v>
      </c>
      <c r="B380" s="60" t="s">
        <v>1130</v>
      </c>
      <c r="C380" s="60" t="s">
        <v>676</v>
      </c>
      <c r="D380" s="60" t="s">
        <v>1325</v>
      </c>
      <c r="E380" s="60" t="s">
        <v>2953</v>
      </c>
      <c r="F380" s="73">
        <v>44727</v>
      </c>
      <c r="G380" s="61">
        <v>-5704.29</v>
      </c>
      <c r="H380" s="61">
        <v>-502833.16</v>
      </c>
      <c r="I380" s="60" t="s">
        <v>20</v>
      </c>
      <c r="J380" s="60" t="s">
        <v>2954</v>
      </c>
      <c r="K380" s="60" t="s">
        <v>2955</v>
      </c>
      <c r="L380" s="60" t="s">
        <v>2955</v>
      </c>
      <c r="M380" s="60" t="s">
        <v>2953</v>
      </c>
      <c r="N380" s="60" t="s">
        <v>290</v>
      </c>
      <c r="O380" s="60" t="s">
        <v>290</v>
      </c>
      <c r="P380" s="60" t="s">
        <v>1352</v>
      </c>
      <c r="Q380" s="60" t="s">
        <v>290</v>
      </c>
      <c r="R380" s="60" t="s">
        <v>1135</v>
      </c>
      <c r="S380" s="73"/>
      <c r="T380" s="60" t="s">
        <v>290</v>
      </c>
      <c r="U380" s="73">
        <v>44718</v>
      </c>
      <c r="V380" s="60" t="s">
        <v>290</v>
      </c>
    </row>
    <row r="381" spans="1:22" ht="14.5">
      <c r="A381" s="60" t="s">
        <v>578</v>
      </c>
      <c r="B381" s="60" t="s">
        <v>691</v>
      </c>
      <c r="C381" s="60" t="s">
        <v>676</v>
      </c>
      <c r="D381" s="60" t="s">
        <v>1325</v>
      </c>
      <c r="E381" s="60" t="s">
        <v>2956</v>
      </c>
      <c r="F381" s="73">
        <v>44710</v>
      </c>
      <c r="G381" s="61">
        <v>-7815.39</v>
      </c>
      <c r="H381" s="61">
        <v>-668215.85</v>
      </c>
      <c r="I381" s="60" t="s">
        <v>20</v>
      </c>
      <c r="J381" s="60" t="s">
        <v>2957</v>
      </c>
      <c r="K381" s="60" t="s">
        <v>2958</v>
      </c>
      <c r="L381" s="60" t="s">
        <v>2959</v>
      </c>
      <c r="M381" s="60" t="s">
        <v>2956</v>
      </c>
      <c r="N381" s="60" t="s">
        <v>290</v>
      </c>
      <c r="O381" s="60" t="s">
        <v>290</v>
      </c>
      <c r="P381" s="60" t="s">
        <v>2960</v>
      </c>
      <c r="Q381" s="60" t="s">
        <v>290</v>
      </c>
      <c r="R381" s="60" t="s">
        <v>1135</v>
      </c>
      <c r="S381" s="73"/>
      <c r="T381" s="60" t="s">
        <v>290</v>
      </c>
      <c r="U381" s="73">
        <v>44704</v>
      </c>
      <c r="V381" s="60" t="s">
        <v>290</v>
      </c>
    </row>
    <row r="382" spans="1:22" ht="14.5">
      <c r="A382" s="60" t="s">
        <v>578</v>
      </c>
      <c r="B382" s="60" t="s">
        <v>1130</v>
      </c>
      <c r="C382" s="60" t="s">
        <v>676</v>
      </c>
      <c r="D382" s="60" t="s">
        <v>1325</v>
      </c>
      <c r="E382" s="60" t="s">
        <v>2961</v>
      </c>
      <c r="F382" s="73">
        <v>44732</v>
      </c>
      <c r="G382" s="61">
        <v>-1669.51</v>
      </c>
      <c r="H382" s="61">
        <v>-147167.31</v>
      </c>
      <c r="I382" s="60" t="s">
        <v>20</v>
      </c>
      <c r="J382" s="60" t="s">
        <v>2957</v>
      </c>
      <c r="K382" s="60" t="s">
        <v>2962</v>
      </c>
      <c r="L382" s="60" t="s">
        <v>2962</v>
      </c>
      <c r="M382" s="60" t="s">
        <v>2961</v>
      </c>
      <c r="N382" s="60" t="s">
        <v>290</v>
      </c>
      <c r="O382" s="60" t="s">
        <v>290</v>
      </c>
      <c r="P382" s="60" t="s">
        <v>1352</v>
      </c>
      <c r="Q382" s="60" t="s">
        <v>290</v>
      </c>
      <c r="R382" s="60" t="s">
        <v>1135</v>
      </c>
      <c r="S382" s="73"/>
      <c r="T382" s="60" t="s">
        <v>290</v>
      </c>
      <c r="U382" s="73">
        <v>44728</v>
      </c>
      <c r="V382" s="60" t="s">
        <v>290</v>
      </c>
    </row>
    <row r="383" spans="1:22" ht="14.5">
      <c r="A383" s="60" t="s">
        <v>578</v>
      </c>
      <c r="B383" s="60" t="s">
        <v>691</v>
      </c>
      <c r="C383" s="60" t="s">
        <v>676</v>
      </c>
      <c r="D383" s="60" t="s">
        <v>1325</v>
      </c>
      <c r="E383" s="60" t="s">
        <v>2963</v>
      </c>
      <c r="F383" s="73">
        <v>44733</v>
      </c>
      <c r="G383" s="61">
        <v>-1438.5</v>
      </c>
      <c r="H383" s="61">
        <v>-126803.78</v>
      </c>
      <c r="I383" s="60" t="s">
        <v>20</v>
      </c>
      <c r="J383" s="60" t="s">
        <v>2964</v>
      </c>
      <c r="K383" s="60" t="s">
        <v>2965</v>
      </c>
      <c r="L383" s="60" t="s">
        <v>2965</v>
      </c>
      <c r="M383" s="60" t="s">
        <v>2963</v>
      </c>
      <c r="N383" s="60" t="s">
        <v>290</v>
      </c>
      <c r="O383" s="60" t="s">
        <v>290</v>
      </c>
      <c r="P383" s="60" t="s">
        <v>2960</v>
      </c>
      <c r="Q383" s="60" t="s">
        <v>290</v>
      </c>
      <c r="R383" s="60" t="s">
        <v>1135</v>
      </c>
      <c r="S383" s="73"/>
      <c r="T383" s="60" t="s">
        <v>290</v>
      </c>
      <c r="U383" s="73">
        <v>44728</v>
      </c>
      <c r="V383" s="60" t="s">
        <v>290</v>
      </c>
    </row>
    <row r="384" spans="1:22" ht="14.5">
      <c r="A384" s="60" t="s">
        <v>578</v>
      </c>
      <c r="B384" s="60" t="s">
        <v>1130</v>
      </c>
      <c r="C384" s="60" t="s">
        <v>676</v>
      </c>
      <c r="D384" s="60" t="s">
        <v>1325</v>
      </c>
      <c r="E384" s="60" t="s">
        <v>2966</v>
      </c>
      <c r="F384" s="73">
        <v>44733</v>
      </c>
      <c r="G384" s="61">
        <v>-51342.75</v>
      </c>
      <c r="H384" s="61">
        <v>-4525863.41</v>
      </c>
      <c r="I384" s="60" t="s">
        <v>20</v>
      </c>
      <c r="J384" s="60" t="s">
        <v>2967</v>
      </c>
      <c r="K384" s="60" t="s">
        <v>2968</v>
      </c>
      <c r="L384" s="60" t="s">
        <v>2969</v>
      </c>
      <c r="M384" s="60" t="s">
        <v>2966</v>
      </c>
      <c r="N384" s="60" t="s">
        <v>290</v>
      </c>
      <c r="O384" s="60" t="s">
        <v>290</v>
      </c>
      <c r="P384" s="60" t="s">
        <v>1161</v>
      </c>
      <c r="Q384" s="60" t="s">
        <v>290</v>
      </c>
      <c r="R384" s="60" t="s">
        <v>1135</v>
      </c>
      <c r="S384" s="73"/>
      <c r="T384" s="60" t="s">
        <v>290</v>
      </c>
      <c r="U384" s="73">
        <v>44733</v>
      </c>
      <c r="V384" s="60" t="s">
        <v>290</v>
      </c>
    </row>
    <row r="385" spans="1:22" ht="14.5">
      <c r="A385" s="60" t="s">
        <v>578</v>
      </c>
      <c r="B385" s="60" t="s">
        <v>691</v>
      </c>
      <c r="C385" s="60" t="s">
        <v>676</v>
      </c>
      <c r="D385" s="60" t="s">
        <v>1325</v>
      </c>
      <c r="E385" s="60" t="s">
        <v>2970</v>
      </c>
      <c r="F385" s="73">
        <v>44714</v>
      </c>
      <c r="G385" s="61">
        <v>-40548.9</v>
      </c>
      <c r="H385" s="61">
        <v>-3574385.54</v>
      </c>
      <c r="I385" s="60" t="s">
        <v>20</v>
      </c>
      <c r="J385" s="60" t="s">
        <v>1914</v>
      </c>
      <c r="K385" s="60" t="s">
        <v>1915</v>
      </c>
      <c r="L385" s="60" t="s">
        <v>2971</v>
      </c>
      <c r="M385" s="60" t="s">
        <v>2970</v>
      </c>
      <c r="N385" s="60" t="s">
        <v>290</v>
      </c>
      <c r="O385" s="60" t="s">
        <v>290</v>
      </c>
      <c r="P385" s="60" t="s">
        <v>1161</v>
      </c>
      <c r="Q385" s="60" t="s">
        <v>290</v>
      </c>
      <c r="R385" s="60" t="s">
        <v>1135</v>
      </c>
      <c r="S385" s="73">
        <v>44749</v>
      </c>
      <c r="T385" s="60" t="s">
        <v>3786</v>
      </c>
      <c r="U385" s="73">
        <v>44714</v>
      </c>
      <c r="V385" s="60" t="s">
        <v>290</v>
      </c>
    </row>
    <row r="386" spans="1:22" ht="14.5">
      <c r="A386" s="60" t="s">
        <v>578</v>
      </c>
      <c r="B386" s="60" t="s">
        <v>691</v>
      </c>
      <c r="C386" s="60" t="s">
        <v>676</v>
      </c>
      <c r="D386" s="60" t="s">
        <v>1325</v>
      </c>
      <c r="E386" s="60" t="s">
        <v>1919</v>
      </c>
      <c r="F386" s="73">
        <v>44636</v>
      </c>
      <c r="G386" s="61">
        <v>-2491.16</v>
      </c>
      <c r="H386" s="61">
        <v>-211873.16</v>
      </c>
      <c r="I386" s="60" t="s">
        <v>20</v>
      </c>
      <c r="J386" s="60" t="s">
        <v>1917</v>
      </c>
      <c r="K386" s="60" t="s">
        <v>1920</v>
      </c>
      <c r="L386" s="60" t="s">
        <v>1920</v>
      </c>
      <c r="M386" s="60" t="s">
        <v>1919</v>
      </c>
      <c r="N386" s="60" t="s">
        <v>290</v>
      </c>
      <c r="O386" s="60" t="s">
        <v>290</v>
      </c>
      <c r="P386" s="60" t="s">
        <v>1153</v>
      </c>
      <c r="Q386" s="60" t="s">
        <v>290</v>
      </c>
      <c r="R386" s="60" t="s">
        <v>1135</v>
      </c>
      <c r="S386" s="73">
        <v>44749</v>
      </c>
      <c r="T386" s="60" t="s">
        <v>3787</v>
      </c>
      <c r="U386" s="73">
        <v>44622</v>
      </c>
      <c r="V386" s="60" t="s">
        <v>290</v>
      </c>
    </row>
    <row r="387" spans="1:22" ht="14.5">
      <c r="A387" s="60" t="s">
        <v>578</v>
      </c>
      <c r="B387" s="60" t="s">
        <v>691</v>
      </c>
      <c r="C387" s="60" t="s">
        <v>676</v>
      </c>
      <c r="D387" s="60" t="s">
        <v>1325</v>
      </c>
      <c r="E387" s="60" t="s">
        <v>1916</v>
      </c>
      <c r="F387" s="73">
        <v>44636</v>
      </c>
      <c r="G387" s="61">
        <v>-6805.44</v>
      </c>
      <c r="H387" s="61">
        <v>-578802.67000000004</v>
      </c>
      <c r="I387" s="60" t="s">
        <v>20</v>
      </c>
      <c r="J387" s="60" t="s">
        <v>1917</v>
      </c>
      <c r="K387" s="60" t="s">
        <v>1918</v>
      </c>
      <c r="L387" s="60" t="s">
        <v>1918</v>
      </c>
      <c r="M387" s="60" t="s">
        <v>1916</v>
      </c>
      <c r="N387" s="60" t="s">
        <v>290</v>
      </c>
      <c r="O387" s="60" t="s">
        <v>290</v>
      </c>
      <c r="P387" s="60" t="s">
        <v>1153</v>
      </c>
      <c r="Q387" s="60" t="s">
        <v>290</v>
      </c>
      <c r="R387" s="60" t="s">
        <v>1135</v>
      </c>
      <c r="S387" s="73">
        <v>44749</v>
      </c>
      <c r="T387" s="60" t="s">
        <v>3788</v>
      </c>
      <c r="U387" s="73">
        <v>44616</v>
      </c>
      <c r="V387" s="60" t="s">
        <v>290</v>
      </c>
    </row>
    <row r="388" spans="1:22" ht="14.5">
      <c r="A388" s="60" t="s">
        <v>578</v>
      </c>
      <c r="B388" s="60" t="s">
        <v>691</v>
      </c>
      <c r="C388" s="60" t="s">
        <v>676</v>
      </c>
      <c r="D388" s="60" t="s">
        <v>1325</v>
      </c>
      <c r="E388" s="60" t="s">
        <v>1921</v>
      </c>
      <c r="F388" s="73">
        <v>44647</v>
      </c>
      <c r="G388" s="61">
        <v>-80691.839999999997</v>
      </c>
      <c r="H388" s="61">
        <v>-6862840.9900000002</v>
      </c>
      <c r="I388" s="60" t="s">
        <v>20</v>
      </c>
      <c r="J388" s="60" t="s">
        <v>1922</v>
      </c>
      <c r="K388" s="60" t="s">
        <v>1923</v>
      </c>
      <c r="L388" s="60" t="s">
        <v>1923</v>
      </c>
      <c r="M388" s="60" t="s">
        <v>1921</v>
      </c>
      <c r="N388" s="60" t="s">
        <v>290</v>
      </c>
      <c r="O388" s="60" t="s">
        <v>290</v>
      </c>
      <c r="P388" s="60" t="s">
        <v>1153</v>
      </c>
      <c r="Q388" s="60" t="s">
        <v>290</v>
      </c>
      <c r="R388" s="60" t="s">
        <v>1135</v>
      </c>
      <c r="S388" s="73"/>
      <c r="T388" s="60" t="s">
        <v>290</v>
      </c>
      <c r="U388" s="73">
        <v>44615</v>
      </c>
      <c r="V388" s="60" t="s">
        <v>290</v>
      </c>
    </row>
    <row r="389" spans="1:22" ht="14.5">
      <c r="A389" s="60" t="s">
        <v>578</v>
      </c>
      <c r="B389" s="60" t="s">
        <v>1130</v>
      </c>
      <c r="C389" s="60" t="s">
        <v>676</v>
      </c>
      <c r="D389" s="60" t="s">
        <v>1325</v>
      </c>
      <c r="E389" s="60" t="s">
        <v>2972</v>
      </c>
      <c r="F389" s="73">
        <v>44742</v>
      </c>
      <c r="G389" s="61">
        <v>-3309.12</v>
      </c>
      <c r="H389" s="61">
        <v>-291698.93</v>
      </c>
      <c r="I389" s="60" t="s">
        <v>20</v>
      </c>
      <c r="J389" s="60" t="s">
        <v>1922</v>
      </c>
      <c r="K389" s="60" t="s">
        <v>2973</v>
      </c>
      <c r="L389" s="60" t="s">
        <v>2974</v>
      </c>
      <c r="M389" s="60" t="s">
        <v>2972</v>
      </c>
      <c r="N389" s="60" t="s">
        <v>290</v>
      </c>
      <c r="O389" s="60" t="s">
        <v>290</v>
      </c>
      <c r="P389" s="60" t="s">
        <v>1153</v>
      </c>
      <c r="Q389" s="60" t="s">
        <v>290</v>
      </c>
      <c r="R389" s="60" t="s">
        <v>1135</v>
      </c>
      <c r="S389" s="73"/>
      <c r="T389" s="60" t="s">
        <v>290</v>
      </c>
      <c r="U389" s="73">
        <v>44732</v>
      </c>
      <c r="V389" s="60" t="s">
        <v>290</v>
      </c>
    </row>
    <row r="390" spans="1:22" ht="14.5">
      <c r="A390" s="60" t="s">
        <v>578</v>
      </c>
      <c r="B390" s="60" t="s">
        <v>1130</v>
      </c>
      <c r="C390" s="60" t="s">
        <v>676</v>
      </c>
      <c r="D390" s="60" t="s">
        <v>1325</v>
      </c>
      <c r="E390" s="60" t="s">
        <v>2975</v>
      </c>
      <c r="F390" s="73">
        <v>44742</v>
      </c>
      <c r="G390" s="61">
        <v>-905</v>
      </c>
      <c r="H390" s="61">
        <v>-79775.75</v>
      </c>
      <c r="I390" s="60" t="s">
        <v>20</v>
      </c>
      <c r="J390" s="60" t="s">
        <v>1922</v>
      </c>
      <c r="K390" s="60" t="s">
        <v>2973</v>
      </c>
      <c r="L390" s="60" t="s">
        <v>2976</v>
      </c>
      <c r="M390" s="60" t="s">
        <v>2975</v>
      </c>
      <c r="N390" s="60" t="s">
        <v>290</v>
      </c>
      <c r="O390" s="60" t="s">
        <v>290</v>
      </c>
      <c r="P390" s="60" t="s">
        <v>1153</v>
      </c>
      <c r="Q390" s="60" t="s">
        <v>290</v>
      </c>
      <c r="R390" s="60" t="s">
        <v>1135</v>
      </c>
      <c r="S390" s="73"/>
      <c r="T390" s="60" t="s">
        <v>290</v>
      </c>
      <c r="U390" s="73">
        <v>44732</v>
      </c>
      <c r="V390" s="60" t="s">
        <v>290</v>
      </c>
    </row>
    <row r="391" spans="1:22" ht="14.5">
      <c r="A391" s="60" t="s">
        <v>578</v>
      </c>
      <c r="B391" s="60" t="s">
        <v>691</v>
      </c>
      <c r="C391" s="60" t="s">
        <v>676</v>
      </c>
      <c r="D391" s="60" t="s">
        <v>1325</v>
      </c>
      <c r="E391" s="60" t="s">
        <v>2977</v>
      </c>
      <c r="F391" s="73">
        <v>44705</v>
      </c>
      <c r="G391" s="61">
        <v>-95247.24</v>
      </c>
      <c r="H391" s="61">
        <v>-8143639.0199999996</v>
      </c>
      <c r="I391" s="60" t="s">
        <v>20</v>
      </c>
      <c r="J391" s="60" t="s">
        <v>2978</v>
      </c>
      <c r="K391" s="60" t="s">
        <v>2979</v>
      </c>
      <c r="L391" s="60" t="s">
        <v>2242</v>
      </c>
      <c r="M391" s="60" t="s">
        <v>2977</v>
      </c>
      <c r="N391" s="60" t="s">
        <v>290</v>
      </c>
      <c r="O391" s="60" t="s">
        <v>290</v>
      </c>
      <c r="P391" s="60" t="s">
        <v>1153</v>
      </c>
      <c r="Q391" s="60" t="s">
        <v>290</v>
      </c>
      <c r="R391" s="60" t="s">
        <v>1135</v>
      </c>
      <c r="S391" s="73"/>
      <c r="T391" s="60" t="s">
        <v>290</v>
      </c>
      <c r="U391" s="73">
        <v>44705</v>
      </c>
      <c r="V391" s="60" t="s">
        <v>290</v>
      </c>
    </row>
    <row r="392" spans="1:22" ht="14.5">
      <c r="A392" s="60" t="s">
        <v>578</v>
      </c>
      <c r="B392" s="60" t="s">
        <v>691</v>
      </c>
      <c r="C392" s="60" t="s">
        <v>676</v>
      </c>
      <c r="D392" s="60" t="s">
        <v>1325</v>
      </c>
      <c r="E392" s="60" t="s">
        <v>2982</v>
      </c>
      <c r="F392" s="73">
        <v>44741</v>
      </c>
      <c r="G392" s="61">
        <v>-83337.119999999995</v>
      </c>
      <c r="H392" s="61">
        <v>-7346167.1299999999</v>
      </c>
      <c r="I392" s="60" t="s">
        <v>20</v>
      </c>
      <c r="J392" s="60" t="s">
        <v>2978</v>
      </c>
      <c r="K392" s="60" t="s">
        <v>2983</v>
      </c>
      <c r="L392" s="60" t="s">
        <v>2983</v>
      </c>
      <c r="M392" s="60" t="s">
        <v>2982</v>
      </c>
      <c r="N392" s="60" t="s">
        <v>290</v>
      </c>
      <c r="O392" s="60" t="s">
        <v>290</v>
      </c>
      <c r="P392" s="60" t="s">
        <v>1153</v>
      </c>
      <c r="Q392" s="60" t="s">
        <v>290</v>
      </c>
      <c r="R392" s="60" t="s">
        <v>1135</v>
      </c>
      <c r="S392" s="73"/>
      <c r="T392" s="60" t="s">
        <v>290</v>
      </c>
      <c r="U392" s="73">
        <v>44706</v>
      </c>
      <c r="V392" s="60" t="s">
        <v>290</v>
      </c>
    </row>
    <row r="393" spans="1:22" ht="14.5">
      <c r="A393" s="60" t="s">
        <v>578</v>
      </c>
      <c r="B393" s="60" t="s">
        <v>691</v>
      </c>
      <c r="C393" s="60" t="s">
        <v>676</v>
      </c>
      <c r="D393" s="60" t="s">
        <v>1325</v>
      </c>
      <c r="E393" s="60" t="s">
        <v>2980</v>
      </c>
      <c r="F393" s="73">
        <v>44741</v>
      </c>
      <c r="G393" s="61">
        <v>-28522.080000000002</v>
      </c>
      <c r="H393" s="61">
        <v>-2514221.35</v>
      </c>
      <c r="I393" s="60" t="s">
        <v>20</v>
      </c>
      <c r="J393" s="60" t="s">
        <v>2978</v>
      </c>
      <c r="K393" s="60" t="s">
        <v>2981</v>
      </c>
      <c r="L393" s="60" t="s">
        <v>2981</v>
      </c>
      <c r="M393" s="60" t="s">
        <v>2980</v>
      </c>
      <c r="N393" s="60" t="s">
        <v>290</v>
      </c>
      <c r="O393" s="60" t="s">
        <v>290</v>
      </c>
      <c r="P393" s="60" t="s">
        <v>1153</v>
      </c>
      <c r="Q393" s="60" t="s">
        <v>290</v>
      </c>
      <c r="R393" s="60" t="s">
        <v>1135</v>
      </c>
      <c r="S393" s="73"/>
      <c r="T393" s="60" t="s">
        <v>290</v>
      </c>
      <c r="U393" s="73">
        <v>44704</v>
      </c>
      <c r="V393" s="60" t="s">
        <v>290</v>
      </c>
    </row>
    <row r="394" spans="1:22" ht="14.5">
      <c r="A394" s="60" t="s">
        <v>578</v>
      </c>
      <c r="B394" s="60" t="s">
        <v>691</v>
      </c>
      <c r="C394" s="60" t="s">
        <v>676</v>
      </c>
      <c r="D394" s="60" t="s">
        <v>1325</v>
      </c>
      <c r="E394" s="60" t="s">
        <v>2986</v>
      </c>
      <c r="F394" s="73">
        <v>44741</v>
      </c>
      <c r="G394" s="61">
        <v>-1353.6</v>
      </c>
      <c r="H394" s="61">
        <v>-119319.84</v>
      </c>
      <c r="I394" s="60" t="s">
        <v>20</v>
      </c>
      <c r="J394" s="60" t="s">
        <v>2978</v>
      </c>
      <c r="K394" s="60" t="s">
        <v>2987</v>
      </c>
      <c r="L394" s="60" t="s">
        <v>2987</v>
      </c>
      <c r="M394" s="60" t="s">
        <v>2986</v>
      </c>
      <c r="N394" s="60" t="s">
        <v>290</v>
      </c>
      <c r="O394" s="60" t="s">
        <v>290</v>
      </c>
      <c r="P394" s="60" t="s">
        <v>1153</v>
      </c>
      <c r="Q394" s="60" t="s">
        <v>290</v>
      </c>
      <c r="R394" s="60" t="s">
        <v>1135</v>
      </c>
      <c r="S394" s="73"/>
      <c r="T394" s="60" t="s">
        <v>290</v>
      </c>
      <c r="U394" s="73">
        <v>44724</v>
      </c>
      <c r="V394" s="60" t="s">
        <v>290</v>
      </c>
    </row>
    <row r="395" spans="1:22" ht="14.5">
      <c r="A395" s="60" t="s">
        <v>578</v>
      </c>
      <c r="B395" s="60" t="s">
        <v>691</v>
      </c>
      <c r="C395" s="60" t="s">
        <v>676</v>
      </c>
      <c r="D395" s="60" t="s">
        <v>1325</v>
      </c>
      <c r="E395" s="60" t="s">
        <v>2984</v>
      </c>
      <c r="F395" s="73">
        <v>44741</v>
      </c>
      <c r="G395" s="61">
        <v>-1553.76</v>
      </c>
      <c r="H395" s="61">
        <v>-136963.94</v>
      </c>
      <c r="I395" s="60" t="s">
        <v>20</v>
      </c>
      <c r="J395" s="60" t="s">
        <v>2978</v>
      </c>
      <c r="K395" s="60" t="s">
        <v>2985</v>
      </c>
      <c r="L395" s="60" t="s">
        <v>2985</v>
      </c>
      <c r="M395" s="60" t="s">
        <v>2984</v>
      </c>
      <c r="N395" s="60" t="s">
        <v>290</v>
      </c>
      <c r="O395" s="60" t="s">
        <v>290</v>
      </c>
      <c r="P395" s="60" t="s">
        <v>1153</v>
      </c>
      <c r="Q395" s="60" t="s">
        <v>290</v>
      </c>
      <c r="R395" s="60" t="s">
        <v>1135</v>
      </c>
      <c r="S395" s="73"/>
      <c r="T395" s="60" t="s">
        <v>290</v>
      </c>
      <c r="U395" s="73">
        <v>44708</v>
      </c>
      <c r="V395" s="60" t="s">
        <v>290</v>
      </c>
    </row>
    <row r="396" spans="1:22" ht="14.5">
      <c r="A396" s="60" t="s">
        <v>578</v>
      </c>
      <c r="B396" s="60" t="s">
        <v>691</v>
      </c>
      <c r="C396" s="60" t="s">
        <v>676</v>
      </c>
      <c r="D396" s="60" t="s">
        <v>1325</v>
      </c>
      <c r="E396" s="60" t="s">
        <v>1927</v>
      </c>
      <c r="F396" s="73">
        <v>44627</v>
      </c>
      <c r="G396" s="61">
        <v>-81527.27</v>
      </c>
      <c r="H396" s="61">
        <v>-6933894.3099999996</v>
      </c>
      <c r="I396" s="60" t="s">
        <v>20</v>
      </c>
      <c r="J396" s="60" t="s">
        <v>1925</v>
      </c>
      <c r="K396" s="60" t="s">
        <v>1928</v>
      </c>
      <c r="L396" s="60" t="s">
        <v>1928</v>
      </c>
      <c r="M396" s="60" t="s">
        <v>1927</v>
      </c>
      <c r="N396" s="60" t="s">
        <v>290</v>
      </c>
      <c r="O396" s="60" t="s">
        <v>290</v>
      </c>
      <c r="P396" s="60" t="s">
        <v>1153</v>
      </c>
      <c r="Q396" s="60" t="s">
        <v>290</v>
      </c>
      <c r="R396" s="60" t="s">
        <v>1135</v>
      </c>
      <c r="S396" s="73">
        <v>44749</v>
      </c>
      <c r="T396" s="60" t="s">
        <v>3789</v>
      </c>
      <c r="U396" s="73">
        <v>44599</v>
      </c>
      <c r="V396" s="60" t="s">
        <v>290</v>
      </c>
    </row>
    <row r="397" spans="1:22" ht="14.5">
      <c r="A397" s="60" t="s">
        <v>578</v>
      </c>
      <c r="B397" s="60" t="s">
        <v>691</v>
      </c>
      <c r="C397" s="60" t="s">
        <v>676</v>
      </c>
      <c r="D397" s="60" t="s">
        <v>1325</v>
      </c>
      <c r="E397" s="60" t="s">
        <v>1924</v>
      </c>
      <c r="F397" s="73">
        <v>44627</v>
      </c>
      <c r="G397" s="61">
        <v>-11621.86</v>
      </c>
      <c r="H397" s="61">
        <v>-988439.19</v>
      </c>
      <c r="I397" s="60" t="s">
        <v>20</v>
      </c>
      <c r="J397" s="60" t="s">
        <v>1925</v>
      </c>
      <c r="K397" s="60" t="s">
        <v>1926</v>
      </c>
      <c r="L397" s="60" t="s">
        <v>1926</v>
      </c>
      <c r="M397" s="60" t="s">
        <v>1924</v>
      </c>
      <c r="N397" s="60" t="s">
        <v>290</v>
      </c>
      <c r="O397" s="60" t="s">
        <v>290</v>
      </c>
      <c r="P397" s="60" t="s">
        <v>1153</v>
      </c>
      <c r="Q397" s="60" t="s">
        <v>290</v>
      </c>
      <c r="R397" s="60" t="s">
        <v>1135</v>
      </c>
      <c r="S397" s="73">
        <v>44749</v>
      </c>
      <c r="T397" s="60" t="s">
        <v>3790</v>
      </c>
      <c r="U397" s="73">
        <v>44596</v>
      </c>
      <c r="V397" s="60" t="s">
        <v>290</v>
      </c>
    </row>
    <row r="398" spans="1:22" ht="14.5">
      <c r="A398" s="60" t="s">
        <v>578</v>
      </c>
      <c r="B398" s="60" t="s">
        <v>691</v>
      </c>
      <c r="C398" s="60" t="s">
        <v>676</v>
      </c>
      <c r="D398" s="60" t="s">
        <v>1325</v>
      </c>
      <c r="E398" s="60" t="s">
        <v>1934</v>
      </c>
      <c r="F398" s="73">
        <v>44584</v>
      </c>
      <c r="G398" s="61">
        <v>-10903.75</v>
      </c>
      <c r="H398" s="61">
        <v>-925183.19</v>
      </c>
      <c r="I398" s="60" t="s">
        <v>20</v>
      </c>
      <c r="J398" s="60" t="s">
        <v>1930</v>
      </c>
      <c r="K398" s="60" t="s">
        <v>1935</v>
      </c>
      <c r="L398" s="60" t="s">
        <v>1935</v>
      </c>
      <c r="M398" s="60" t="s">
        <v>1934</v>
      </c>
      <c r="N398" s="60" t="s">
        <v>290</v>
      </c>
      <c r="O398" s="60" t="s">
        <v>290</v>
      </c>
      <c r="P398" s="60" t="s">
        <v>1153</v>
      </c>
      <c r="Q398" s="60" t="s">
        <v>290</v>
      </c>
      <c r="R398" s="60" t="s">
        <v>1135</v>
      </c>
      <c r="S398" s="73"/>
      <c r="T398" s="60" t="s">
        <v>290</v>
      </c>
      <c r="U398" s="73">
        <v>44584</v>
      </c>
      <c r="V398" s="60" t="s">
        <v>290</v>
      </c>
    </row>
    <row r="399" spans="1:22" ht="14.5">
      <c r="A399" s="60" t="s">
        <v>578</v>
      </c>
      <c r="B399" s="60" t="s">
        <v>691</v>
      </c>
      <c r="C399" s="60" t="s">
        <v>676</v>
      </c>
      <c r="D399" s="60" t="s">
        <v>1325</v>
      </c>
      <c r="E399" s="60" t="s">
        <v>1929</v>
      </c>
      <c r="F399" s="73">
        <v>44588</v>
      </c>
      <c r="G399" s="61">
        <v>-38814.49</v>
      </c>
      <c r="H399" s="61">
        <v>-3293409.48</v>
      </c>
      <c r="I399" s="60" t="s">
        <v>20</v>
      </c>
      <c r="J399" s="60" t="s">
        <v>1930</v>
      </c>
      <c r="K399" s="60" t="s">
        <v>1931</v>
      </c>
      <c r="L399" s="60" t="s">
        <v>1931</v>
      </c>
      <c r="M399" s="60" t="s">
        <v>1929</v>
      </c>
      <c r="N399" s="60" t="s">
        <v>290</v>
      </c>
      <c r="O399" s="60" t="s">
        <v>290</v>
      </c>
      <c r="P399" s="60" t="s">
        <v>1153</v>
      </c>
      <c r="Q399" s="60" t="s">
        <v>290</v>
      </c>
      <c r="R399" s="60" t="s">
        <v>1135</v>
      </c>
      <c r="S399" s="73">
        <v>44749</v>
      </c>
      <c r="T399" s="60" t="s">
        <v>3791</v>
      </c>
      <c r="U399" s="73">
        <v>44560</v>
      </c>
      <c r="V399" s="60" t="s">
        <v>290</v>
      </c>
    </row>
    <row r="400" spans="1:22" ht="14.5">
      <c r="A400" s="60" t="s">
        <v>578</v>
      </c>
      <c r="B400" s="60" t="s">
        <v>691</v>
      </c>
      <c r="C400" s="60" t="s">
        <v>676</v>
      </c>
      <c r="D400" s="60" t="s">
        <v>1325</v>
      </c>
      <c r="E400" s="60" t="s">
        <v>1932</v>
      </c>
      <c r="F400" s="73">
        <v>44588</v>
      </c>
      <c r="G400" s="61">
        <v>-50314.55</v>
      </c>
      <c r="H400" s="61">
        <v>-4269189.57</v>
      </c>
      <c r="I400" s="60" t="s">
        <v>20</v>
      </c>
      <c r="J400" s="60" t="s">
        <v>1930</v>
      </c>
      <c r="K400" s="60" t="s">
        <v>1933</v>
      </c>
      <c r="L400" s="60" t="s">
        <v>1933</v>
      </c>
      <c r="M400" s="60" t="s">
        <v>1932</v>
      </c>
      <c r="N400" s="60" t="s">
        <v>290</v>
      </c>
      <c r="O400" s="60" t="s">
        <v>290</v>
      </c>
      <c r="P400" s="60" t="s">
        <v>1153</v>
      </c>
      <c r="Q400" s="60" t="s">
        <v>290</v>
      </c>
      <c r="R400" s="60" t="s">
        <v>1135</v>
      </c>
      <c r="S400" s="73">
        <v>44749</v>
      </c>
      <c r="T400" s="60" t="s">
        <v>3792</v>
      </c>
      <c r="U400" s="73">
        <v>44560</v>
      </c>
      <c r="V400" s="60" t="s">
        <v>290</v>
      </c>
    </row>
    <row r="401" spans="1:22" ht="14.5">
      <c r="A401" s="60" t="s">
        <v>578</v>
      </c>
      <c r="B401" s="60" t="s">
        <v>691</v>
      </c>
      <c r="C401" s="60" t="s">
        <v>676</v>
      </c>
      <c r="D401" s="60" t="s">
        <v>1325</v>
      </c>
      <c r="E401" s="60" t="s">
        <v>2991</v>
      </c>
      <c r="F401" s="73">
        <v>44718</v>
      </c>
      <c r="G401" s="61">
        <v>-339.84</v>
      </c>
      <c r="H401" s="61">
        <v>-29956.9</v>
      </c>
      <c r="I401" s="60" t="s">
        <v>20</v>
      </c>
      <c r="J401" s="60" t="s">
        <v>2989</v>
      </c>
      <c r="K401" s="60" t="s">
        <v>2992</v>
      </c>
      <c r="L401" s="60" t="s">
        <v>2992</v>
      </c>
      <c r="M401" s="60" t="s">
        <v>2991</v>
      </c>
      <c r="N401" s="60" t="s">
        <v>290</v>
      </c>
      <c r="O401" s="60" t="s">
        <v>290</v>
      </c>
      <c r="P401" s="60" t="s">
        <v>1153</v>
      </c>
      <c r="Q401" s="60" t="s">
        <v>290</v>
      </c>
      <c r="R401" s="60" t="s">
        <v>1135</v>
      </c>
      <c r="S401" s="73"/>
      <c r="T401" s="60" t="s">
        <v>290</v>
      </c>
      <c r="U401" s="73">
        <v>44697</v>
      </c>
      <c r="V401" s="60" t="s">
        <v>290</v>
      </c>
    </row>
    <row r="402" spans="1:22" ht="14.5">
      <c r="A402" s="60" t="s">
        <v>578</v>
      </c>
      <c r="B402" s="60" t="s">
        <v>691</v>
      </c>
      <c r="C402" s="60" t="s">
        <v>676</v>
      </c>
      <c r="D402" s="60" t="s">
        <v>1325</v>
      </c>
      <c r="E402" s="60" t="s">
        <v>2988</v>
      </c>
      <c r="F402" s="73">
        <v>44718</v>
      </c>
      <c r="G402" s="61">
        <v>-7228.8</v>
      </c>
      <c r="H402" s="61">
        <v>-637218.72</v>
      </c>
      <c r="I402" s="60" t="s">
        <v>20</v>
      </c>
      <c r="J402" s="60" t="s">
        <v>2989</v>
      </c>
      <c r="K402" s="60" t="s">
        <v>2990</v>
      </c>
      <c r="L402" s="60" t="s">
        <v>2990</v>
      </c>
      <c r="M402" s="60" t="s">
        <v>2988</v>
      </c>
      <c r="N402" s="60" t="s">
        <v>290</v>
      </c>
      <c r="O402" s="60" t="s">
        <v>290</v>
      </c>
      <c r="P402" s="60" t="s">
        <v>1153</v>
      </c>
      <c r="Q402" s="60" t="s">
        <v>290</v>
      </c>
      <c r="R402" s="60" t="s">
        <v>1135</v>
      </c>
      <c r="S402" s="73"/>
      <c r="T402" s="60" t="s">
        <v>290</v>
      </c>
      <c r="U402" s="73">
        <v>44678</v>
      </c>
      <c r="V402" s="60" t="s">
        <v>290</v>
      </c>
    </row>
    <row r="403" spans="1:22" ht="14.5">
      <c r="A403" s="60" t="s">
        <v>578</v>
      </c>
      <c r="B403" s="60" t="s">
        <v>691</v>
      </c>
      <c r="C403" s="60" t="s">
        <v>674</v>
      </c>
      <c r="D403" s="60" t="s">
        <v>1325</v>
      </c>
      <c r="E403" s="60" t="s">
        <v>1938</v>
      </c>
      <c r="F403" s="73">
        <v>44626</v>
      </c>
      <c r="G403" s="61">
        <v>-36858.58</v>
      </c>
      <c r="H403" s="61">
        <v>-3134822.23</v>
      </c>
      <c r="I403" s="60" t="s">
        <v>20</v>
      </c>
      <c r="J403" s="60" t="s">
        <v>1936</v>
      </c>
      <c r="K403" s="60" t="s">
        <v>1939</v>
      </c>
      <c r="L403" s="60" t="s">
        <v>1940</v>
      </c>
      <c r="M403" s="60" t="s">
        <v>1938</v>
      </c>
      <c r="N403" s="60" t="s">
        <v>290</v>
      </c>
      <c r="O403" s="60" t="s">
        <v>290</v>
      </c>
      <c r="P403" s="60" t="s">
        <v>1937</v>
      </c>
      <c r="Q403" s="60" t="s">
        <v>290</v>
      </c>
      <c r="R403" s="60" t="s">
        <v>1135</v>
      </c>
      <c r="S403" s="73">
        <v>44749</v>
      </c>
      <c r="T403" s="60" t="s">
        <v>3793</v>
      </c>
      <c r="U403" s="73">
        <v>44626</v>
      </c>
      <c r="V403" s="60" t="s">
        <v>290</v>
      </c>
    </row>
    <row r="404" spans="1:22" ht="14.5">
      <c r="A404" s="60" t="s">
        <v>578</v>
      </c>
      <c r="B404" s="60" t="s">
        <v>691</v>
      </c>
      <c r="C404" s="60" t="s">
        <v>674</v>
      </c>
      <c r="D404" s="60" t="s">
        <v>1325</v>
      </c>
      <c r="E404" s="60" t="s">
        <v>1941</v>
      </c>
      <c r="F404" s="73">
        <v>44635</v>
      </c>
      <c r="G404" s="61">
        <v>-9792.4500000000007</v>
      </c>
      <c r="H404" s="61">
        <v>-832847.87</v>
      </c>
      <c r="I404" s="60" t="s">
        <v>20</v>
      </c>
      <c r="J404" s="60" t="s">
        <v>1425</v>
      </c>
      <c r="K404" s="60" t="s">
        <v>1942</v>
      </c>
      <c r="L404" s="60" t="s">
        <v>1943</v>
      </c>
      <c r="M404" s="60" t="s">
        <v>1941</v>
      </c>
      <c r="N404" s="60" t="s">
        <v>290</v>
      </c>
      <c r="O404" s="60" t="s">
        <v>290</v>
      </c>
      <c r="P404" s="60" t="s">
        <v>1204</v>
      </c>
      <c r="Q404" s="60" t="s">
        <v>290</v>
      </c>
      <c r="R404" s="60" t="s">
        <v>1135</v>
      </c>
      <c r="S404" s="73"/>
      <c r="T404" s="60" t="s">
        <v>290</v>
      </c>
      <c r="U404" s="73">
        <v>44635</v>
      </c>
      <c r="V404" s="60" t="s">
        <v>290</v>
      </c>
    </row>
    <row r="405" spans="1:22" ht="14.5">
      <c r="A405" s="60" t="s">
        <v>578</v>
      </c>
      <c r="B405" s="60" t="s">
        <v>691</v>
      </c>
      <c r="C405" s="60" t="s">
        <v>676</v>
      </c>
      <c r="D405" s="60" t="s">
        <v>1325</v>
      </c>
      <c r="E405" s="60" t="s">
        <v>1944</v>
      </c>
      <c r="F405" s="73">
        <v>44677</v>
      </c>
      <c r="G405" s="61">
        <v>-1318.17</v>
      </c>
      <c r="H405" s="61">
        <v>-112373.99</v>
      </c>
      <c r="I405" s="60" t="s">
        <v>20</v>
      </c>
      <c r="J405" s="60" t="s">
        <v>1425</v>
      </c>
      <c r="K405" s="60" t="s">
        <v>1942</v>
      </c>
      <c r="L405" s="60" t="s">
        <v>1945</v>
      </c>
      <c r="M405" s="60" t="s">
        <v>1944</v>
      </c>
      <c r="N405" s="60" t="s">
        <v>290</v>
      </c>
      <c r="O405" s="60" t="s">
        <v>290</v>
      </c>
      <c r="P405" s="60" t="s">
        <v>1204</v>
      </c>
      <c r="Q405" s="60" t="s">
        <v>290</v>
      </c>
      <c r="R405" s="60" t="s">
        <v>1135</v>
      </c>
      <c r="S405" s="73">
        <v>44749</v>
      </c>
      <c r="T405" s="60" t="s">
        <v>3794</v>
      </c>
      <c r="U405" s="73">
        <v>44677</v>
      </c>
      <c r="V405" s="60" t="s">
        <v>290</v>
      </c>
    </row>
    <row r="406" spans="1:22" ht="14.5">
      <c r="A406" s="60" t="s">
        <v>578</v>
      </c>
      <c r="B406" s="60" t="s">
        <v>691</v>
      </c>
      <c r="C406" s="60" t="s">
        <v>674</v>
      </c>
      <c r="D406" s="60" t="s">
        <v>1325</v>
      </c>
      <c r="E406" s="60" t="s">
        <v>2993</v>
      </c>
      <c r="F406" s="73">
        <v>44700</v>
      </c>
      <c r="G406" s="61">
        <v>-16182.42</v>
      </c>
      <c r="H406" s="61">
        <v>-1383596.91</v>
      </c>
      <c r="I406" s="60" t="s">
        <v>20</v>
      </c>
      <c r="J406" s="60" t="s">
        <v>2994</v>
      </c>
      <c r="K406" s="60" t="s">
        <v>2995</v>
      </c>
      <c r="L406" s="60" t="s">
        <v>2996</v>
      </c>
      <c r="M406" s="60" t="s">
        <v>2993</v>
      </c>
      <c r="N406" s="60" t="s">
        <v>290</v>
      </c>
      <c r="O406" s="60" t="s">
        <v>290</v>
      </c>
      <c r="P406" s="60" t="s">
        <v>1204</v>
      </c>
      <c r="Q406" s="60" t="s">
        <v>290</v>
      </c>
      <c r="R406" s="60" t="s">
        <v>1135</v>
      </c>
      <c r="S406" s="73"/>
      <c r="T406" s="60" t="s">
        <v>290</v>
      </c>
      <c r="U406" s="73">
        <v>44700</v>
      </c>
      <c r="V406" s="60" t="s">
        <v>290</v>
      </c>
    </row>
    <row r="407" spans="1:22" ht="14.5">
      <c r="A407" s="60" t="s">
        <v>578</v>
      </c>
      <c r="B407" s="60" t="s">
        <v>1130</v>
      </c>
      <c r="C407" s="60" t="s">
        <v>676</v>
      </c>
      <c r="D407" s="60" t="s">
        <v>1325</v>
      </c>
      <c r="E407" s="60" t="s">
        <v>2997</v>
      </c>
      <c r="F407" s="73">
        <v>44720</v>
      </c>
      <c r="G407" s="61">
        <v>-41393.71</v>
      </c>
      <c r="H407" s="61">
        <v>-3648855.54</v>
      </c>
      <c r="I407" s="60" t="s">
        <v>20</v>
      </c>
      <c r="J407" s="60" t="s">
        <v>2994</v>
      </c>
      <c r="K407" s="60" t="s">
        <v>2995</v>
      </c>
      <c r="L407" s="60" t="s">
        <v>2998</v>
      </c>
      <c r="M407" s="60" t="s">
        <v>2997</v>
      </c>
      <c r="N407" s="60" t="s">
        <v>290</v>
      </c>
      <c r="O407" s="60" t="s">
        <v>290</v>
      </c>
      <c r="P407" s="60" t="s">
        <v>1204</v>
      </c>
      <c r="Q407" s="60" t="s">
        <v>290</v>
      </c>
      <c r="R407" s="60" t="s">
        <v>1135</v>
      </c>
      <c r="S407" s="73"/>
      <c r="T407" s="60" t="s">
        <v>290</v>
      </c>
      <c r="U407" s="73">
        <v>44720</v>
      </c>
      <c r="V407" s="60" t="s">
        <v>290</v>
      </c>
    </row>
    <row r="408" spans="1:22" ht="14.5">
      <c r="A408" s="60" t="s">
        <v>578</v>
      </c>
      <c r="B408" s="60" t="s">
        <v>1130</v>
      </c>
      <c r="C408" s="60" t="s">
        <v>676</v>
      </c>
      <c r="D408" s="60" t="s">
        <v>1325</v>
      </c>
      <c r="E408" s="60" t="s">
        <v>3001</v>
      </c>
      <c r="F408" s="73">
        <v>44733</v>
      </c>
      <c r="G408" s="61">
        <v>-1909.01</v>
      </c>
      <c r="H408" s="61">
        <v>-168279.23</v>
      </c>
      <c r="I408" s="60" t="s">
        <v>20</v>
      </c>
      <c r="J408" s="60" t="s">
        <v>2994</v>
      </c>
      <c r="K408" s="60" t="s">
        <v>3002</v>
      </c>
      <c r="L408" s="60" t="s">
        <v>3003</v>
      </c>
      <c r="M408" s="60" t="s">
        <v>3001</v>
      </c>
      <c r="N408" s="60" t="s">
        <v>290</v>
      </c>
      <c r="O408" s="60" t="s">
        <v>290</v>
      </c>
      <c r="P408" s="60" t="s">
        <v>1204</v>
      </c>
      <c r="Q408" s="60" t="s">
        <v>290</v>
      </c>
      <c r="R408" s="60" t="s">
        <v>1135</v>
      </c>
      <c r="S408" s="73"/>
      <c r="T408" s="60" t="s">
        <v>290</v>
      </c>
      <c r="U408" s="73">
        <v>44733</v>
      </c>
      <c r="V408" s="60" t="s">
        <v>290</v>
      </c>
    </row>
    <row r="409" spans="1:22" ht="14.5">
      <c r="A409" s="60" t="s">
        <v>578</v>
      </c>
      <c r="B409" s="60" t="s">
        <v>691</v>
      </c>
      <c r="C409" s="60" t="s">
        <v>676</v>
      </c>
      <c r="D409" s="60" t="s">
        <v>1325</v>
      </c>
      <c r="E409" s="60" t="s">
        <v>2999</v>
      </c>
      <c r="F409" s="73">
        <v>44686</v>
      </c>
      <c r="G409" s="61">
        <v>-1532.82</v>
      </c>
      <c r="H409" s="61">
        <v>-131056.11</v>
      </c>
      <c r="I409" s="60" t="s">
        <v>20</v>
      </c>
      <c r="J409" s="60" t="s">
        <v>2994</v>
      </c>
      <c r="K409" s="60" t="s">
        <v>1942</v>
      </c>
      <c r="L409" s="60" t="s">
        <v>3000</v>
      </c>
      <c r="M409" s="60" t="s">
        <v>2999</v>
      </c>
      <c r="N409" s="60" t="s">
        <v>290</v>
      </c>
      <c r="O409" s="60" t="s">
        <v>290</v>
      </c>
      <c r="P409" s="60" t="s">
        <v>1204</v>
      </c>
      <c r="Q409" s="60" t="s">
        <v>290</v>
      </c>
      <c r="R409" s="60" t="s">
        <v>1135</v>
      </c>
      <c r="S409" s="73">
        <v>44760</v>
      </c>
      <c r="T409" s="60" t="s">
        <v>3974</v>
      </c>
      <c r="U409" s="73">
        <v>44686</v>
      </c>
      <c r="V409" s="60" t="s">
        <v>290</v>
      </c>
    </row>
    <row r="410" spans="1:22" ht="14.5">
      <c r="A410" s="60" t="s">
        <v>578</v>
      </c>
      <c r="B410" s="60" t="s">
        <v>691</v>
      </c>
      <c r="C410" s="60" t="s">
        <v>674</v>
      </c>
      <c r="D410" s="60" t="s">
        <v>1325</v>
      </c>
      <c r="E410" s="60" t="s">
        <v>3004</v>
      </c>
      <c r="F410" s="73">
        <v>44707</v>
      </c>
      <c r="G410" s="61">
        <v>-40468.28</v>
      </c>
      <c r="H410" s="61">
        <v>-3460037.94</v>
      </c>
      <c r="I410" s="60" t="s">
        <v>20</v>
      </c>
      <c r="J410" s="60" t="s">
        <v>1946</v>
      </c>
      <c r="K410" s="60" t="s">
        <v>3005</v>
      </c>
      <c r="L410" s="60" t="s">
        <v>3006</v>
      </c>
      <c r="M410" s="60" t="s">
        <v>3004</v>
      </c>
      <c r="N410" s="60" t="s">
        <v>290</v>
      </c>
      <c r="O410" s="60" t="s">
        <v>290</v>
      </c>
      <c r="P410" s="60" t="s">
        <v>1948</v>
      </c>
      <c r="Q410" s="60" t="s">
        <v>290</v>
      </c>
      <c r="R410" s="60" t="s">
        <v>1135</v>
      </c>
      <c r="S410" s="73"/>
      <c r="T410" s="60" t="s">
        <v>290</v>
      </c>
      <c r="U410" s="73">
        <v>44707</v>
      </c>
      <c r="V410" s="60" t="s">
        <v>290</v>
      </c>
    </row>
    <row r="411" spans="1:22" ht="14.5">
      <c r="A411" s="60" t="s">
        <v>578</v>
      </c>
      <c r="B411" s="60" t="s">
        <v>691</v>
      </c>
      <c r="C411" s="60" t="s">
        <v>674</v>
      </c>
      <c r="D411" s="60" t="s">
        <v>1325</v>
      </c>
      <c r="E411" s="60" t="s">
        <v>3007</v>
      </c>
      <c r="F411" s="73">
        <v>44690</v>
      </c>
      <c r="G411" s="61">
        <v>-17717.87</v>
      </c>
      <c r="H411" s="61">
        <v>-1514877.89</v>
      </c>
      <c r="I411" s="60" t="s">
        <v>20</v>
      </c>
      <c r="J411" s="60" t="s">
        <v>1950</v>
      </c>
      <c r="K411" s="60" t="s">
        <v>1947</v>
      </c>
      <c r="L411" s="60" t="s">
        <v>3008</v>
      </c>
      <c r="M411" s="60" t="s">
        <v>3007</v>
      </c>
      <c r="N411" s="60" t="s">
        <v>290</v>
      </c>
      <c r="O411" s="60" t="s">
        <v>290</v>
      </c>
      <c r="P411" s="60" t="s">
        <v>1948</v>
      </c>
      <c r="Q411" s="60" t="s">
        <v>290</v>
      </c>
      <c r="R411" s="60" t="s">
        <v>1135</v>
      </c>
      <c r="S411" s="73"/>
      <c r="T411" s="60" t="s">
        <v>290</v>
      </c>
      <c r="U411" s="73">
        <v>44690</v>
      </c>
      <c r="V411" s="60" t="s">
        <v>290</v>
      </c>
    </row>
    <row r="412" spans="1:22" ht="14.5">
      <c r="A412" s="60" t="s">
        <v>578</v>
      </c>
      <c r="B412" s="60" t="s">
        <v>691</v>
      </c>
      <c r="C412" s="60" t="s">
        <v>674</v>
      </c>
      <c r="D412" s="60" t="s">
        <v>1325</v>
      </c>
      <c r="E412" s="60" t="s">
        <v>3009</v>
      </c>
      <c r="F412" s="73">
        <v>44703</v>
      </c>
      <c r="G412" s="61">
        <v>-320.10000000000002</v>
      </c>
      <c r="H412" s="61">
        <v>-27368.55</v>
      </c>
      <c r="I412" s="60" t="s">
        <v>20</v>
      </c>
      <c r="J412" s="60" t="s">
        <v>1950</v>
      </c>
      <c r="K412" s="60" t="s">
        <v>1947</v>
      </c>
      <c r="L412" s="60" t="s">
        <v>3010</v>
      </c>
      <c r="M412" s="60" t="s">
        <v>3009</v>
      </c>
      <c r="N412" s="60" t="s">
        <v>290</v>
      </c>
      <c r="O412" s="60" t="s">
        <v>290</v>
      </c>
      <c r="P412" s="60" t="s">
        <v>1948</v>
      </c>
      <c r="Q412" s="60" t="s">
        <v>290</v>
      </c>
      <c r="R412" s="60" t="s">
        <v>1135</v>
      </c>
      <c r="S412" s="73"/>
      <c r="T412" s="60" t="s">
        <v>290</v>
      </c>
      <c r="U412" s="73">
        <v>44703</v>
      </c>
      <c r="V412" s="60" t="s">
        <v>290</v>
      </c>
    </row>
    <row r="413" spans="1:22" ht="14.5">
      <c r="A413" s="60" t="s">
        <v>578</v>
      </c>
      <c r="B413" s="60" t="s">
        <v>691</v>
      </c>
      <c r="C413" s="60" t="s">
        <v>674</v>
      </c>
      <c r="D413" s="60" t="s">
        <v>1325</v>
      </c>
      <c r="E413" s="60" t="s">
        <v>3018</v>
      </c>
      <c r="F413" s="73">
        <v>44703</v>
      </c>
      <c r="G413" s="61">
        <v>-1047.0899999999999</v>
      </c>
      <c r="H413" s="61">
        <v>-89526.2</v>
      </c>
      <c r="I413" s="60" t="s">
        <v>20</v>
      </c>
      <c r="J413" s="60" t="s">
        <v>1950</v>
      </c>
      <c r="K413" s="60" t="s">
        <v>3016</v>
      </c>
      <c r="L413" s="60" t="s">
        <v>3019</v>
      </c>
      <c r="M413" s="60" t="s">
        <v>3018</v>
      </c>
      <c r="N413" s="60" t="s">
        <v>290</v>
      </c>
      <c r="O413" s="60" t="s">
        <v>290</v>
      </c>
      <c r="P413" s="60" t="s">
        <v>1948</v>
      </c>
      <c r="Q413" s="60" t="s">
        <v>290</v>
      </c>
      <c r="R413" s="60" t="s">
        <v>1135</v>
      </c>
      <c r="S413" s="73"/>
      <c r="T413" s="60" t="s">
        <v>290</v>
      </c>
      <c r="U413" s="73">
        <v>44703</v>
      </c>
      <c r="V413" s="60" t="s">
        <v>290</v>
      </c>
    </row>
    <row r="414" spans="1:22" ht="14.5">
      <c r="A414" s="60" t="s">
        <v>578</v>
      </c>
      <c r="B414" s="60" t="s">
        <v>691</v>
      </c>
      <c r="C414" s="60" t="s">
        <v>674</v>
      </c>
      <c r="D414" s="60" t="s">
        <v>1325</v>
      </c>
      <c r="E414" s="60" t="s">
        <v>3011</v>
      </c>
      <c r="F414" s="73">
        <v>44703</v>
      </c>
      <c r="G414" s="61">
        <v>-7062.43</v>
      </c>
      <c r="H414" s="61">
        <v>-603837.77</v>
      </c>
      <c r="I414" s="60" t="s">
        <v>20</v>
      </c>
      <c r="J414" s="60" t="s">
        <v>1950</v>
      </c>
      <c r="K414" s="60" t="s">
        <v>1947</v>
      </c>
      <c r="L414" s="60" t="s">
        <v>3012</v>
      </c>
      <c r="M414" s="60" t="s">
        <v>3011</v>
      </c>
      <c r="N414" s="60" t="s">
        <v>290</v>
      </c>
      <c r="O414" s="60" t="s">
        <v>290</v>
      </c>
      <c r="P414" s="60" t="s">
        <v>1948</v>
      </c>
      <c r="Q414" s="60" t="s">
        <v>290</v>
      </c>
      <c r="R414" s="60" t="s">
        <v>1135</v>
      </c>
      <c r="S414" s="73"/>
      <c r="T414" s="60" t="s">
        <v>290</v>
      </c>
      <c r="U414" s="73">
        <v>44703</v>
      </c>
      <c r="V414" s="60" t="s">
        <v>290</v>
      </c>
    </row>
    <row r="415" spans="1:22" ht="14.5">
      <c r="A415" s="60" t="s">
        <v>578</v>
      </c>
      <c r="B415" s="60" t="s">
        <v>691</v>
      </c>
      <c r="C415" s="60" t="s">
        <v>674</v>
      </c>
      <c r="D415" s="60" t="s">
        <v>1325</v>
      </c>
      <c r="E415" s="60" t="s">
        <v>3013</v>
      </c>
      <c r="F415" s="73">
        <v>44712</v>
      </c>
      <c r="G415" s="61">
        <v>-42384.93</v>
      </c>
      <c r="H415" s="61">
        <v>-3736231.58</v>
      </c>
      <c r="I415" s="60" t="s">
        <v>20</v>
      </c>
      <c r="J415" s="60" t="s">
        <v>1950</v>
      </c>
      <c r="K415" s="60" t="s">
        <v>1947</v>
      </c>
      <c r="L415" s="60" t="s">
        <v>3014</v>
      </c>
      <c r="M415" s="60" t="s">
        <v>3013</v>
      </c>
      <c r="N415" s="60" t="s">
        <v>290</v>
      </c>
      <c r="O415" s="60" t="s">
        <v>290</v>
      </c>
      <c r="P415" s="60" t="s">
        <v>1948</v>
      </c>
      <c r="Q415" s="60" t="s">
        <v>290</v>
      </c>
      <c r="R415" s="60" t="s">
        <v>1135</v>
      </c>
      <c r="S415" s="73"/>
      <c r="T415" s="60" t="s">
        <v>290</v>
      </c>
      <c r="U415" s="73">
        <v>44712</v>
      </c>
      <c r="V415" s="60" t="s">
        <v>290</v>
      </c>
    </row>
    <row r="416" spans="1:22" ht="14.5">
      <c r="A416" s="60" t="s">
        <v>578</v>
      </c>
      <c r="B416" s="60" t="s">
        <v>691</v>
      </c>
      <c r="C416" s="60" t="s">
        <v>674</v>
      </c>
      <c r="D416" s="60" t="s">
        <v>1325</v>
      </c>
      <c r="E416" s="60" t="s">
        <v>3020</v>
      </c>
      <c r="F416" s="73">
        <v>44724</v>
      </c>
      <c r="G416" s="61">
        <v>-7012.16</v>
      </c>
      <c r="H416" s="61">
        <v>-618121.9</v>
      </c>
      <c r="I416" s="60" t="s">
        <v>20</v>
      </c>
      <c r="J416" s="60" t="s">
        <v>1950</v>
      </c>
      <c r="K416" s="60" t="s">
        <v>1947</v>
      </c>
      <c r="L416" s="60" t="s">
        <v>3021</v>
      </c>
      <c r="M416" s="60" t="s">
        <v>3020</v>
      </c>
      <c r="N416" s="60" t="s">
        <v>290</v>
      </c>
      <c r="O416" s="60" t="s">
        <v>290</v>
      </c>
      <c r="P416" s="60" t="s">
        <v>1948</v>
      </c>
      <c r="Q416" s="60" t="s">
        <v>290</v>
      </c>
      <c r="R416" s="60" t="s">
        <v>1135</v>
      </c>
      <c r="S416" s="73"/>
      <c r="T416" s="60" t="s">
        <v>290</v>
      </c>
      <c r="U416" s="73">
        <v>44724</v>
      </c>
      <c r="V416" s="60" t="s">
        <v>290</v>
      </c>
    </row>
    <row r="417" spans="1:22" ht="14.5">
      <c r="A417" s="60" t="s">
        <v>578</v>
      </c>
      <c r="B417" s="60" t="s">
        <v>691</v>
      </c>
      <c r="C417" s="60" t="s">
        <v>674</v>
      </c>
      <c r="D417" s="60" t="s">
        <v>1325</v>
      </c>
      <c r="E417" s="60" t="s">
        <v>3015</v>
      </c>
      <c r="F417" s="73">
        <v>44692</v>
      </c>
      <c r="G417" s="61">
        <v>-23138.02</v>
      </c>
      <c r="H417" s="61">
        <v>-1978300.71</v>
      </c>
      <c r="I417" s="60" t="s">
        <v>20</v>
      </c>
      <c r="J417" s="60" t="s">
        <v>1950</v>
      </c>
      <c r="K417" s="60" t="s">
        <v>3016</v>
      </c>
      <c r="L417" s="60" t="s">
        <v>3017</v>
      </c>
      <c r="M417" s="60" t="s">
        <v>3015</v>
      </c>
      <c r="N417" s="60" t="s">
        <v>290</v>
      </c>
      <c r="O417" s="60" t="s">
        <v>290</v>
      </c>
      <c r="P417" s="60" t="s">
        <v>1948</v>
      </c>
      <c r="Q417" s="60" t="s">
        <v>290</v>
      </c>
      <c r="R417" s="60" t="s">
        <v>1135</v>
      </c>
      <c r="S417" s="73">
        <v>44749</v>
      </c>
      <c r="T417" s="60" t="s">
        <v>3795</v>
      </c>
      <c r="U417" s="73">
        <v>44692</v>
      </c>
      <c r="V417" s="60" t="s">
        <v>290</v>
      </c>
    </row>
    <row r="418" spans="1:22" ht="14.5">
      <c r="A418" s="60" t="s">
        <v>578</v>
      </c>
      <c r="B418" s="60" t="s">
        <v>691</v>
      </c>
      <c r="C418" s="60" t="s">
        <v>674</v>
      </c>
      <c r="D418" s="60" t="s">
        <v>1325</v>
      </c>
      <c r="E418" s="60" t="s">
        <v>1949</v>
      </c>
      <c r="F418" s="73">
        <v>44672</v>
      </c>
      <c r="G418" s="61">
        <v>-3847.31</v>
      </c>
      <c r="H418" s="61">
        <v>-327983.18</v>
      </c>
      <c r="I418" s="60" t="s">
        <v>20</v>
      </c>
      <c r="J418" s="60" t="s">
        <v>1950</v>
      </c>
      <c r="K418" s="60" t="s">
        <v>1947</v>
      </c>
      <c r="L418" s="60" t="s">
        <v>1951</v>
      </c>
      <c r="M418" s="60" t="s">
        <v>1949</v>
      </c>
      <c r="N418" s="60" t="s">
        <v>290</v>
      </c>
      <c r="O418" s="60" t="s">
        <v>290</v>
      </c>
      <c r="P418" s="60" t="s">
        <v>1948</v>
      </c>
      <c r="Q418" s="60" t="s">
        <v>290</v>
      </c>
      <c r="R418" s="60" t="s">
        <v>1135</v>
      </c>
      <c r="S418" s="73">
        <v>44761</v>
      </c>
      <c r="T418" s="60" t="s">
        <v>3975</v>
      </c>
      <c r="U418" s="73">
        <v>44672</v>
      </c>
      <c r="V418" s="60" t="s">
        <v>290</v>
      </c>
    </row>
    <row r="419" spans="1:22" ht="14.5">
      <c r="A419" s="60" t="s">
        <v>578</v>
      </c>
      <c r="B419" s="60" t="s">
        <v>691</v>
      </c>
      <c r="C419" s="60" t="s">
        <v>674</v>
      </c>
      <c r="D419" s="60" t="s">
        <v>1325</v>
      </c>
      <c r="E419" s="60" t="s">
        <v>3022</v>
      </c>
      <c r="F419" s="73">
        <v>44690</v>
      </c>
      <c r="G419" s="61">
        <v>-3138.93</v>
      </c>
      <c r="H419" s="61">
        <v>-268378.52</v>
      </c>
      <c r="I419" s="60" t="s">
        <v>20</v>
      </c>
      <c r="J419" s="60" t="s">
        <v>1950</v>
      </c>
      <c r="K419" s="60" t="s">
        <v>3016</v>
      </c>
      <c r="L419" s="60" t="s">
        <v>3023</v>
      </c>
      <c r="M419" s="60" t="s">
        <v>3022</v>
      </c>
      <c r="N419" s="60" t="s">
        <v>290</v>
      </c>
      <c r="O419" s="60" t="s">
        <v>290</v>
      </c>
      <c r="P419" s="60" t="s">
        <v>1948</v>
      </c>
      <c r="Q419" s="60" t="s">
        <v>290</v>
      </c>
      <c r="R419" s="60" t="s">
        <v>1135</v>
      </c>
      <c r="S419" s="73">
        <v>44759</v>
      </c>
      <c r="T419" s="60" t="s">
        <v>3976</v>
      </c>
      <c r="U419" s="73">
        <v>44690</v>
      </c>
      <c r="V419" s="60" t="s">
        <v>290</v>
      </c>
    </row>
    <row r="420" spans="1:22" ht="14.5">
      <c r="A420" s="60" t="s">
        <v>578</v>
      </c>
      <c r="B420" s="60" t="s">
        <v>691</v>
      </c>
      <c r="C420" s="60" t="s">
        <v>674</v>
      </c>
      <c r="D420" s="60" t="s">
        <v>1325</v>
      </c>
      <c r="E420" s="60" t="s">
        <v>3024</v>
      </c>
      <c r="F420" s="73">
        <v>44704</v>
      </c>
      <c r="G420" s="61">
        <v>-36520.120000000003</v>
      </c>
      <c r="H420" s="61">
        <v>-3122470.26</v>
      </c>
      <c r="I420" s="60" t="s">
        <v>20</v>
      </c>
      <c r="J420" s="60" t="s">
        <v>3025</v>
      </c>
      <c r="K420" s="60" t="s">
        <v>3026</v>
      </c>
      <c r="L420" s="60" t="s">
        <v>3027</v>
      </c>
      <c r="M420" s="60" t="s">
        <v>3024</v>
      </c>
      <c r="N420" s="60" t="s">
        <v>290</v>
      </c>
      <c r="O420" s="60" t="s">
        <v>290</v>
      </c>
      <c r="P420" s="60" t="s">
        <v>1956</v>
      </c>
      <c r="Q420" s="60" t="s">
        <v>290</v>
      </c>
      <c r="R420" s="60" t="s">
        <v>1135</v>
      </c>
      <c r="S420" s="73"/>
      <c r="T420" s="60" t="s">
        <v>290</v>
      </c>
      <c r="U420" s="73">
        <v>44704</v>
      </c>
      <c r="V420" s="60" t="s">
        <v>290</v>
      </c>
    </row>
    <row r="421" spans="1:22" ht="14.5">
      <c r="A421" s="60" t="s">
        <v>578</v>
      </c>
      <c r="B421" s="60" t="s">
        <v>691</v>
      </c>
      <c r="C421" s="60" t="s">
        <v>674</v>
      </c>
      <c r="D421" s="60" t="s">
        <v>1325</v>
      </c>
      <c r="E421" s="60" t="s">
        <v>3028</v>
      </c>
      <c r="F421" s="73">
        <v>44706</v>
      </c>
      <c r="G421" s="61">
        <v>-3197.33</v>
      </c>
      <c r="H421" s="61">
        <v>-273371.71999999997</v>
      </c>
      <c r="I421" s="60" t="s">
        <v>20</v>
      </c>
      <c r="J421" s="60" t="s">
        <v>3025</v>
      </c>
      <c r="K421" s="60" t="s">
        <v>3026</v>
      </c>
      <c r="L421" s="60" t="s">
        <v>3029</v>
      </c>
      <c r="M421" s="60" t="s">
        <v>3028</v>
      </c>
      <c r="N421" s="60" t="s">
        <v>290</v>
      </c>
      <c r="O421" s="60" t="s">
        <v>290</v>
      </c>
      <c r="P421" s="60" t="s">
        <v>1956</v>
      </c>
      <c r="Q421" s="60" t="s">
        <v>290</v>
      </c>
      <c r="R421" s="60" t="s">
        <v>1135</v>
      </c>
      <c r="S421" s="73"/>
      <c r="T421" s="60" t="s">
        <v>290</v>
      </c>
      <c r="U421" s="73">
        <v>44706</v>
      </c>
      <c r="V421" s="60" t="s">
        <v>290</v>
      </c>
    </row>
    <row r="422" spans="1:22" ht="14.5">
      <c r="A422" s="60" t="s">
        <v>578</v>
      </c>
      <c r="B422" s="60" t="s">
        <v>691</v>
      </c>
      <c r="C422" s="60" t="s">
        <v>674</v>
      </c>
      <c r="D422" s="60" t="s">
        <v>1325</v>
      </c>
      <c r="E422" s="60" t="s">
        <v>1952</v>
      </c>
      <c r="F422" s="73">
        <v>44671</v>
      </c>
      <c r="G422" s="61">
        <v>-21730</v>
      </c>
      <c r="H422" s="61">
        <v>-1852482.5</v>
      </c>
      <c r="I422" s="60" t="s">
        <v>20</v>
      </c>
      <c r="J422" s="60" t="s">
        <v>1953</v>
      </c>
      <c r="K422" s="60" t="s">
        <v>1954</v>
      </c>
      <c r="L422" s="60" t="s">
        <v>1955</v>
      </c>
      <c r="M422" s="60" t="s">
        <v>1952</v>
      </c>
      <c r="N422" s="60" t="s">
        <v>290</v>
      </c>
      <c r="O422" s="60" t="s">
        <v>290</v>
      </c>
      <c r="P422" s="60" t="s">
        <v>1956</v>
      </c>
      <c r="Q422" s="60" t="s">
        <v>290</v>
      </c>
      <c r="R422" s="60" t="s">
        <v>1135</v>
      </c>
      <c r="S422" s="73">
        <v>44749</v>
      </c>
      <c r="T422" s="60" t="s">
        <v>3796</v>
      </c>
      <c r="U422" s="73">
        <v>44671</v>
      </c>
      <c r="V422" s="60" t="s">
        <v>290</v>
      </c>
    </row>
    <row r="423" spans="1:22" ht="14.5">
      <c r="A423" s="60" t="s">
        <v>578</v>
      </c>
      <c r="B423" s="60" t="s">
        <v>691</v>
      </c>
      <c r="C423" s="60" t="s">
        <v>674</v>
      </c>
      <c r="D423" s="60" t="s">
        <v>1325</v>
      </c>
      <c r="E423" s="60" t="s">
        <v>3030</v>
      </c>
      <c r="F423" s="73">
        <v>44693</v>
      </c>
      <c r="G423" s="61">
        <v>-34081</v>
      </c>
      <c r="H423" s="61">
        <v>-2913925.5</v>
      </c>
      <c r="I423" s="60" t="s">
        <v>20</v>
      </c>
      <c r="J423" s="60" t="s">
        <v>3031</v>
      </c>
      <c r="K423" s="60" t="s">
        <v>1954</v>
      </c>
      <c r="L423" s="60" t="s">
        <v>3032</v>
      </c>
      <c r="M423" s="60" t="s">
        <v>3030</v>
      </c>
      <c r="N423" s="60" t="s">
        <v>290</v>
      </c>
      <c r="O423" s="60" t="s">
        <v>290</v>
      </c>
      <c r="P423" s="60" t="s">
        <v>1956</v>
      </c>
      <c r="Q423" s="60" t="s">
        <v>290</v>
      </c>
      <c r="R423" s="60" t="s">
        <v>1135</v>
      </c>
      <c r="S423" s="73">
        <v>44759</v>
      </c>
      <c r="T423" s="60" t="s">
        <v>3977</v>
      </c>
      <c r="U423" s="73">
        <v>44693</v>
      </c>
      <c r="V423" s="60" t="s">
        <v>290</v>
      </c>
    </row>
    <row r="424" spans="1:22" ht="14.5">
      <c r="A424" s="60" t="s">
        <v>578</v>
      </c>
      <c r="B424" s="60" t="s">
        <v>691</v>
      </c>
      <c r="C424" s="60" t="s">
        <v>674</v>
      </c>
      <c r="D424" s="60" t="s">
        <v>1325</v>
      </c>
      <c r="E424" s="60" t="s">
        <v>3033</v>
      </c>
      <c r="F424" s="73">
        <v>44693</v>
      </c>
      <c r="G424" s="61">
        <v>-229180.19</v>
      </c>
      <c r="H424" s="61">
        <v>-19594906.25</v>
      </c>
      <c r="I424" s="60" t="s">
        <v>20</v>
      </c>
      <c r="J424" s="60" t="s">
        <v>3034</v>
      </c>
      <c r="K424" s="60" t="s">
        <v>3035</v>
      </c>
      <c r="L424" s="60" t="s">
        <v>3036</v>
      </c>
      <c r="M424" s="60" t="s">
        <v>3033</v>
      </c>
      <c r="N424" s="60" t="s">
        <v>290</v>
      </c>
      <c r="O424" s="60" t="s">
        <v>290</v>
      </c>
      <c r="P424" s="60" t="s">
        <v>1343</v>
      </c>
      <c r="Q424" s="60" t="s">
        <v>290</v>
      </c>
      <c r="R424" s="60" t="s">
        <v>1135</v>
      </c>
      <c r="S424" s="73"/>
      <c r="T424" s="60" t="s">
        <v>290</v>
      </c>
      <c r="U424" s="73">
        <v>44693</v>
      </c>
      <c r="V424" s="60" t="s">
        <v>290</v>
      </c>
    </row>
    <row r="425" spans="1:22" ht="14.5">
      <c r="A425" s="60" t="s">
        <v>578</v>
      </c>
      <c r="B425" s="60" t="s">
        <v>691</v>
      </c>
      <c r="C425" s="60" t="s">
        <v>674</v>
      </c>
      <c r="D425" s="60" t="s">
        <v>1325</v>
      </c>
      <c r="E425" s="60" t="s">
        <v>3037</v>
      </c>
      <c r="F425" s="73">
        <v>44704</v>
      </c>
      <c r="G425" s="61">
        <v>-120791.79</v>
      </c>
      <c r="H425" s="61">
        <v>-10327698.050000001</v>
      </c>
      <c r="I425" s="60" t="s">
        <v>20</v>
      </c>
      <c r="J425" s="60" t="s">
        <v>3034</v>
      </c>
      <c r="K425" s="60" t="s">
        <v>3035</v>
      </c>
      <c r="L425" s="60" t="s">
        <v>3038</v>
      </c>
      <c r="M425" s="60" t="s">
        <v>3037</v>
      </c>
      <c r="N425" s="60" t="s">
        <v>290</v>
      </c>
      <c r="O425" s="60" t="s">
        <v>290</v>
      </c>
      <c r="P425" s="60" t="s">
        <v>1343</v>
      </c>
      <c r="Q425" s="60" t="s">
        <v>290</v>
      </c>
      <c r="R425" s="60" t="s">
        <v>1135</v>
      </c>
      <c r="S425" s="73"/>
      <c r="T425" s="60" t="s">
        <v>290</v>
      </c>
      <c r="U425" s="73">
        <v>44704</v>
      </c>
      <c r="V425" s="60" t="s">
        <v>290</v>
      </c>
    </row>
    <row r="426" spans="1:22" ht="14.5">
      <c r="A426" s="60" t="s">
        <v>578</v>
      </c>
      <c r="B426" s="60" t="s">
        <v>691</v>
      </c>
      <c r="C426" s="60" t="s">
        <v>674</v>
      </c>
      <c r="D426" s="60" t="s">
        <v>1325</v>
      </c>
      <c r="E426" s="60" t="s">
        <v>3039</v>
      </c>
      <c r="F426" s="73">
        <v>44705</v>
      </c>
      <c r="G426" s="61">
        <v>-72930.62</v>
      </c>
      <c r="H426" s="61">
        <v>-6235568.0099999998</v>
      </c>
      <c r="I426" s="60" t="s">
        <v>20</v>
      </c>
      <c r="J426" s="60" t="s">
        <v>3034</v>
      </c>
      <c r="K426" s="60" t="s">
        <v>3035</v>
      </c>
      <c r="L426" s="60" t="s">
        <v>3040</v>
      </c>
      <c r="M426" s="60" t="s">
        <v>3039</v>
      </c>
      <c r="N426" s="60" t="s">
        <v>290</v>
      </c>
      <c r="O426" s="60" t="s">
        <v>290</v>
      </c>
      <c r="P426" s="60" t="s">
        <v>1343</v>
      </c>
      <c r="Q426" s="60" t="s">
        <v>290</v>
      </c>
      <c r="R426" s="60" t="s">
        <v>1135</v>
      </c>
      <c r="S426" s="73"/>
      <c r="T426" s="60" t="s">
        <v>290</v>
      </c>
      <c r="U426" s="73">
        <v>44705</v>
      </c>
      <c r="V426" s="60" t="s">
        <v>290</v>
      </c>
    </row>
    <row r="427" spans="1:22" ht="14.5">
      <c r="A427" s="60" t="s">
        <v>578</v>
      </c>
      <c r="B427" s="60" t="s">
        <v>691</v>
      </c>
      <c r="C427" s="60" t="s">
        <v>674</v>
      </c>
      <c r="D427" s="60" t="s">
        <v>1325</v>
      </c>
      <c r="E427" s="60" t="s">
        <v>3041</v>
      </c>
      <c r="F427" s="73">
        <v>44704</v>
      </c>
      <c r="G427" s="61">
        <v>-107432.1</v>
      </c>
      <c r="H427" s="61">
        <v>-9185444.5500000007</v>
      </c>
      <c r="I427" s="60" t="s">
        <v>20</v>
      </c>
      <c r="J427" s="60" t="s">
        <v>3034</v>
      </c>
      <c r="K427" s="60" t="s">
        <v>3035</v>
      </c>
      <c r="L427" s="60" t="s">
        <v>3042</v>
      </c>
      <c r="M427" s="60" t="s">
        <v>3041</v>
      </c>
      <c r="N427" s="60" t="s">
        <v>290</v>
      </c>
      <c r="O427" s="60" t="s">
        <v>290</v>
      </c>
      <c r="P427" s="60" t="s">
        <v>1343</v>
      </c>
      <c r="Q427" s="60" t="s">
        <v>290</v>
      </c>
      <c r="R427" s="60" t="s">
        <v>1135</v>
      </c>
      <c r="S427" s="73"/>
      <c r="T427" s="60" t="s">
        <v>290</v>
      </c>
      <c r="U427" s="73">
        <v>44704</v>
      </c>
      <c r="V427" s="60" t="s">
        <v>290</v>
      </c>
    </row>
    <row r="428" spans="1:22" ht="14.5">
      <c r="A428" s="60" t="s">
        <v>578</v>
      </c>
      <c r="B428" s="60" t="s">
        <v>691</v>
      </c>
      <c r="C428" s="60" t="s">
        <v>674</v>
      </c>
      <c r="D428" s="60" t="s">
        <v>1325</v>
      </c>
      <c r="E428" s="60" t="s">
        <v>3043</v>
      </c>
      <c r="F428" s="73">
        <v>44704</v>
      </c>
      <c r="G428" s="61">
        <v>-186790.37</v>
      </c>
      <c r="H428" s="61">
        <v>-15970576.640000001</v>
      </c>
      <c r="I428" s="60" t="s">
        <v>20</v>
      </c>
      <c r="J428" s="60" t="s">
        <v>3034</v>
      </c>
      <c r="K428" s="60" t="s">
        <v>3035</v>
      </c>
      <c r="L428" s="60" t="s">
        <v>3044</v>
      </c>
      <c r="M428" s="60" t="s">
        <v>3043</v>
      </c>
      <c r="N428" s="60" t="s">
        <v>290</v>
      </c>
      <c r="O428" s="60" t="s">
        <v>290</v>
      </c>
      <c r="P428" s="60" t="s">
        <v>1343</v>
      </c>
      <c r="Q428" s="60" t="s">
        <v>290</v>
      </c>
      <c r="R428" s="60" t="s">
        <v>1135</v>
      </c>
      <c r="S428" s="73"/>
      <c r="T428" s="60" t="s">
        <v>290</v>
      </c>
      <c r="U428" s="73">
        <v>44704</v>
      </c>
      <c r="V428" s="60" t="s">
        <v>290</v>
      </c>
    </row>
    <row r="429" spans="1:22" ht="14.5">
      <c r="A429" s="60" t="s">
        <v>578</v>
      </c>
      <c r="B429" s="60" t="s">
        <v>691</v>
      </c>
      <c r="C429" s="60" t="s">
        <v>674</v>
      </c>
      <c r="D429" s="60" t="s">
        <v>1325</v>
      </c>
      <c r="E429" s="60" t="s">
        <v>3045</v>
      </c>
      <c r="F429" s="73">
        <v>44713</v>
      </c>
      <c r="G429" s="61">
        <v>-166045.82999999999</v>
      </c>
      <c r="H429" s="61">
        <v>-14636939.91</v>
      </c>
      <c r="I429" s="60" t="s">
        <v>20</v>
      </c>
      <c r="J429" s="60" t="s">
        <v>3034</v>
      </c>
      <c r="K429" s="60" t="s">
        <v>3035</v>
      </c>
      <c r="L429" s="60" t="s">
        <v>3046</v>
      </c>
      <c r="M429" s="60" t="s">
        <v>3045</v>
      </c>
      <c r="N429" s="60" t="s">
        <v>290</v>
      </c>
      <c r="O429" s="60" t="s">
        <v>290</v>
      </c>
      <c r="P429" s="60" t="s">
        <v>1343</v>
      </c>
      <c r="Q429" s="60" t="s">
        <v>290</v>
      </c>
      <c r="R429" s="60" t="s">
        <v>1135</v>
      </c>
      <c r="S429" s="73"/>
      <c r="T429" s="60" t="s">
        <v>290</v>
      </c>
      <c r="U429" s="73">
        <v>44712</v>
      </c>
      <c r="V429" s="60" t="s">
        <v>290</v>
      </c>
    </row>
    <row r="430" spans="1:22" ht="14.5">
      <c r="A430" s="60" t="s">
        <v>578</v>
      </c>
      <c r="B430" s="60" t="s">
        <v>691</v>
      </c>
      <c r="C430" s="60" t="s">
        <v>674</v>
      </c>
      <c r="D430" s="60" t="s">
        <v>1325</v>
      </c>
      <c r="E430" s="60" t="s">
        <v>3047</v>
      </c>
      <c r="F430" s="73">
        <v>44725</v>
      </c>
      <c r="G430" s="61">
        <v>-176555.15</v>
      </c>
      <c r="H430" s="61">
        <v>-15563336.470000001</v>
      </c>
      <c r="I430" s="60" t="s">
        <v>20</v>
      </c>
      <c r="J430" s="60" t="s">
        <v>3034</v>
      </c>
      <c r="K430" s="60" t="s">
        <v>3035</v>
      </c>
      <c r="L430" s="60" t="s">
        <v>3048</v>
      </c>
      <c r="M430" s="60" t="s">
        <v>3047</v>
      </c>
      <c r="N430" s="60" t="s">
        <v>290</v>
      </c>
      <c r="O430" s="60" t="s">
        <v>290</v>
      </c>
      <c r="P430" s="60" t="s">
        <v>1343</v>
      </c>
      <c r="Q430" s="60" t="s">
        <v>290</v>
      </c>
      <c r="R430" s="60" t="s">
        <v>1135</v>
      </c>
      <c r="S430" s="73"/>
      <c r="T430" s="60" t="s">
        <v>290</v>
      </c>
      <c r="U430" s="73">
        <v>44725</v>
      </c>
      <c r="V430" s="60" t="s">
        <v>290</v>
      </c>
    </row>
    <row r="431" spans="1:22" ht="14.5">
      <c r="A431" s="60" t="s">
        <v>578</v>
      </c>
      <c r="B431" s="60" t="s">
        <v>691</v>
      </c>
      <c r="C431" s="60" t="s">
        <v>674</v>
      </c>
      <c r="D431" s="60" t="s">
        <v>1325</v>
      </c>
      <c r="E431" s="60" t="s">
        <v>3049</v>
      </c>
      <c r="F431" s="73">
        <v>44713</v>
      </c>
      <c r="G431" s="61">
        <v>-90805.68</v>
      </c>
      <c r="H431" s="61">
        <v>-8004520.6900000004</v>
      </c>
      <c r="I431" s="60" t="s">
        <v>20</v>
      </c>
      <c r="J431" s="60" t="s">
        <v>3034</v>
      </c>
      <c r="K431" s="60" t="s">
        <v>3035</v>
      </c>
      <c r="L431" s="60" t="s">
        <v>3050</v>
      </c>
      <c r="M431" s="60" t="s">
        <v>3049</v>
      </c>
      <c r="N431" s="60" t="s">
        <v>290</v>
      </c>
      <c r="O431" s="60" t="s">
        <v>290</v>
      </c>
      <c r="P431" s="60" t="s">
        <v>1343</v>
      </c>
      <c r="Q431" s="60" t="s">
        <v>290</v>
      </c>
      <c r="R431" s="60" t="s">
        <v>1135</v>
      </c>
      <c r="S431" s="73"/>
      <c r="T431" s="60" t="s">
        <v>290</v>
      </c>
      <c r="U431" s="73">
        <v>44712</v>
      </c>
      <c r="V431" s="60" t="s">
        <v>290</v>
      </c>
    </row>
    <row r="432" spans="1:22" ht="14.5">
      <c r="A432" s="60" t="s">
        <v>578</v>
      </c>
      <c r="B432" s="60" t="s">
        <v>691</v>
      </c>
      <c r="C432" s="60" t="s">
        <v>674</v>
      </c>
      <c r="D432" s="60" t="s">
        <v>1325</v>
      </c>
      <c r="E432" s="60" t="s">
        <v>3051</v>
      </c>
      <c r="F432" s="73">
        <v>44713</v>
      </c>
      <c r="G432" s="61">
        <v>-109790.39999999999</v>
      </c>
      <c r="H432" s="61">
        <v>-9678023.7599999998</v>
      </c>
      <c r="I432" s="60" t="s">
        <v>20</v>
      </c>
      <c r="J432" s="60" t="s">
        <v>3034</v>
      </c>
      <c r="K432" s="60" t="s">
        <v>3035</v>
      </c>
      <c r="L432" s="60" t="s">
        <v>3052</v>
      </c>
      <c r="M432" s="60" t="s">
        <v>3051</v>
      </c>
      <c r="N432" s="60" t="s">
        <v>290</v>
      </c>
      <c r="O432" s="60" t="s">
        <v>290</v>
      </c>
      <c r="P432" s="60" t="s">
        <v>1343</v>
      </c>
      <c r="Q432" s="60" t="s">
        <v>290</v>
      </c>
      <c r="R432" s="60" t="s">
        <v>1135</v>
      </c>
      <c r="S432" s="73"/>
      <c r="T432" s="60" t="s">
        <v>290</v>
      </c>
      <c r="U432" s="73">
        <v>44712</v>
      </c>
      <c r="V432" s="60" t="s">
        <v>290</v>
      </c>
    </row>
    <row r="433" spans="1:22" ht="14.5">
      <c r="A433" s="60" t="s">
        <v>578</v>
      </c>
      <c r="B433" s="60" t="s">
        <v>691</v>
      </c>
      <c r="C433" s="60" t="s">
        <v>674</v>
      </c>
      <c r="D433" s="60" t="s">
        <v>1325</v>
      </c>
      <c r="E433" s="60" t="s">
        <v>3053</v>
      </c>
      <c r="F433" s="73">
        <v>44713</v>
      </c>
      <c r="G433" s="61">
        <v>-233161.48</v>
      </c>
      <c r="H433" s="61">
        <v>-20553184.460000001</v>
      </c>
      <c r="I433" s="60" t="s">
        <v>20</v>
      </c>
      <c r="J433" s="60" t="s">
        <v>3034</v>
      </c>
      <c r="K433" s="60" t="s">
        <v>3035</v>
      </c>
      <c r="L433" s="60" t="s">
        <v>3054</v>
      </c>
      <c r="M433" s="60" t="s">
        <v>3053</v>
      </c>
      <c r="N433" s="60" t="s">
        <v>290</v>
      </c>
      <c r="O433" s="60" t="s">
        <v>290</v>
      </c>
      <c r="P433" s="60" t="s">
        <v>1343</v>
      </c>
      <c r="Q433" s="60" t="s">
        <v>290</v>
      </c>
      <c r="R433" s="60" t="s">
        <v>1135</v>
      </c>
      <c r="S433" s="73"/>
      <c r="T433" s="60" t="s">
        <v>290</v>
      </c>
      <c r="U433" s="73">
        <v>44712</v>
      </c>
      <c r="V433" s="60" t="s">
        <v>290</v>
      </c>
    </row>
    <row r="434" spans="1:22" ht="14.5">
      <c r="A434" s="60" t="s">
        <v>578</v>
      </c>
      <c r="B434" s="60" t="s">
        <v>691</v>
      </c>
      <c r="C434" s="60" t="s">
        <v>674</v>
      </c>
      <c r="D434" s="60" t="s">
        <v>1325</v>
      </c>
      <c r="E434" s="60" t="s">
        <v>3055</v>
      </c>
      <c r="F434" s="73">
        <v>44713</v>
      </c>
      <c r="G434" s="61">
        <v>-136295.74</v>
      </c>
      <c r="H434" s="61">
        <v>-12014469.48</v>
      </c>
      <c r="I434" s="60" t="s">
        <v>20</v>
      </c>
      <c r="J434" s="60" t="s">
        <v>3034</v>
      </c>
      <c r="K434" s="60" t="s">
        <v>3035</v>
      </c>
      <c r="L434" s="60" t="s">
        <v>3056</v>
      </c>
      <c r="M434" s="60" t="s">
        <v>3055</v>
      </c>
      <c r="N434" s="60" t="s">
        <v>290</v>
      </c>
      <c r="O434" s="60" t="s">
        <v>290</v>
      </c>
      <c r="P434" s="60" t="s">
        <v>1343</v>
      </c>
      <c r="Q434" s="60" t="s">
        <v>290</v>
      </c>
      <c r="R434" s="60" t="s">
        <v>1135</v>
      </c>
      <c r="S434" s="73"/>
      <c r="T434" s="60" t="s">
        <v>290</v>
      </c>
      <c r="U434" s="73">
        <v>44713</v>
      </c>
      <c r="V434" s="60" t="s">
        <v>290</v>
      </c>
    </row>
    <row r="435" spans="1:22" ht="14.5">
      <c r="A435" s="60" t="s">
        <v>578</v>
      </c>
      <c r="B435" s="60" t="s">
        <v>691</v>
      </c>
      <c r="C435" s="60" t="s">
        <v>674</v>
      </c>
      <c r="D435" s="60" t="s">
        <v>1325</v>
      </c>
      <c r="E435" s="60" t="s">
        <v>3057</v>
      </c>
      <c r="F435" s="73">
        <v>44727</v>
      </c>
      <c r="G435" s="61">
        <v>-226060.41</v>
      </c>
      <c r="H435" s="61">
        <v>-19927225.140000001</v>
      </c>
      <c r="I435" s="60" t="s">
        <v>20</v>
      </c>
      <c r="J435" s="60" t="s">
        <v>3034</v>
      </c>
      <c r="K435" s="60" t="s">
        <v>3035</v>
      </c>
      <c r="L435" s="60" t="s">
        <v>3058</v>
      </c>
      <c r="M435" s="60" t="s">
        <v>3057</v>
      </c>
      <c r="N435" s="60" t="s">
        <v>290</v>
      </c>
      <c r="O435" s="60" t="s">
        <v>290</v>
      </c>
      <c r="P435" s="60" t="s">
        <v>1343</v>
      </c>
      <c r="Q435" s="60" t="s">
        <v>290</v>
      </c>
      <c r="R435" s="60" t="s">
        <v>1135</v>
      </c>
      <c r="S435" s="73"/>
      <c r="T435" s="60" t="s">
        <v>290</v>
      </c>
      <c r="U435" s="73">
        <v>44727</v>
      </c>
      <c r="V435" s="60" t="s">
        <v>290</v>
      </c>
    </row>
    <row r="436" spans="1:22" ht="14.5">
      <c r="A436" s="60" t="s">
        <v>578</v>
      </c>
      <c r="B436" s="60" t="s">
        <v>691</v>
      </c>
      <c r="C436" s="60" t="s">
        <v>674</v>
      </c>
      <c r="D436" s="60" t="s">
        <v>1325</v>
      </c>
      <c r="E436" s="60" t="s">
        <v>1957</v>
      </c>
      <c r="F436" s="73">
        <v>44657</v>
      </c>
      <c r="G436" s="61">
        <v>-2361.11</v>
      </c>
      <c r="H436" s="61">
        <v>-201284.63</v>
      </c>
      <c r="I436" s="60" t="s">
        <v>20</v>
      </c>
      <c r="J436" s="60" t="s">
        <v>1958</v>
      </c>
      <c r="K436" s="60" t="s">
        <v>1959</v>
      </c>
      <c r="L436" s="60" t="s">
        <v>1960</v>
      </c>
      <c r="M436" s="60" t="s">
        <v>1957</v>
      </c>
      <c r="N436" s="60" t="s">
        <v>290</v>
      </c>
      <c r="O436" s="60" t="s">
        <v>290</v>
      </c>
      <c r="P436" s="60" t="s">
        <v>666</v>
      </c>
      <c r="Q436" s="60" t="s">
        <v>290</v>
      </c>
      <c r="R436" s="60" t="s">
        <v>1135</v>
      </c>
      <c r="S436" s="73">
        <v>44749</v>
      </c>
      <c r="T436" s="60" t="s">
        <v>3797</v>
      </c>
      <c r="U436" s="73">
        <v>44657</v>
      </c>
      <c r="V436" s="60" t="s">
        <v>290</v>
      </c>
    </row>
    <row r="437" spans="1:22" ht="14.5">
      <c r="A437" s="60" t="s">
        <v>578</v>
      </c>
      <c r="B437" s="60" t="s">
        <v>691</v>
      </c>
      <c r="C437" s="60" t="s">
        <v>674</v>
      </c>
      <c r="D437" s="60" t="s">
        <v>1325</v>
      </c>
      <c r="E437" s="60" t="s">
        <v>3061</v>
      </c>
      <c r="F437" s="73">
        <v>44734</v>
      </c>
      <c r="G437" s="61">
        <v>-172592.21</v>
      </c>
      <c r="H437" s="61">
        <v>-15214003.310000001</v>
      </c>
      <c r="I437" s="60" t="s">
        <v>20</v>
      </c>
      <c r="J437" s="60" t="s">
        <v>1426</v>
      </c>
      <c r="K437" s="60" t="s">
        <v>3035</v>
      </c>
      <c r="L437" s="60" t="s">
        <v>3062</v>
      </c>
      <c r="M437" s="60" t="s">
        <v>3061</v>
      </c>
      <c r="N437" s="60" t="s">
        <v>290</v>
      </c>
      <c r="O437" s="60" t="s">
        <v>290</v>
      </c>
      <c r="P437" s="60" t="s">
        <v>1343</v>
      </c>
      <c r="Q437" s="60" t="s">
        <v>290</v>
      </c>
      <c r="R437" s="60" t="s">
        <v>1135</v>
      </c>
      <c r="S437" s="73"/>
      <c r="T437" s="60" t="s">
        <v>290</v>
      </c>
      <c r="U437" s="73">
        <v>44734</v>
      </c>
      <c r="V437" s="60" t="s">
        <v>290</v>
      </c>
    </row>
    <row r="438" spans="1:22" ht="14.5">
      <c r="A438" s="60" t="s">
        <v>578</v>
      </c>
      <c r="B438" s="60" t="s">
        <v>691</v>
      </c>
      <c r="C438" s="60" t="s">
        <v>674</v>
      </c>
      <c r="D438" s="60" t="s">
        <v>1325</v>
      </c>
      <c r="E438" s="60" t="s">
        <v>3063</v>
      </c>
      <c r="F438" s="73">
        <v>44741</v>
      </c>
      <c r="G438" s="61">
        <v>-53126.19</v>
      </c>
      <c r="H438" s="61">
        <v>-4683073.6500000004</v>
      </c>
      <c r="I438" s="60" t="s">
        <v>20</v>
      </c>
      <c r="J438" s="60" t="s">
        <v>1426</v>
      </c>
      <c r="K438" s="60" t="s">
        <v>3064</v>
      </c>
      <c r="L438" s="60" t="s">
        <v>3065</v>
      </c>
      <c r="M438" s="60" t="s">
        <v>3063</v>
      </c>
      <c r="N438" s="60" t="s">
        <v>290</v>
      </c>
      <c r="O438" s="60" t="s">
        <v>290</v>
      </c>
      <c r="P438" s="60" t="s">
        <v>1343</v>
      </c>
      <c r="Q438" s="60" t="s">
        <v>290</v>
      </c>
      <c r="R438" s="60" t="s">
        <v>1135</v>
      </c>
      <c r="S438" s="73"/>
      <c r="T438" s="60" t="s">
        <v>290</v>
      </c>
      <c r="U438" s="73">
        <v>44741</v>
      </c>
      <c r="V438" s="60" t="s">
        <v>290</v>
      </c>
    </row>
    <row r="439" spans="1:22" ht="14.5">
      <c r="A439" s="60" t="s">
        <v>578</v>
      </c>
      <c r="B439" s="60" t="s">
        <v>691</v>
      </c>
      <c r="C439" s="60" t="s">
        <v>674</v>
      </c>
      <c r="D439" s="60" t="s">
        <v>1325</v>
      </c>
      <c r="E439" s="60" t="s">
        <v>3066</v>
      </c>
      <c r="F439" s="73">
        <v>44741</v>
      </c>
      <c r="G439" s="61">
        <v>-88056.35</v>
      </c>
      <c r="H439" s="61">
        <v>-7762167.25</v>
      </c>
      <c r="I439" s="60" t="s">
        <v>20</v>
      </c>
      <c r="J439" s="60" t="s">
        <v>1426</v>
      </c>
      <c r="K439" s="60" t="s">
        <v>3064</v>
      </c>
      <c r="L439" s="60" t="s">
        <v>3067</v>
      </c>
      <c r="M439" s="60" t="s">
        <v>3066</v>
      </c>
      <c r="N439" s="60" t="s">
        <v>290</v>
      </c>
      <c r="O439" s="60" t="s">
        <v>290</v>
      </c>
      <c r="P439" s="60" t="s">
        <v>1343</v>
      </c>
      <c r="Q439" s="60" t="s">
        <v>290</v>
      </c>
      <c r="R439" s="60" t="s">
        <v>1135</v>
      </c>
      <c r="S439" s="73"/>
      <c r="T439" s="60" t="s">
        <v>290</v>
      </c>
      <c r="U439" s="73">
        <v>44741</v>
      </c>
      <c r="V439" s="60" t="s">
        <v>290</v>
      </c>
    </row>
    <row r="440" spans="1:22" ht="14.5">
      <c r="A440" s="60" t="s">
        <v>578</v>
      </c>
      <c r="B440" s="60" t="s">
        <v>691</v>
      </c>
      <c r="C440" s="60" t="s">
        <v>674</v>
      </c>
      <c r="D440" s="60" t="s">
        <v>1325</v>
      </c>
      <c r="E440" s="60" t="s">
        <v>1963</v>
      </c>
      <c r="F440" s="73">
        <v>44621</v>
      </c>
      <c r="G440" s="61">
        <v>-88060.91</v>
      </c>
      <c r="H440" s="61">
        <v>-7489580.4000000004</v>
      </c>
      <c r="I440" s="60" t="s">
        <v>20</v>
      </c>
      <c r="J440" s="60" t="s">
        <v>1426</v>
      </c>
      <c r="K440" s="60" t="s">
        <v>1962</v>
      </c>
      <c r="L440" s="60" t="s">
        <v>1964</v>
      </c>
      <c r="M440" s="60" t="s">
        <v>1963</v>
      </c>
      <c r="N440" s="60" t="s">
        <v>290</v>
      </c>
      <c r="O440" s="60" t="s">
        <v>290</v>
      </c>
      <c r="P440" s="60" t="s">
        <v>1343</v>
      </c>
      <c r="Q440" s="60" t="s">
        <v>290</v>
      </c>
      <c r="R440" s="60" t="s">
        <v>1135</v>
      </c>
      <c r="S440" s="73"/>
      <c r="T440" s="60" t="s">
        <v>290</v>
      </c>
      <c r="U440" s="73">
        <v>44621</v>
      </c>
      <c r="V440" s="60" t="s">
        <v>290</v>
      </c>
    </row>
    <row r="441" spans="1:22" ht="14.5">
      <c r="A441" s="60" t="s">
        <v>578</v>
      </c>
      <c r="B441" s="60" t="s">
        <v>691</v>
      </c>
      <c r="C441" s="60" t="s">
        <v>674</v>
      </c>
      <c r="D441" s="60" t="s">
        <v>1325</v>
      </c>
      <c r="E441" s="60" t="s">
        <v>1971</v>
      </c>
      <c r="F441" s="73">
        <v>44672</v>
      </c>
      <c r="G441" s="61">
        <v>-65759.66</v>
      </c>
      <c r="H441" s="61">
        <v>-5606011.0199999996</v>
      </c>
      <c r="I441" s="60" t="s">
        <v>20</v>
      </c>
      <c r="J441" s="60" t="s">
        <v>1426</v>
      </c>
      <c r="K441" s="60" t="s">
        <v>1972</v>
      </c>
      <c r="L441" s="60" t="s">
        <v>1973</v>
      </c>
      <c r="M441" s="60" t="s">
        <v>1971</v>
      </c>
      <c r="N441" s="60" t="s">
        <v>290</v>
      </c>
      <c r="O441" s="60" t="s">
        <v>290</v>
      </c>
      <c r="P441" s="60" t="s">
        <v>1343</v>
      </c>
      <c r="Q441" s="60" t="s">
        <v>290</v>
      </c>
      <c r="R441" s="60" t="s">
        <v>1135</v>
      </c>
      <c r="S441" s="73"/>
      <c r="T441" s="60" t="s">
        <v>290</v>
      </c>
      <c r="U441" s="73">
        <v>44672</v>
      </c>
      <c r="V441" s="60" t="s">
        <v>290</v>
      </c>
    </row>
    <row r="442" spans="1:22" ht="14.5">
      <c r="A442" s="60" t="s">
        <v>578</v>
      </c>
      <c r="B442" s="60" t="s">
        <v>691</v>
      </c>
      <c r="C442" s="60" t="s">
        <v>674</v>
      </c>
      <c r="D442" s="60" t="s">
        <v>1325</v>
      </c>
      <c r="E442" s="60" t="s">
        <v>3059</v>
      </c>
      <c r="F442" s="73">
        <v>44704</v>
      </c>
      <c r="G442" s="61">
        <v>-1528.22</v>
      </c>
      <c r="H442" s="61">
        <v>-130662.81</v>
      </c>
      <c r="I442" s="60" t="s">
        <v>20</v>
      </c>
      <c r="J442" s="60" t="s">
        <v>1426</v>
      </c>
      <c r="K442" s="60" t="s">
        <v>1972</v>
      </c>
      <c r="L442" s="60" t="s">
        <v>3060</v>
      </c>
      <c r="M442" s="60" t="s">
        <v>3059</v>
      </c>
      <c r="N442" s="60" t="s">
        <v>290</v>
      </c>
      <c r="O442" s="60" t="s">
        <v>290</v>
      </c>
      <c r="P442" s="60" t="s">
        <v>1343</v>
      </c>
      <c r="Q442" s="60" t="s">
        <v>290</v>
      </c>
      <c r="R442" s="60" t="s">
        <v>1135</v>
      </c>
      <c r="S442" s="73"/>
      <c r="T442" s="60" t="s">
        <v>290</v>
      </c>
      <c r="U442" s="73">
        <v>44704</v>
      </c>
      <c r="V442" s="60" t="s">
        <v>290</v>
      </c>
    </row>
    <row r="443" spans="1:22" ht="14.5">
      <c r="A443" s="60" t="s">
        <v>578</v>
      </c>
      <c r="B443" s="60" t="s">
        <v>691</v>
      </c>
      <c r="C443" s="60" t="s">
        <v>674</v>
      </c>
      <c r="D443" s="60" t="s">
        <v>1325</v>
      </c>
      <c r="E443" s="60" t="s">
        <v>3068</v>
      </c>
      <c r="F443" s="73">
        <v>44692</v>
      </c>
      <c r="G443" s="61">
        <v>-125728.01</v>
      </c>
      <c r="H443" s="61">
        <v>-10749744.859999999</v>
      </c>
      <c r="I443" s="60" t="s">
        <v>20</v>
      </c>
      <c r="J443" s="60" t="s">
        <v>1426</v>
      </c>
      <c r="K443" s="60" t="s">
        <v>1961</v>
      </c>
      <c r="L443" s="60" t="s">
        <v>3069</v>
      </c>
      <c r="M443" s="60" t="s">
        <v>3068</v>
      </c>
      <c r="N443" s="60" t="s">
        <v>290</v>
      </c>
      <c r="O443" s="60" t="s">
        <v>290</v>
      </c>
      <c r="P443" s="60" t="s">
        <v>1343</v>
      </c>
      <c r="Q443" s="60" t="s">
        <v>290</v>
      </c>
      <c r="R443" s="60" t="s">
        <v>1135</v>
      </c>
      <c r="S443" s="73"/>
      <c r="T443" s="60" t="s">
        <v>290</v>
      </c>
      <c r="U443" s="73">
        <v>44692</v>
      </c>
      <c r="V443" s="60" t="s">
        <v>290</v>
      </c>
    </row>
    <row r="444" spans="1:22" ht="14.5">
      <c r="A444" s="60" t="s">
        <v>578</v>
      </c>
      <c r="B444" s="60" t="s">
        <v>691</v>
      </c>
      <c r="C444" s="60" t="s">
        <v>676</v>
      </c>
      <c r="D444" s="60" t="s">
        <v>1325</v>
      </c>
      <c r="E444" s="60" t="s">
        <v>3070</v>
      </c>
      <c r="F444" s="73">
        <v>44724</v>
      </c>
      <c r="G444" s="61">
        <v>-2988.76</v>
      </c>
      <c r="H444" s="61">
        <v>-263459.19</v>
      </c>
      <c r="I444" s="60" t="s">
        <v>20</v>
      </c>
      <c r="J444" s="60" t="s">
        <v>1426</v>
      </c>
      <c r="K444" s="60" t="s">
        <v>1961</v>
      </c>
      <c r="L444" s="60" t="s">
        <v>3071</v>
      </c>
      <c r="M444" s="60" t="s">
        <v>3070</v>
      </c>
      <c r="N444" s="60" t="s">
        <v>290</v>
      </c>
      <c r="O444" s="60" t="s">
        <v>290</v>
      </c>
      <c r="P444" s="60" t="s">
        <v>290</v>
      </c>
      <c r="Q444" s="60" t="s">
        <v>290</v>
      </c>
      <c r="R444" s="60" t="s">
        <v>1135</v>
      </c>
      <c r="S444" s="73"/>
      <c r="T444" s="60" t="s">
        <v>290</v>
      </c>
      <c r="U444" s="73">
        <v>44724</v>
      </c>
      <c r="V444" s="60" t="s">
        <v>290</v>
      </c>
    </row>
    <row r="445" spans="1:22" ht="14.5">
      <c r="A445" s="60" t="s">
        <v>578</v>
      </c>
      <c r="B445" s="60" t="s">
        <v>691</v>
      </c>
      <c r="C445" s="60" t="s">
        <v>674</v>
      </c>
      <c r="D445" s="60" t="s">
        <v>1325</v>
      </c>
      <c r="E445" s="60" t="s">
        <v>1965</v>
      </c>
      <c r="F445" s="73">
        <v>44671</v>
      </c>
      <c r="G445" s="61">
        <v>-126835.29</v>
      </c>
      <c r="H445" s="61">
        <v>-10812708.470000001</v>
      </c>
      <c r="I445" s="60" t="s">
        <v>20</v>
      </c>
      <c r="J445" s="60" t="s">
        <v>1426</v>
      </c>
      <c r="K445" s="60" t="s">
        <v>1961</v>
      </c>
      <c r="L445" s="60" t="s">
        <v>1966</v>
      </c>
      <c r="M445" s="60" t="s">
        <v>1965</v>
      </c>
      <c r="N445" s="60" t="s">
        <v>290</v>
      </c>
      <c r="O445" s="60" t="s">
        <v>290</v>
      </c>
      <c r="P445" s="60" t="s">
        <v>1343</v>
      </c>
      <c r="Q445" s="60" t="s">
        <v>290</v>
      </c>
      <c r="R445" s="60" t="s">
        <v>1135</v>
      </c>
      <c r="S445" s="73">
        <v>44749</v>
      </c>
      <c r="T445" s="60" t="s">
        <v>3798</v>
      </c>
      <c r="U445" s="73">
        <v>44671</v>
      </c>
      <c r="V445" s="60" t="s">
        <v>290</v>
      </c>
    </row>
    <row r="446" spans="1:22" ht="14.5">
      <c r="A446" s="60" t="s">
        <v>578</v>
      </c>
      <c r="B446" s="60" t="s">
        <v>691</v>
      </c>
      <c r="C446" s="60" t="s">
        <v>674</v>
      </c>
      <c r="D446" s="60" t="s">
        <v>1325</v>
      </c>
      <c r="E446" s="60" t="s">
        <v>1967</v>
      </c>
      <c r="F446" s="73">
        <v>44671</v>
      </c>
      <c r="G446" s="61">
        <v>-145843.88</v>
      </c>
      <c r="H446" s="61">
        <v>-12433190.77</v>
      </c>
      <c r="I446" s="60" t="s">
        <v>20</v>
      </c>
      <c r="J446" s="60" t="s">
        <v>1426</v>
      </c>
      <c r="K446" s="60" t="s">
        <v>1961</v>
      </c>
      <c r="L446" s="60" t="s">
        <v>1968</v>
      </c>
      <c r="M446" s="60" t="s">
        <v>1967</v>
      </c>
      <c r="N446" s="60" t="s">
        <v>290</v>
      </c>
      <c r="O446" s="60" t="s">
        <v>290</v>
      </c>
      <c r="P446" s="60" t="s">
        <v>1343</v>
      </c>
      <c r="Q446" s="60" t="s">
        <v>290</v>
      </c>
      <c r="R446" s="60" t="s">
        <v>1135</v>
      </c>
      <c r="S446" s="73">
        <v>44749</v>
      </c>
      <c r="T446" s="60" t="s">
        <v>3799</v>
      </c>
      <c r="U446" s="73">
        <v>44671</v>
      </c>
      <c r="V446" s="60" t="s">
        <v>290</v>
      </c>
    </row>
    <row r="447" spans="1:22" ht="14.5">
      <c r="A447" s="60" t="s">
        <v>578</v>
      </c>
      <c r="B447" s="60" t="s">
        <v>691</v>
      </c>
      <c r="C447" s="60" t="s">
        <v>674</v>
      </c>
      <c r="D447" s="60" t="s">
        <v>1325</v>
      </c>
      <c r="E447" s="60" t="s">
        <v>1969</v>
      </c>
      <c r="F447" s="73">
        <v>44671</v>
      </c>
      <c r="G447" s="61">
        <v>-206584.61</v>
      </c>
      <c r="H447" s="61">
        <v>-17611338</v>
      </c>
      <c r="I447" s="60" t="s">
        <v>20</v>
      </c>
      <c r="J447" s="60" t="s">
        <v>1426</v>
      </c>
      <c r="K447" s="60" t="s">
        <v>1961</v>
      </c>
      <c r="L447" s="60" t="s">
        <v>1970</v>
      </c>
      <c r="M447" s="60" t="s">
        <v>1969</v>
      </c>
      <c r="N447" s="60" t="s">
        <v>290</v>
      </c>
      <c r="O447" s="60" t="s">
        <v>290</v>
      </c>
      <c r="P447" s="60" t="s">
        <v>1343</v>
      </c>
      <c r="Q447" s="60" t="s">
        <v>290</v>
      </c>
      <c r="R447" s="60" t="s">
        <v>1135</v>
      </c>
      <c r="S447" s="73">
        <v>44749</v>
      </c>
      <c r="T447" s="60" t="s">
        <v>3800</v>
      </c>
      <c r="U447" s="73">
        <v>44671</v>
      </c>
      <c r="V447" s="60" t="s">
        <v>290</v>
      </c>
    </row>
    <row r="448" spans="1:22" ht="14.5">
      <c r="A448" s="60" t="s">
        <v>578</v>
      </c>
      <c r="B448" s="60" t="s">
        <v>691</v>
      </c>
      <c r="C448" s="60" t="s">
        <v>676</v>
      </c>
      <c r="D448" s="60" t="s">
        <v>1325</v>
      </c>
      <c r="E448" s="60" t="s">
        <v>1974</v>
      </c>
      <c r="F448" s="73">
        <v>44681</v>
      </c>
      <c r="G448" s="61">
        <v>-1250</v>
      </c>
      <c r="H448" s="61">
        <v>-106562.5</v>
      </c>
      <c r="I448" s="60" t="s">
        <v>20</v>
      </c>
      <c r="J448" s="60" t="s">
        <v>1975</v>
      </c>
      <c r="K448" s="60" t="s">
        <v>1976</v>
      </c>
      <c r="L448" s="60" t="s">
        <v>1977</v>
      </c>
      <c r="M448" s="60" t="s">
        <v>1974</v>
      </c>
      <c r="N448" s="60" t="s">
        <v>290</v>
      </c>
      <c r="O448" s="60" t="s">
        <v>290</v>
      </c>
      <c r="P448" s="60" t="s">
        <v>1353</v>
      </c>
      <c r="Q448" s="60" t="s">
        <v>290</v>
      </c>
      <c r="R448" s="60" t="s">
        <v>1135</v>
      </c>
      <c r="S448" s="73"/>
      <c r="T448" s="60" t="s">
        <v>290</v>
      </c>
      <c r="U448" s="73">
        <v>44676</v>
      </c>
      <c r="V448" s="60" t="s">
        <v>290</v>
      </c>
    </row>
    <row r="449" spans="1:22" ht="14.5">
      <c r="A449" s="60" t="s">
        <v>578</v>
      </c>
      <c r="B449" s="60" t="s">
        <v>691</v>
      </c>
      <c r="C449" s="60" t="s">
        <v>676</v>
      </c>
      <c r="D449" s="60" t="s">
        <v>1325</v>
      </c>
      <c r="E449" s="60" t="s">
        <v>1979</v>
      </c>
      <c r="F449" s="73">
        <v>44661</v>
      </c>
      <c r="G449" s="61">
        <v>-1180</v>
      </c>
      <c r="H449" s="61">
        <v>-100595</v>
      </c>
      <c r="I449" s="60" t="s">
        <v>20</v>
      </c>
      <c r="J449" s="60" t="s">
        <v>1978</v>
      </c>
      <c r="K449" s="60" t="s">
        <v>1980</v>
      </c>
      <c r="L449" s="60" t="s">
        <v>1980</v>
      </c>
      <c r="M449" s="60" t="s">
        <v>1979</v>
      </c>
      <c r="N449" s="60" t="s">
        <v>290</v>
      </c>
      <c r="O449" s="60" t="s">
        <v>290</v>
      </c>
      <c r="P449" s="60" t="s">
        <v>1353</v>
      </c>
      <c r="Q449" s="60" t="s">
        <v>290</v>
      </c>
      <c r="R449" s="60" t="s">
        <v>1135</v>
      </c>
      <c r="S449" s="73"/>
      <c r="T449" s="60" t="s">
        <v>290</v>
      </c>
      <c r="U449" s="73">
        <v>44650</v>
      </c>
      <c r="V449" s="60" t="s">
        <v>290</v>
      </c>
    </row>
    <row r="450" spans="1:22" ht="14.5">
      <c r="A450" s="60" t="s">
        <v>578</v>
      </c>
      <c r="B450" s="60" t="s">
        <v>1130</v>
      </c>
      <c r="C450" s="60" t="s">
        <v>676</v>
      </c>
      <c r="D450" s="60" t="s">
        <v>1325</v>
      </c>
      <c r="E450" s="60" t="s">
        <v>3072</v>
      </c>
      <c r="F450" s="73">
        <v>44742</v>
      </c>
      <c r="G450" s="61">
        <v>-1360</v>
      </c>
      <c r="H450" s="61">
        <v>-119884</v>
      </c>
      <c r="I450" s="60" t="s">
        <v>20</v>
      </c>
      <c r="J450" s="60" t="s">
        <v>1978</v>
      </c>
      <c r="K450" s="60" t="s">
        <v>3073</v>
      </c>
      <c r="L450" s="60" t="s">
        <v>3073</v>
      </c>
      <c r="M450" s="60" t="s">
        <v>3072</v>
      </c>
      <c r="N450" s="60" t="s">
        <v>290</v>
      </c>
      <c r="O450" s="60" t="s">
        <v>290</v>
      </c>
      <c r="P450" s="60" t="s">
        <v>1353</v>
      </c>
      <c r="Q450" s="60" t="s">
        <v>290</v>
      </c>
      <c r="R450" s="60" t="s">
        <v>1135</v>
      </c>
      <c r="S450" s="73"/>
      <c r="T450" s="60" t="s">
        <v>290</v>
      </c>
      <c r="U450" s="73">
        <v>44733</v>
      </c>
      <c r="V450" s="60" t="s">
        <v>290</v>
      </c>
    </row>
    <row r="451" spans="1:22" ht="14.5">
      <c r="A451" s="60" t="s">
        <v>578</v>
      </c>
      <c r="B451" s="60" t="s">
        <v>1130</v>
      </c>
      <c r="C451" s="60" t="s">
        <v>676</v>
      </c>
      <c r="D451" s="60" t="s">
        <v>1325</v>
      </c>
      <c r="E451" s="60" t="s">
        <v>3074</v>
      </c>
      <c r="F451" s="73">
        <v>44727</v>
      </c>
      <c r="G451" s="61">
        <v>-1320</v>
      </c>
      <c r="H451" s="61">
        <v>-116358</v>
      </c>
      <c r="I451" s="60" t="s">
        <v>20</v>
      </c>
      <c r="J451" s="60" t="s">
        <v>3075</v>
      </c>
      <c r="K451" s="60" t="s">
        <v>3076</v>
      </c>
      <c r="L451" s="60" t="s">
        <v>3076</v>
      </c>
      <c r="M451" s="60" t="s">
        <v>3074</v>
      </c>
      <c r="N451" s="60" t="s">
        <v>290</v>
      </c>
      <c r="O451" s="60" t="s">
        <v>290</v>
      </c>
      <c r="P451" s="60" t="s">
        <v>1353</v>
      </c>
      <c r="Q451" s="60" t="s">
        <v>290</v>
      </c>
      <c r="R451" s="60" t="s">
        <v>1135</v>
      </c>
      <c r="S451" s="73"/>
      <c r="T451" s="60" t="s">
        <v>290</v>
      </c>
      <c r="U451" s="73">
        <v>44705</v>
      </c>
      <c r="V451" s="60" t="s">
        <v>290</v>
      </c>
    </row>
    <row r="452" spans="1:22" ht="14.5">
      <c r="A452" s="60" t="s">
        <v>578</v>
      </c>
      <c r="B452" s="60" t="s">
        <v>691</v>
      </c>
      <c r="C452" s="60" t="s">
        <v>674</v>
      </c>
      <c r="D452" s="60" t="s">
        <v>1325</v>
      </c>
      <c r="E452" s="60" t="s">
        <v>1981</v>
      </c>
      <c r="F452" s="73">
        <v>44672</v>
      </c>
      <c r="G452" s="61">
        <v>-22217.599999999999</v>
      </c>
      <c r="H452" s="61">
        <v>-1894050.4</v>
      </c>
      <c r="I452" s="60" t="s">
        <v>20</v>
      </c>
      <c r="J452" s="60" t="s">
        <v>1982</v>
      </c>
      <c r="K452" s="60" t="s">
        <v>1983</v>
      </c>
      <c r="L452" s="60" t="s">
        <v>1984</v>
      </c>
      <c r="M452" s="60" t="s">
        <v>1981</v>
      </c>
      <c r="N452" s="60" t="s">
        <v>290</v>
      </c>
      <c r="O452" s="60" t="s">
        <v>290</v>
      </c>
      <c r="P452" s="60" t="s">
        <v>1985</v>
      </c>
      <c r="Q452" s="60" t="s">
        <v>290</v>
      </c>
      <c r="R452" s="60" t="s">
        <v>1135</v>
      </c>
      <c r="S452" s="73"/>
      <c r="T452" s="60" t="s">
        <v>290</v>
      </c>
      <c r="U452" s="73">
        <v>44672</v>
      </c>
      <c r="V452" s="60" t="s">
        <v>290</v>
      </c>
    </row>
    <row r="453" spans="1:22" ht="14.5">
      <c r="A453" s="60" t="s">
        <v>578</v>
      </c>
      <c r="B453" s="60" t="s">
        <v>691</v>
      </c>
      <c r="C453" s="60" t="s">
        <v>674</v>
      </c>
      <c r="D453" s="60" t="s">
        <v>1325</v>
      </c>
      <c r="E453" s="60" t="s">
        <v>3077</v>
      </c>
      <c r="F453" s="73">
        <v>44704</v>
      </c>
      <c r="G453" s="61">
        <v>-34993.86</v>
      </c>
      <c r="H453" s="61">
        <v>-2991975.03</v>
      </c>
      <c r="I453" s="60" t="s">
        <v>20</v>
      </c>
      <c r="J453" s="60" t="s">
        <v>3078</v>
      </c>
      <c r="K453" s="60" t="s">
        <v>1983</v>
      </c>
      <c r="L453" s="60" t="s">
        <v>3079</v>
      </c>
      <c r="M453" s="60" t="s">
        <v>3077</v>
      </c>
      <c r="N453" s="60" t="s">
        <v>290</v>
      </c>
      <c r="O453" s="60" t="s">
        <v>290</v>
      </c>
      <c r="P453" s="60" t="s">
        <v>1985</v>
      </c>
      <c r="Q453" s="60" t="s">
        <v>290</v>
      </c>
      <c r="R453" s="60" t="s">
        <v>1135</v>
      </c>
      <c r="S453" s="73"/>
      <c r="T453" s="60" t="s">
        <v>290</v>
      </c>
      <c r="U453" s="73">
        <v>44704</v>
      </c>
      <c r="V453" s="60" t="s">
        <v>290</v>
      </c>
    </row>
    <row r="454" spans="1:22" ht="14.5">
      <c r="A454" s="60" t="s">
        <v>578</v>
      </c>
      <c r="B454" s="60" t="s">
        <v>691</v>
      </c>
      <c r="C454" s="60" t="s">
        <v>674</v>
      </c>
      <c r="D454" s="60" t="s">
        <v>1325</v>
      </c>
      <c r="E454" s="60" t="s">
        <v>3080</v>
      </c>
      <c r="F454" s="73">
        <v>44711</v>
      </c>
      <c r="G454" s="61">
        <v>-1888.48</v>
      </c>
      <c r="H454" s="61">
        <v>-161465.04</v>
      </c>
      <c r="I454" s="60" t="s">
        <v>20</v>
      </c>
      <c r="J454" s="60" t="s">
        <v>3078</v>
      </c>
      <c r="K454" s="60" t="s">
        <v>1983</v>
      </c>
      <c r="L454" s="60" t="s">
        <v>2863</v>
      </c>
      <c r="M454" s="60" t="s">
        <v>3080</v>
      </c>
      <c r="N454" s="60" t="s">
        <v>290</v>
      </c>
      <c r="O454" s="60" t="s">
        <v>290</v>
      </c>
      <c r="P454" s="60" t="s">
        <v>1985</v>
      </c>
      <c r="Q454" s="60" t="s">
        <v>290</v>
      </c>
      <c r="R454" s="60" t="s">
        <v>1135</v>
      </c>
      <c r="S454" s="73"/>
      <c r="T454" s="60" t="s">
        <v>290</v>
      </c>
      <c r="U454" s="73">
        <v>44711</v>
      </c>
      <c r="V454" s="60" t="s">
        <v>290</v>
      </c>
    </row>
    <row r="455" spans="1:22" ht="14.5">
      <c r="A455" s="60" t="s">
        <v>578</v>
      </c>
      <c r="B455" s="60" t="s">
        <v>691</v>
      </c>
      <c r="C455" s="60" t="s">
        <v>674</v>
      </c>
      <c r="D455" s="60" t="s">
        <v>1325</v>
      </c>
      <c r="E455" s="60" t="s">
        <v>3081</v>
      </c>
      <c r="F455" s="73">
        <v>44703</v>
      </c>
      <c r="G455" s="61">
        <v>-53861.55</v>
      </c>
      <c r="H455" s="61">
        <v>-4605162.53</v>
      </c>
      <c r="I455" s="60" t="s">
        <v>20</v>
      </c>
      <c r="J455" s="60" t="s">
        <v>3078</v>
      </c>
      <c r="K455" s="60" t="s">
        <v>3082</v>
      </c>
      <c r="L455" s="60" t="s">
        <v>3083</v>
      </c>
      <c r="M455" s="60" t="s">
        <v>3081</v>
      </c>
      <c r="N455" s="60" t="s">
        <v>290</v>
      </c>
      <c r="O455" s="60" t="s">
        <v>290</v>
      </c>
      <c r="P455" s="60" t="s">
        <v>1985</v>
      </c>
      <c r="Q455" s="60" t="s">
        <v>290</v>
      </c>
      <c r="R455" s="60" t="s">
        <v>1135</v>
      </c>
      <c r="S455" s="73"/>
      <c r="T455" s="60" t="s">
        <v>290</v>
      </c>
      <c r="U455" s="73">
        <v>44703</v>
      </c>
      <c r="V455" s="60" t="s">
        <v>290</v>
      </c>
    </row>
    <row r="456" spans="1:22" ht="14.5">
      <c r="A456" s="60" t="s">
        <v>578</v>
      </c>
      <c r="B456" s="60" t="s">
        <v>691</v>
      </c>
      <c r="C456" s="60" t="s">
        <v>674</v>
      </c>
      <c r="D456" s="60" t="s">
        <v>1325</v>
      </c>
      <c r="E456" s="60" t="s">
        <v>1988</v>
      </c>
      <c r="F456" s="73">
        <v>44635</v>
      </c>
      <c r="G456" s="61">
        <v>-20373.73</v>
      </c>
      <c r="H456" s="61">
        <v>-1732785.74</v>
      </c>
      <c r="I456" s="60" t="s">
        <v>20</v>
      </c>
      <c r="J456" s="60" t="s">
        <v>1987</v>
      </c>
      <c r="K456" s="60" t="s">
        <v>1986</v>
      </c>
      <c r="L456" s="60" t="s">
        <v>1989</v>
      </c>
      <c r="M456" s="60" t="s">
        <v>1988</v>
      </c>
      <c r="N456" s="60" t="s">
        <v>290</v>
      </c>
      <c r="O456" s="60" t="s">
        <v>290</v>
      </c>
      <c r="P456" s="60" t="s">
        <v>1985</v>
      </c>
      <c r="Q456" s="60" t="s">
        <v>290</v>
      </c>
      <c r="R456" s="60" t="s">
        <v>1135</v>
      </c>
      <c r="S456" s="73"/>
      <c r="T456" s="60" t="s">
        <v>290</v>
      </c>
      <c r="U456" s="73">
        <v>44635</v>
      </c>
      <c r="V456" s="60" t="s">
        <v>290</v>
      </c>
    </row>
    <row r="457" spans="1:22" ht="14.5">
      <c r="A457" s="60" t="s">
        <v>578</v>
      </c>
      <c r="B457" s="60" t="s">
        <v>691</v>
      </c>
      <c r="C457" s="60" t="s">
        <v>674</v>
      </c>
      <c r="D457" s="60" t="s">
        <v>1325</v>
      </c>
      <c r="E457" s="60" t="s">
        <v>1991</v>
      </c>
      <c r="F457" s="73">
        <v>44675</v>
      </c>
      <c r="G457" s="61">
        <v>-9659.1</v>
      </c>
      <c r="H457" s="61">
        <v>-823438.28</v>
      </c>
      <c r="I457" s="60" t="s">
        <v>20</v>
      </c>
      <c r="J457" s="60" t="s">
        <v>1987</v>
      </c>
      <c r="K457" s="60" t="s">
        <v>1990</v>
      </c>
      <c r="L457" s="60" t="s">
        <v>1992</v>
      </c>
      <c r="M457" s="60" t="s">
        <v>1991</v>
      </c>
      <c r="N457" s="60" t="s">
        <v>290</v>
      </c>
      <c r="O457" s="60" t="s">
        <v>290</v>
      </c>
      <c r="P457" s="60" t="s">
        <v>1985</v>
      </c>
      <c r="Q457" s="60" t="s">
        <v>290</v>
      </c>
      <c r="R457" s="60" t="s">
        <v>1135</v>
      </c>
      <c r="S457" s="73">
        <v>44761</v>
      </c>
      <c r="T457" s="60" t="s">
        <v>3978</v>
      </c>
      <c r="U457" s="73">
        <v>44675</v>
      </c>
      <c r="V457" s="60" t="s">
        <v>290</v>
      </c>
    </row>
    <row r="458" spans="1:22" ht="14.5">
      <c r="A458" s="60" t="s">
        <v>578</v>
      </c>
      <c r="B458" s="60" t="s">
        <v>691</v>
      </c>
      <c r="C458" s="60" t="s">
        <v>676</v>
      </c>
      <c r="D458" s="60" t="s">
        <v>1325</v>
      </c>
      <c r="E458" s="60" t="s">
        <v>3084</v>
      </c>
      <c r="F458" s="73">
        <v>44714</v>
      </c>
      <c r="G458" s="61">
        <v>-7232.5</v>
      </c>
      <c r="H458" s="61">
        <v>-637544.88</v>
      </c>
      <c r="I458" s="60" t="s">
        <v>20</v>
      </c>
      <c r="J458" s="60" t="s">
        <v>1993</v>
      </c>
      <c r="K458" s="60" t="s">
        <v>3085</v>
      </c>
      <c r="L458" s="60" t="s">
        <v>3085</v>
      </c>
      <c r="M458" s="60" t="s">
        <v>3084</v>
      </c>
      <c r="N458" s="60" t="s">
        <v>290</v>
      </c>
      <c r="O458" s="60" t="s">
        <v>290</v>
      </c>
      <c r="P458" s="60" t="s">
        <v>677</v>
      </c>
      <c r="Q458" s="60" t="s">
        <v>290</v>
      </c>
      <c r="R458" s="60" t="s">
        <v>1135</v>
      </c>
      <c r="S458" s="73"/>
      <c r="T458" s="60" t="s">
        <v>290</v>
      </c>
      <c r="U458" s="73">
        <v>44689</v>
      </c>
      <c r="V458" s="60" t="s">
        <v>290</v>
      </c>
    </row>
    <row r="459" spans="1:22" ht="14.5">
      <c r="A459" s="60" t="s">
        <v>578</v>
      </c>
      <c r="B459" s="60" t="s">
        <v>691</v>
      </c>
      <c r="C459" s="60" t="s">
        <v>676</v>
      </c>
      <c r="D459" s="60" t="s">
        <v>1325</v>
      </c>
      <c r="E459" s="60" t="s">
        <v>1994</v>
      </c>
      <c r="F459" s="73">
        <v>44661</v>
      </c>
      <c r="G459" s="61">
        <v>-1650</v>
      </c>
      <c r="H459" s="61">
        <v>-140662.5</v>
      </c>
      <c r="I459" s="60" t="s">
        <v>20</v>
      </c>
      <c r="J459" s="60" t="s">
        <v>1354</v>
      </c>
      <c r="K459" s="60" t="s">
        <v>1995</v>
      </c>
      <c r="L459" s="60" t="s">
        <v>1995</v>
      </c>
      <c r="M459" s="60" t="s">
        <v>1994</v>
      </c>
      <c r="N459" s="60" t="s">
        <v>290</v>
      </c>
      <c r="O459" s="60" t="s">
        <v>290</v>
      </c>
      <c r="P459" s="60" t="s">
        <v>677</v>
      </c>
      <c r="Q459" s="60" t="s">
        <v>290</v>
      </c>
      <c r="R459" s="60" t="s">
        <v>1135</v>
      </c>
      <c r="S459" s="73"/>
      <c r="T459" s="60" t="s">
        <v>290</v>
      </c>
      <c r="U459" s="73">
        <v>44653</v>
      </c>
      <c r="V459" s="60" t="s">
        <v>290</v>
      </c>
    </row>
    <row r="460" spans="1:22" ht="14.5">
      <c r="A460" s="60" t="s">
        <v>578</v>
      </c>
      <c r="B460" s="60" t="s">
        <v>691</v>
      </c>
      <c r="C460" s="60" t="s">
        <v>676</v>
      </c>
      <c r="D460" s="60" t="s">
        <v>1325</v>
      </c>
      <c r="E460" s="60" t="s">
        <v>1996</v>
      </c>
      <c r="F460" s="73">
        <v>44661</v>
      </c>
      <c r="G460" s="61">
        <v>-15409.7</v>
      </c>
      <c r="H460" s="61">
        <v>-1313676.93</v>
      </c>
      <c r="I460" s="60" t="s">
        <v>20</v>
      </c>
      <c r="J460" s="60" t="s">
        <v>1354</v>
      </c>
      <c r="K460" s="60" t="s">
        <v>1997</v>
      </c>
      <c r="L460" s="60" t="s">
        <v>1997</v>
      </c>
      <c r="M460" s="60" t="s">
        <v>1996</v>
      </c>
      <c r="N460" s="60" t="s">
        <v>290</v>
      </c>
      <c r="O460" s="60" t="s">
        <v>290</v>
      </c>
      <c r="P460" s="60" t="s">
        <v>677</v>
      </c>
      <c r="Q460" s="60" t="s">
        <v>290</v>
      </c>
      <c r="R460" s="60" t="s">
        <v>1135</v>
      </c>
      <c r="S460" s="73"/>
      <c r="T460" s="60" t="s">
        <v>290</v>
      </c>
      <c r="U460" s="73">
        <v>44653</v>
      </c>
      <c r="V460" s="60" t="s">
        <v>290</v>
      </c>
    </row>
    <row r="461" spans="1:22" ht="14.5">
      <c r="A461" s="60" t="s">
        <v>578</v>
      </c>
      <c r="B461" s="60" t="s">
        <v>691</v>
      </c>
      <c r="C461" s="60" t="s">
        <v>676</v>
      </c>
      <c r="D461" s="60" t="s">
        <v>1325</v>
      </c>
      <c r="E461" s="60" t="s">
        <v>1998</v>
      </c>
      <c r="F461" s="73">
        <v>44649</v>
      </c>
      <c r="G461" s="61">
        <v>-18108</v>
      </c>
      <c r="H461" s="61">
        <v>-1540085.4</v>
      </c>
      <c r="I461" s="60" t="s">
        <v>20</v>
      </c>
      <c r="J461" s="60" t="s">
        <v>1999</v>
      </c>
      <c r="K461" s="60" t="s">
        <v>2000</v>
      </c>
      <c r="L461" s="60" t="s">
        <v>2000</v>
      </c>
      <c r="M461" s="60" t="s">
        <v>1998</v>
      </c>
      <c r="N461" s="60" t="s">
        <v>290</v>
      </c>
      <c r="O461" s="60" t="s">
        <v>290</v>
      </c>
      <c r="P461" s="60" t="s">
        <v>677</v>
      </c>
      <c r="Q461" s="60" t="s">
        <v>290</v>
      </c>
      <c r="R461" s="60" t="s">
        <v>1135</v>
      </c>
      <c r="S461" s="73"/>
      <c r="T461" s="60" t="s">
        <v>290</v>
      </c>
      <c r="U461" s="73">
        <v>44622</v>
      </c>
      <c r="V461" s="60" t="s">
        <v>290</v>
      </c>
    </row>
    <row r="462" spans="1:22" ht="14.5">
      <c r="A462" s="60" t="s">
        <v>578</v>
      </c>
      <c r="B462" s="60" t="s">
        <v>691</v>
      </c>
      <c r="C462" s="60" t="s">
        <v>676</v>
      </c>
      <c r="D462" s="60" t="s">
        <v>1325</v>
      </c>
      <c r="E462" s="60" t="s">
        <v>3088</v>
      </c>
      <c r="F462" s="73">
        <v>44728</v>
      </c>
      <c r="G462" s="61">
        <v>-8891.6</v>
      </c>
      <c r="H462" s="61">
        <v>-783794.54</v>
      </c>
      <c r="I462" s="60" t="s">
        <v>20</v>
      </c>
      <c r="J462" s="60" t="s">
        <v>2001</v>
      </c>
      <c r="K462" s="60" t="s">
        <v>3089</v>
      </c>
      <c r="L462" s="60" t="s">
        <v>3089</v>
      </c>
      <c r="M462" s="60" t="s">
        <v>3088</v>
      </c>
      <c r="N462" s="60" t="s">
        <v>290</v>
      </c>
      <c r="O462" s="60" t="s">
        <v>290</v>
      </c>
      <c r="P462" s="60" t="s">
        <v>677</v>
      </c>
      <c r="Q462" s="60" t="s">
        <v>290</v>
      </c>
      <c r="R462" s="60" t="s">
        <v>1135</v>
      </c>
      <c r="S462" s="73"/>
      <c r="T462" s="60" t="s">
        <v>290</v>
      </c>
      <c r="U462" s="73">
        <v>44719</v>
      </c>
      <c r="V462" s="60" t="s">
        <v>290</v>
      </c>
    </row>
    <row r="463" spans="1:22" ht="14.5">
      <c r="A463" s="60" t="s">
        <v>578</v>
      </c>
      <c r="B463" s="60" t="s">
        <v>691</v>
      </c>
      <c r="C463" s="60" t="s">
        <v>676</v>
      </c>
      <c r="D463" s="60" t="s">
        <v>1325</v>
      </c>
      <c r="E463" s="60" t="s">
        <v>3086</v>
      </c>
      <c r="F463" s="73">
        <v>44728</v>
      </c>
      <c r="G463" s="61">
        <v>-26612.799999999999</v>
      </c>
      <c r="H463" s="61">
        <v>-2345918.3199999998</v>
      </c>
      <c r="I463" s="60" t="s">
        <v>20</v>
      </c>
      <c r="J463" s="60" t="s">
        <v>2001</v>
      </c>
      <c r="K463" s="60" t="s">
        <v>3087</v>
      </c>
      <c r="L463" s="60" t="s">
        <v>3087</v>
      </c>
      <c r="M463" s="60" t="s">
        <v>3086</v>
      </c>
      <c r="N463" s="60" t="s">
        <v>290</v>
      </c>
      <c r="O463" s="60" t="s">
        <v>290</v>
      </c>
      <c r="P463" s="60" t="s">
        <v>677</v>
      </c>
      <c r="Q463" s="60" t="s">
        <v>290</v>
      </c>
      <c r="R463" s="60" t="s">
        <v>1135</v>
      </c>
      <c r="S463" s="73"/>
      <c r="T463" s="60" t="s">
        <v>290</v>
      </c>
      <c r="U463" s="73">
        <v>44719</v>
      </c>
      <c r="V463" s="60" t="s">
        <v>290</v>
      </c>
    </row>
    <row r="464" spans="1:22" ht="14.5">
      <c r="A464" s="60" t="s">
        <v>578</v>
      </c>
      <c r="B464" s="60" t="s">
        <v>691</v>
      </c>
      <c r="C464" s="60" t="s">
        <v>676</v>
      </c>
      <c r="D464" s="60" t="s">
        <v>1325</v>
      </c>
      <c r="E464" s="60" t="s">
        <v>3092</v>
      </c>
      <c r="F464" s="73">
        <v>44705</v>
      </c>
      <c r="G464" s="61">
        <v>-7067.35</v>
      </c>
      <c r="H464" s="61">
        <v>-604258.43000000005</v>
      </c>
      <c r="I464" s="60" t="s">
        <v>20</v>
      </c>
      <c r="J464" s="60" t="s">
        <v>1355</v>
      </c>
      <c r="K464" s="60" t="s">
        <v>3093</v>
      </c>
      <c r="L464" s="60" t="s">
        <v>3093</v>
      </c>
      <c r="M464" s="60" t="s">
        <v>3092</v>
      </c>
      <c r="N464" s="60" t="s">
        <v>290</v>
      </c>
      <c r="O464" s="60" t="s">
        <v>290</v>
      </c>
      <c r="P464" s="60" t="s">
        <v>670</v>
      </c>
      <c r="Q464" s="60" t="s">
        <v>290</v>
      </c>
      <c r="R464" s="60" t="s">
        <v>1135</v>
      </c>
      <c r="S464" s="73"/>
      <c r="T464" s="60" t="s">
        <v>290</v>
      </c>
      <c r="U464" s="73">
        <v>44686</v>
      </c>
      <c r="V464" s="60" t="s">
        <v>290</v>
      </c>
    </row>
    <row r="465" spans="1:22" ht="14.5">
      <c r="A465" s="60" t="s">
        <v>578</v>
      </c>
      <c r="B465" s="60" t="s">
        <v>691</v>
      </c>
      <c r="C465" s="60" t="s">
        <v>676</v>
      </c>
      <c r="D465" s="60" t="s">
        <v>1325</v>
      </c>
      <c r="E465" s="60" t="s">
        <v>3100</v>
      </c>
      <c r="F465" s="73">
        <v>44732</v>
      </c>
      <c r="G465" s="61">
        <v>-2388.6799999999998</v>
      </c>
      <c r="H465" s="61">
        <v>-210562.14</v>
      </c>
      <c r="I465" s="60" t="s">
        <v>20</v>
      </c>
      <c r="J465" s="60" t="s">
        <v>1355</v>
      </c>
      <c r="K465" s="60" t="s">
        <v>3101</v>
      </c>
      <c r="L465" s="60" t="s">
        <v>3101</v>
      </c>
      <c r="M465" s="60" t="s">
        <v>3100</v>
      </c>
      <c r="N465" s="60" t="s">
        <v>290</v>
      </c>
      <c r="O465" s="60" t="s">
        <v>290</v>
      </c>
      <c r="P465" s="60" t="s">
        <v>670</v>
      </c>
      <c r="Q465" s="60" t="s">
        <v>290</v>
      </c>
      <c r="R465" s="60" t="s">
        <v>1135</v>
      </c>
      <c r="S465" s="73"/>
      <c r="T465" s="60" t="s">
        <v>290</v>
      </c>
      <c r="U465" s="73">
        <v>44730</v>
      </c>
      <c r="V465" s="60" t="s">
        <v>290</v>
      </c>
    </row>
    <row r="466" spans="1:22" ht="14.5">
      <c r="A466" s="60" t="s">
        <v>578</v>
      </c>
      <c r="B466" s="60" t="s">
        <v>691</v>
      </c>
      <c r="C466" s="60" t="s">
        <v>676</v>
      </c>
      <c r="D466" s="60" t="s">
        <v>1325</v>
      </c>
      <c r="E466" s="60" t="s">
        <v>3098</v>
      </c>
      <c r="F466" s="73">
        <v>44732</v>
      </c>
      <c r="G466" s="61">
        <v>-3234.37</v>
      </c>
      <c r="H466" s="61">
        <v>-285109.71999999997</v>
      </c>
      <c r="I466" s="60" t="s">
        <v>20</v>
      </c>
      <c r="J466" s="60" t="s">
        <v>1355</v>
      </c>
      <c r="K466" s="60" t="s">
        <v>3099</v>
      </c>
      <c r="L466" s="60" t="s">
        <v>3099</v>
      </c>
      <c r="M466" s="60" t="s">
        <v>3098</v>
      </c>
      <c r="N466" s="60" t="s">
        <v>290</v>
      </c>
      <c r="O466" s="60" t="s">
        <v>290</v>
      </c>
      <c r="P466" s="60" t="s">
        <v>670</v>
      </c>
      <c r="Q466" s="60" t="s">
        <v>290</v>
      </c>
      <c r="R466" s="60" t="s">
        <v>1135</v>
      </c>
      <c r="S466" s="73"/>
      <c r="T466" s="60" t="s">
        <v>290</v>
      </c>
      <c r="U466" s="73">
        <v>44728</v>
      </c>
      <c r="V466" s="60" t="s">
        <v>290</v>
      </c>
    </row>
    <row r="467" spans="1:22" ht="14.5">
      <c r="A467" s="60" t="s">
        <v>578</v>
      </c>
      <c r="B467" s="60" t="s">
        <v>691</v>
      </c>
      <c r="C467" s="60" t="s">
        <v>676</v>
      </c>
      <c r="D467" s="60" t="s">
        <v>1325</v>
      </c>
      <c r="E467" s="60" t="s">
        <v>3090</v>
      </c>
      <c r="F467" s="73">
        <v>44733</v>
      </c>
      <c r="G467" s="61">
        <v>-3311.89</v>
      </c>
      <c r="H467" s="61">
        <v>-291943.09999999998</v>
      </c>
      <c r="I467" s="60" t="s">
        <v>20</v>
      </c>
      <c r="J467" s="60" t="s">
        <v>1355</v>
      </c>
      <c r="K467" s="60" t="s">
        <v>3091</v>
      </c>
      <c r="L467" s="60" t="s">
        <v>3091</v>
      </c>
      <c r="M467" s="60" t="s">
        <v>3090</v>
      </c>
      <c r="N467" s="60" t="s">
        <v>290</v>
      </c>
      <c r="O467" s="60" t="s">
        <v>290</v>
      </c>
      <c r="P467" s="60" t="s">
        <v>670</v>
      </c>
      <c r="Q467" s="60" t="s">
        <v>290</v>
      </c>
      <c r="R467" s="60" t="s">
        <v>1135</v>
      </c>
      <c r="S467" s="73"/>
      <c r="T467" s="60" t="s">
        <v>290</v>
      </c>
      <c r="U467" s="73">
        <v>44707</v>
      </c>
      <c r="V467" s="60" t="s">
        <v>290</v>
      </c>
    </row>
    <row r="468" spans="1:22" ht="14.5">
      <c r="A468" s="60" t="s">
        <v>578</v>
      </c>
      <c r="B468" s="60" t="s">
        <v>691</v>
      </c>
      <c r="C468" s="60" t="s">
        <v>676</v>
      </c>
      <c r="D468" s="60" t="s">
        <v>1325</v>
      </c>
      <c r="E468" s="60" t="s">
        <v>3094</v>
      </c>
      <c r="F468" s="73">
        <v>44733</v>
      </c>
      <c r="G468" s="61">
        <v>-2281.3200000000002</v>
      </c>
      <c r="H468" s="61">
        <v>-201098.36</v>
      </c>
      <c r="I468" s="60" t="s">
        <v>20</v>
      </c>
      <c r="J468" s="60" t="s">
        <v>1355</v>
      </c>
      <c r="K468" s="60" t="s">
        <v>3095</v>
      </c>
      <c r="L468" s="60" t="s">
        <v>3095</v>
      </c>
      <c r="M468" s="60" t="s">
        <v>3094</v>
      </c>
      <c r="N468" s="60" t="s">
        <v>290</v>
      </c>
      <c r="O468" s="60" t="s">
        <v>290</v>
      </c>
      <c r="P468" s="60" t="s">
        <v>670</v>
      </c>
      <c r="Q468" s="60" t="s">
        <v>290</v>
      </c>
      <c r="R468" s="60" t="s">
        <v>1135</v>
      </c>
      <c r="S468" s="73"/>
      <c r="T468" s="60" t="s">
        <v>290</v>
      </c>
      <c r="U468" s="73">
        <v>44724</v>
      </c>
      <c r="V468" s="60" t="s">
        <v>290</v>
      </c>
    </row>
    <row r="469" spans="1:22" ht="14.5">
      <c r="A469" s="60" t="s">
        <v>578</v>
      </c>
      <c r="B469" s="60" t="s">
        <v>691</v>
      </c>
      <c r="C469" s="60" t="s">
        <v>676</v>
      </c>
      <c r="D469" s="60" t="s">
        <v>1325</v>
      </c>
      <c r="E469" s="60" t="s">
        <v>3096</v>
      </c>
      <c r="F469" s="73">
        <v>44733</v>
      </c>
      <c r="G469" s="61">
        <v>-53669.84</v>
      </c>
      <c r="H469" s="61">
        <v>-4730996.4000000004</v>
      </c>
      <c r="I469" s="60" t="s">
        <v>20</v>
      </c>
      <c r="J469" s="60" t="s">
        <v>1355</v>
      </c>
      <c r="K469" s="60" t="s">
        <v>3095</v>
      </c>
      <c r="L469" s="60" t="s">
        <v>3097</v>
      </c>
      <c r="M469" s="60" t="s">
        <v>3096</v>
      </c>
      <c r="N469" s="60" t="s">
        <v>290</v>
      </c>
      <c r="O469" s="60" t="s">
        <v>290</v>
      </c>
      <c r="P469" s="60" t="s">
        <v>670</v>
      </c>
      <c r="Q469" s="60" t="s">
        <v>290</v>
      </c>
      <c r="R469" s="60" t="s">
        <v>1135</v>
      </c>
      <c r="S469" s="73"/>
      <c r="T469" s="60" t="s">
        <v>290</v>
      </c>
      <c r="U469" s="73">
        <v>44707</v>
      </c>
      <c r="V469" s="60" t="s">
        <v>290</v>
      </c>
    </row>
    <row r="470" spans="1:22" ht="14.5">
      <c r="A470" s="60" t="s">
        <v>578</v>
      </c>
      <c r="B470" s="60" t="s">
        <v>691</v>
      </c>
      <c r="C470" s="60" t="s">
        <v>676</v>
      </c>
      <c r="D470" s="60" t="s">
        <v>1325</v>
      </c>
      <c r="E470" s="60" t="s">
        <v>3105</v>
      </c>
      <c r="F470" s="73">
        <v>44702</v>
      </c>
      <c r="G470" s="61">
        <v>-6184.81</v>
      </c>
      <c r="H470" s="61">
        <v>-528801.26</v>
      </c>
      <c r="I470" s="60" t="s">
        <v>20</v>
      </c>
      <c r="J470" s="60" t="s">
        <v>1355</v>
      </c>
      <c r="K470" s="60" t="s">
        <v>3106</v>
      </c>
      <c r="L470" s="60" t="s">
        <v>3107</v>
      </c>
      <c r="M470" s="60" t="s">
        <v>3105</v>
      </c>
      <c r="N470" s="60" t="s">
        <v>290</v>
      </c>
      <c r="O470" s="60" t="s">
        <v>290</v>
      </c>
      <c r="P470" s="60" t="s">
        <v>670</v>
      </c>
      <c r="Q470" s="60" t="s">
        <v>290</v>
      </c>
      <c r="R470" s="60" t="s">
        <v>1135</v>
      </c>
      <c r="S470" s="73"/>
      <c r="T470" s="60" t="s">
        <v>290</v>
      </c>
      <c r="U470" s="73">
        <v>44698</v>
      </c>
      <c r="V470" s="60" t="s">
        <v>290</v>
      </c>
    </row>
    <row r="471" spans="1:22" ht="14.5">
      <c r="A471" s="60" t="s">
        <v>578</v>
      </c>
      <c r="B471" s="60" t="s">
        <v>691</v>
      </c>
      <c r="C471" s="60" t="s">
        <v>676</v>
      </c>
      <c r="D471" s="60" t="s">
        <v>1325</v>
      </c>
      <c r="E471" s="60" t="s">
        <v>3102</v>
      </c>
      <c r="F471" s="73">
        <v>44702</v>
      </c>
      <c r="G471" s="61">
        <v>-11614.62</v>
      </c>
      <c r="H471" s="61">
        <v>-993050.01</v>
      </c>
      <c r="I471" s="60" t="s">
        <v>20</v>
      </c>
      <c r="J471" s="60" t="s">
        <v>1355</v>
      </c>
      <c r="K471" s="60" t="s">
        <v>3103</v>
      </c>
      <c r="L471" s="60" t="s">
        <v>3104</v>
      </c>
      <c r="M471" s="60" t="s">
        <v>3102</v>
      </c>
      <c r="N471" s="60" t="s">
        <v>290</v>
      </c>
      <c r="O471" s="60" t="s">
        <v>290</v>
      </c>
      <c r="P471" s="60" t="s">
        <v>670</v>
      </c>
      <c r="Q471" s="60" t="s">
        <v>290</v>
      </c>
      <c r="R471" s="60" t="s">
        <v>1135</v>
      </c>
      <c r="S471" s="73"/>
      <c r="T471" s="60" t="s">
        <v>290</v>
      </c>
      <c r="U471" s="73">
        <v>44678</v>
      </c>
      <c r="V471" s="60" t="s">
        <v>290</v>
      </c>
    </row>
    <row r="472" spans="1:22" ht="14.5">
      <c r="A472" s="60" t="s">
        <v>578</v>
      </c>
      <c r="B472" s="60" t="s">
        <v>691</v>
      </c>
      <c r="C472" s="60" t="s">
        <v>676</v>
      </c>
      <c r="D472" s="60" t="s">
        <v>1325</v>
      </c>
      <c r="E472" s="60" t="s">
        <v>2002</v>
      </c>
      <c r="F472" s="73">
        <v>44661</v>
      </c>
      <c r="G472" s="61">
        <v>-5901.92</v>
      </c>
      <c r="H472" s="61">
        <v>-503138.68</v>
      </c>
      <c r="I472" s="60" t="s">
        <v>20</v>
      </c>
      <c r="J472" s="60" t="s">
        <v>1355</v>
      </c>
      <c r="K472" s="60" t="s">
        <v>2003</v>
      </c>
      <c r="L472" s="60" t="s">
        <v>2004</v>
      </c>
      <c r="M472" s="60" t="s">
        <v>2002</v>
      </c>
      <c r="N472" s="60" t="s">
        <v>290</v>
      </c>
      <c r="O472" s="60" t="s">
        <v>290</v>
      </c>
      <c r="P472" s="60" t="s">
        <v>670</v>
      </c>
      <c r="Q472" s="60" t="s">
        <v>290</v>
      </c>
      <c r="R472" s="60" t="s">
        <v>1135</v>
      </c>
      <c r="S472" s="73">
        <v>44748</v>
      </c>
      <c r="T472" s="60" t="s">
        <v>3801</v>
      </c>
      <c r="U472" s="73">
        <v>44657</v>
      </c>
      <c r="V472" s="60" t="s">
        <v>290</v>
      </c>
    </row>
    <row r="473" spans="1:22" ht="14.5">
      <c r="A473" s="60" t="s">
        <v>578</v>
      </c>
      <c r="B473" s="60" t="s">
        <v>691</v>
      </c>
      <c r="C473" s="60" t="s">
        <v>674</v>
      </c>
      <c r="D473" s="60" t="s">
        <v>1325</v>
      </c>
      <c r="E473" s="60" t="s">
        <v>3111</v>
      </c>
      <c r="F473" s="73">
        <v>44704</v>
      </c>
      <c r="G473" s="61">
        <v>-13308</v>
      </c>
      <c r="H473" s="61">
        <v>-1137834</v>
      </c>
      <c r="I473" s="60" t="s">
        <v>20</v>
      </c>
      <c r="J473" s="60" t="s">
        <v>3109</v>
      </c>
      <c r="K473" s="60" t="s">
        <v>3112</v>
      </c>
      <c r="L473" s="60" t="s">
        <v>3113</v>
      </c>
      <c r="M473" s="60" t="s">
        <v>3111</v>
      </c>
      <c r="N473" s="60" t="s">
        <v>290</v>
      </c>
      <c r="O473" s="60" t="s">
        <v>290</v>
      </c>
      <c r="P473" s="60" t="s">
        <v>2009</v>
      </c>
      <c r="Q473" s="60" t="s">
        <v>290</v>
      </c>
      <c r="R473" s="60" t="s">
        <v>1135</v>
      </c>
      <c r="S473" s="73"/>
      <c r="T473" s="60" t="s">
        <v>290</v>
      </c>
      <c r="U473" s="73">
        <v>44704</v>
      </c>
      <c r="V473" s="60" t="s">
        <v>290</v>
      </c>
    </row>
    <row r="474" spans="1:22" ht="14.5">
      <c r="A474" s="60" t="s">
        <v>578</v>
      </c>
      <c r="B474" s="60" t="s">
        <v>691</v>
      </c>
      <c r="C474" s="60" t="s">
        <v>674</v>
      </c>
      <c r="D474" s="60" t="s">
        <v>1325</v>
      </c>
      <c r="E474" s="60" t="s">
        <v>3108</v>
      </c>
      <c r="F474" s="73">
        <v>44698</v>
      </c>
      <c r="G474" s="61">
        <v>-795</v>
      </c>
      <c r="H474" s="61">
        <v>-67972.5</v>
      </c>
      <c r="I474" s="60" t="s">
        <v>20</v>
      </c>
      <c r="J474" s="60" t="s">
        <v>3109</v>
      </c>
      <c r="K474" s="60" t="s">
        <v>2011</v>
      </c>
      <c r="L474" s="60" t="s">
        <v>3110</v>
      </c>
      <c r="M474" s="60" t="s">
        <v>3108</v>
      </c>
      <c r="N474" s="60" t="s">
        <v>290</v>
      </c>
      <c r="O474" s="60" t="s">
        <v>290</v>
      </c>
      <c r="P474" s="60" t="s">
        <v>2009</v>
      </c>
      <c r="Q474" s="60" t="s">
        <v>290</v>
      </c>
      <c r="R474" s="60" t="s">
        <v>1135</v>
      </c>
      <c r="S474" s="73">
        <v>44747</v>
      </c>
      <c r="T474" s="60" t="s">
        <v>3802</v>
      </c>
      <c r="U474" s="73">
        <v>44698</v>
      </c>
      <c r="V474" s="60" t="s">
        <v>290</v>
      </c>
    </row>
    <row r="475" spans="1:22" ht="14.5">
      <c r="A475" s="60" t="s">
        <v>578</v>
      </c>
      <c r="B475" s="60" t="s">
        <v>691</v>
      </c>
      <c r="C475" s="60" t="s">
        <v>674</v>
      </c>
      <c r="D475" s="60" t="s">
        <v>1325</v>
      </c>
      <c r="E475" s="60" t="s">
        <v>3114</v>
      </c>
      <c r="F475" s="73">
        <v>44720</v>
      </c>
      <c r="G475" s="61">
        <v>-1249.5</v>
      </c>
      <c r="H475" s="61">
        <v>-110143.43</v>
      </c>
      <c r="I475" s="60" t="s">
        <v>20</v>
      </c>
      <c r="J475" s="60" t="s">
        <v>2006</v>
      </c>
      <c r="K475" s="60" t="s">
        <v>3112</v>
      </c>
      <c r="L475" s="60" t="s">
        <v>3115</v>
      </c>
      <c r="M475" s="60" t="s">
        <v>3114</v>
      </c>
      <c r="N475" s="60" t="s">
        <v>290</v>
      </c>
      <c r="O475" s="60" t="s">
        <v>290</v>
      </c>
      <c r="P475" s="60" t="s">
        <v>2009</v>
      </c>
      <c r="Q475" s="60" t="s">
        <v>290</v>
      </c>
      <c r="R475" s="60" t="s">
        <v>1135</v>
      </c>
      <c r="S475" s="73"/>
      <c r="T475" s="60" t="s">
        <v>290</v>
      </c>
      <c r="U475" s="73">
        <v>44720</v>
      </c>
      <c r="V475" s="60" t="s">
        <v>290</v>
      </c>
    </row>
    <row r="476" spans="1:22" ht="14.5">
      <c r="A476" s="60" t="s">
        <v>578</v>
      </c>
      <c r="B476" s="60" t="s">
        <v>691</v>
      </c>
      <c r="C476" s="60" t="s">
        <v>674</v>
      </c>
      <c r="D476" s="60" t="s">
        <v>1325</v>
      </c>
      <c r="E476" s="60" t="s">
        <v>3116</v>
      </c>
      <c r="F476" s="73">
        <v>44742</v>
      </c>
      <c r="G476" s="61">
        <v>-15433.5</v>
      </c>
      <c r="H476" s="61">
        <v>-1360463.03</v>
      </c>
      <c r="I476" s="60" t="s">
        <v>20</v>
      </c>
      <c r="J476" s="60" t="s">
        <v>2006</v>
      </c>
      <c r="K476" s="60" t="s">
        <v>3117</v>
      </c>
      <c r="L476" s="60" t="s">
        <v>3118</v>
      </c>
      <c r="M476" s="60" t="s">
        <v>3116</v>
      </c>
      <c r="N476" s="60" t="s">
        <v>290</v>
      </c>
      <c r="O476" s="60" t="s">
        <v>290</v>
      </c>
      <c r="P476" s="60" t="s">
        <v>2009</v>
      </c>
      <c r="Q476" s="60" t="s">
        <v>290</v>
      </c>
      <c r="R476" s="60" t="s">
        <v>1135</v>
      </c>
      <c r="S476" s="73"/>
      <c r="T476" s="60" t="s">
        <v>290</v>
      </c>
      <c r="U476" s="73">
        <v>44742</v>
      </c>
      <c r="V476" s="60" t="s">
        <v>290</v>
      </c>
    </row>
    <row r="477" spans="1:22" ht="14.5">
      <c r="A477" s="60" t="s">
        <v>578</v>
      </c>
      <c r="B477" s="60" t="s">
        <v>691</v>
      </c>
      <c r="C477" s="60" t="s">
        <v>674</v>
      </c>
      <c r="D477" s="60" t="s">
        <v>1325</v>
      </c>
      <c r="E477" s="60" t="s">
        <v>2005</v>
      </c>
      <c r="F477" s="73">
        <v>44651</v>
      </c>
      <c r="G477" s="61">
        <v>-2703</v>
      </c>
      <c r="H477" s="61">
        <v>-229890.15</v>
      </c>
      <c r="I477" s="60" t="s">
        <v>20</v>
      </c>
      <c r="J477" s="60" t="s">
        <v>2006</v>
      </c>
      <c r="K477" s="60" t="s">
        <v>2007</v>
      </c>
      <c r="L477" s="60" t="s">
        <v>2008</v>
      </c>
      <c r="M477" s="60" t="s">
        <v>2005</v>
      </c>
      <c r="N477" s="60" t="s">
        <v>290</v>
      </c>
      <c r="O477" s="60" t="s">
        <v>290</v>
      </c>
      <c r="P477" s="60" t="s">
        <v>2009</v>
      </c>
      <c r="Q477" s="60" t="s">
        <v>290</v>
      </c>
      <c r="R477" s="60" t="s">
        <v>1135</v>
      </c>
      <c r="S477" s="73"/>
      <c r="T477" s="60" t="s">
        <v>290</v>
      </c>
      <c r="U477" s="73">
        <v>44651</v>
      </c>
      <c r="V477" s="60" t="s">
        <v>290</v>
      </c>
    </row>
    <row r="478" spans="1:22" ht="14.5">
      <c r="A478" s="60" t="s">
        <v>578</v>
      </c>
      <c r="B478" s="60" t="s">
        <v>691</v>
      </c>
      <c r="C478" s="60" t="s">
        <v>674</v>
      </c>
      <c r="D478" s="60" t="s">
        <v>1325</v>
      </c>
      <c r="E478" s="60" t="s">
        <v>2010</v>
      </c>
      <c r="F478" s="73">
        <v>44671</v>
      </c>
      <c r="G478" s="61">
        <v>-12816</v>
      </c>
      <c r="H478" s="61">
        <v>-1092564</v>
      </c>
      <c r="I478" s="60" t="s">
        <v>20</v>
      </c>
      <c r="J478" s="60" t="s">
        <v>2006</v>
      </c>
      <c r="K478" s="60" t="s">
        <v>2011</v>
      </c>
      <c r="L478" s="60" t="s">
        <v>2012</v>
      </c>
      <c r="M478" s="60" t="s">
        <v>2010</v>
      </c>
      <c r="N478" s="60" t="s">
        <v>290</v>
      </c>
      <c r="O478" s="60" t="s">
        <v>290</v>
      </c>
      <c r="P478" s="60" t="s">
        <v>2009</v>
      </c>
      <c r="Q478" s="60" t="s">
        <v>290</v>
      </c>
      <c r="R478" s="60" t="s">
        <v>1135</v>
      </c>
      <c r="S478" s="73"/>
      <c r="T478" s="60" t="s">
        <v>290</v>
      </c>
      <c r="U478" s="73">
        <v>44671</v>
      </c>
      <c r="V478" s="60" t="s">
        <v>290</v>
      </c>
    </row>
    <row r="479" spans="1:22" ht="14.5">
      <c r="A479" s="60" t="s">
        <v>578</v>
      </c>
      <c r="B479" s="60" t="s">
        <v>1130</v>
      </c>
      <c r="C479" s="60" t="s">
        <v>676</v>
      </c>
      <c r="D479" s="60" t="s">
        <v>1325</v>
      </c>
      <c r="E479" s="60" t="s">
        <v>3119</v>
      </c>
      <c r="F479" s="73">
        <v>44713</v>
      </c>
      <c r="G479" s="61">
        <v>-41512.46</v>
      </c>
      <c r="H479" s="61">
        <v>-3659323.35</v>
      </c>
      <c r="I479" s="60" t="s">
        <v>20</v>
      </c>
      <c r="J479" s="60" t="s">
        <v>3120</v>
      </c>
      <c r="K479" s="60" t="s">
        <v>2013</v>
      </c>
      <c r="L479" s="60" t="s">
        <v>3121</v>
      </c>
      <c r="M479" s="60" t="s">
        <v>3119</v>
      </c>
      <c r="N479" s="60" t="s">
        <v>290</v>
      </c>
      <c r="O479" s="60" t="s">
        <v>290</v>
      </c>
      <c r="P479" s="60" t="s">
        <v>1341</v>
      </c>
      <c r="Q479" s="60" t="s">
        <v>290</v>
      </c>
      <c r="R479" s="60" t="s">
        <v>1135</v>
      </c>
      <c r="S479" s="73"/>
      <c r="T479" s="60" t="s">
        <v>290</v>
      </c>
      <c r="U479" s="73">
        <v>44712</v>
      </c>
      <c r="V479" s="60" t="s">
        <v>290</v>
      </c>
    </row>
    <row r="480" spans="1:22" ht="14.5">
      <c r="A480" s="60" t="s">
        <v>578</v>
      </c>
      <c r="B480" s="60" t="s">
        <v>1130</v>
      </c>
      <c r="C480" s="60" t="s">
        <v>676</v>
      </c>
      <c r="D480" s="60" t="s">
        <v>1325</v>
      </c>
      <c r="E480" s="60" t="s">
        <v>3122</v>
      </c>
      <c r="F480" s="73">
        <v>44731</v>
      </c>
      <c r="G480" s="61">
        <v>-1158.3</v>
      </c>
      <c r="H480" s="61">
        <v>-102104.15</v>
      </c>
      <c r="I480" s="60" t="s">
        <v>20</v>
      </c>
      <c r="J480" s="60" t="s">
        <v>3120</v>
      </c>
      <c r="K480" s="60" t="s">
        <v>2041</v>
      </c>
      <c r="L480" s="60" t="s">
        <v>3123</v>
      </c>
      <c r="M480" s="60" t="s">
        <v>3122</v>
      </c>
      <c r="N480" s="60" t="s">
        <v>290</v>
      </c>
      <c r="O480" s="60" t="s">
        <v>290</v>
      </c>
      <c r="P480" s="60" t="s">
        <v>732</v>
      </c>
      <c r="Q480" s="60" t="s">
        <v>290</v>
      </c>
      <c r="R480" s="60" t="s">
        <v>1135</v>
      </c>
      <c r="S480" s="73"/>
      <c r="T480" s="60" t="s">
        <v>290</v>
      </c>
      <c r="U480" s="73">
        <v>44731</v>
      </c>
      <c r="V480" s="60" t="s">
        <v>290</v>
      </c>
    </row>
    <row r="481" spans="1:22" ht="14.5">
      <c r="A481" s="60" t="s">
        <v>578</v>
      </c>
      <c r="B481" s="60" t="s">
        <v>1130</v>
      </c>
      <c r="C481" s="60" t="s">
        <v>676</v>
      </c>
      <c r="D481" s="60" t="s">
        <v>1325</v>
      </c>
      <c r="E481" s="60" t="s">
        <v>3124</v>
      </c>
      <c r="F481" s="73">
        <v>44727</v>
      </c>
      <c r="G481" s="61">
        <v>-2092.42</v>
      </c>
      <c r="H481" s="61">
        <v>-184446.82</v>
      </c>
      <c r="I481" s="60" t="s">
        <v>20</v>
      </c>
      <c r="J481" s="60" t="s">
        <v>3120</v>
      </c>
      <c r="K481" s="60" t="s">
        <v>3125</v>
      </c>
      <c r="L481" s="60" t="s">
        <v>3126</v>
      </c>
      <c r="M481" s="60" t="s">
        <v>3124</v>
      </c>
      <c r="N481" s="60" t="s">
        <v>290</v>
      </c>
      <c r="O481" s="60" t="s">
        <v>290</v>
      </c>
      <c r="P481" s="60" t="s">
        <v>1341</v>
      </c>
      <c r="Q481" s="60" t="s">
        <v>290</v>
      </c>
      <c r="R481" s="60" t="s">
        <v>1135</v>
      </c>
      <c r="S481" s="73"/>
      <c r="T481" s="60" t="s">
        <v>290</v>
      </c>
      <c r="U481" s="73">
        <v>44727</v>
      </c>
      <c r="V481" s="60" t="s">
        <v>290</v>
      </c>
    </row>
    <row r="482" spans="1:22" ht="14.5">
      <c r="A482" s="60" t="s">
        <v>578</v>
      </c>
      <c r="B482" s="60" t="s">
        <v>1130</v>
      </c>
      <c r="C482" s="60" t="s">
        <v>676</v>
      </c>
      <c r="D482" s="60" t="s">
        <v>1325</v>
      </c>
      <c r="E482" s="60" t="s">
        <v>3127</v>
      </c>
      <c r="F482" s="73">
        <v>44727</v>
      </c>
      <c r="G482" s="61">
        <v>-1538.35</v>
      </c>
      <c r="H482" s="61">
        <v>-135605.54999999999</v>
      </c>
      <c r="I482" s="60" t="s">
        <v>20</v>
      </c>
      <c r="J482" s="60" t="s">
        <v>3120</v>
      </c>
      <c r="K482" s="60" t="s">
        <v>3128</v>
      </c>
      <c r="L482" s="60" t="s">
        <v>3129</v>
      </c>
      <c r="M482" s="60" t="s">
        <v>3127</v>
      </c>
      <c r="N482" s="60" t="s">
        <v>290</v>
      </c>
      <c r="O482" s="60" t="s">
        <v>290</v>
      </c>
      <c r="P482" s="60" t="s">
        <v>1341</v>
      </c>
      <c r="Q482" s="60" t="s">
        <v>290</v>
      </c>
      <c r="R482" s="60" t="s">
        <v>1135</v>
      </c>
      <c r="S482" s="73"/>
      <c r="T482" s="60" t="s">
        <v>290</v>
      </c>
      <c r="U482" s="73">
        <v>44727</v>
      </c>
      <c r="V482" s="60" t="s">
        <v>290</v>
      </c>
    </row>
    <row r="483" spans="1:22" ht="14.5">
      <c r="A483" s="60" t="s">
        <v>578</v>
      </c>
      <c r="B483" s="60" t="s">
        <v>691</v>
      </c>
      <c r="C483" s="60" t="s">
        <v>676</v>
      </c>
      <c r="D483" s="60" t="s">
        <v>1325</v>
      </c>
      <c r="E483" s="60" t="s">
        <v>3130</v>
      </c>
      <c r="F483" s="73">
        <v>44700</v>
      </c>
      <c r="G483" s="61">
        <v>-22314.959999999999</v>
      </c>
      <c r="H483" s="61">
        <v>-1907929.08</v>
      </c>
      <c r="I483" s="60" t="s">
        <v>20</v>
      </c>
      <c r="J483" s="60" t="s">
        <v>3131</v>
      </c>
      <c r="K483" s="60" t="s">
        <v>3125</v>
      </c>
      <c r="L483" s="60" t="s">
        <v>3132</v>
      </c>
      <c r="M483" s="60" t="s">
        <v>3130</v>
      </c>
      <c r="N483" s="60" t="s">
        <v>290</v>
      </c>
      <c r="O483" s="60" t="s">
        <v>290</v>
      </c>
      <c r="P483" s="60" t="s">
        <v>1341</v>
      </c>
      <c r="Q483" s="60" t="s">
        <v>290</v>
      </c>
      <c r="R483" s="60" t="s">
        <v>1135</v>
      </c>
      <c r="S483" s="73">
        <v>44745</v>
      </c>
      <c r="T483" s="60" t="s">
        <v>3803</v>
      </c>
      <c r="U483" s="73">
        <v>44700</v>
      </c>
      <c r="V483" s="60" t="s">
        <v>290</v>
      </c>
    </row>
    <row r="484" spans="1:22" ht="14.5">
      <c r="A484" s="60" t="s">
        <v>578</v>
      </c>
      <c r="B484" s="60" t="s">
        <v>1130</v>
      </c>
      <c r="C484" s="60" t="s">
        <v>676</v>
      </c>
      <c r="D484" s="60" t="s">
        <v>1325</v>
      </c>
      <c r="E484" s="60" t="s">
        <v>3133</v>
      </c>
      <c r="F484" s="73">
        <v>44741</v>
      </c>
      <c r="G484" s="61">
        <v>-1585.93</v>
      </c>
      <c r="H484" s="61">
        <v>-139799.73000000001</v>
      </c>
      <c r="I484" s="60" t="s">
        <v>20</v>
      </c>
      <c r="J484" s="60" t="s">
        <v>1427</v>
      </c>
      <c r="K484" s="60" t="s">
        <v>3125</v>
      </c>
      <c r="L484" s="60" t="s">
        <v>3134</v>
      </c>
      <c r="M484" s="60" t="s">
        <v>3133</v>
      </c>
      <c r="N484" s="60" t="s">
        <v>290</v>
      </c>
      <c r="O484" s="60" t="s">
        <v>290</v>
      </c>
      <c r="P484" s="60" t="s">
        <v>1341</v>
      </c>
      <c r="Q484" s="60" t="s">
        <v>290</v>
      </c>
      <c r="R484" s="60" t="s">
        <v>1135</v>
      </c>
      <c r="S484" s="73"/>
      <c r="T484" s="60" t="s">
        <v>290</v>
      </c>
      <c r="U484" s="73">
        <v>44741</v>
      </c>
      <c r="V484" s="60" t="s">
        <v>290</v>
      </c>
    </row>
    <row r="485" spans="1:22" ht="14.5">
      <c r="A485" s="60" t="s">
        <v>578</v>
      </c>
      <c r="B485" s="60" t="s">
        <v>691</v>
      </c>
      <c r="C485" s="60" t="s">
        <v>674</v>
      </c>
      <c r="D485" s="60" t="s">
        <v>1325</v>
      </c>
      <c r="E485" s="60" t="s">
        <v>3137</v>
      </c>
      <c r="F485" s="73">
        <v>44713</v>
      </c>
      <c r="G485" s="61">
        <v>-84066.1</v>
      </c>
      <c r="H485" s="61">
        <v>-7410426.7199999997</v>
      </c>
      <c r="I485" s="60" t="s">
        <v>20</v>
      </c>
      <c r="J485" s="60" t="s">
        <v>2014</v>
      </c>
      <c r="K485" s="60" t="s">
        <v>3138</v>
      </c>
      <c r="L485" s="60" t="s">
        <v>3139</v>
      </c>
      <c r="M485" s="60" t="s">
        <v>3137</v>
      </c>
      <c r="N485" s="60" t="s">
        <v>290</v>
      </c>
      <c r="O485" s="60" t="s">
        <v>290</v>
      </c>
      <c r="P485" s="60" t="s">
        <v>1344</v>
      </c>
      <c r="Q485" s="60" t="s">
        <v>290</v>
      </c>
      <c r="R485" s="60" t="s">
        <v>1135</v>
      </c>
      <c r="S485" s="73"/>
      <c r="T485" s="60" t="s">
        <v>290</v>
      </c>
      <c r="U485" s="73">
        <v>44713</v>
      </c>
      <c r="V485" s="60" t="s">
        <v>290</v>
      </c>
    </row>
    <row r="486" spans="1:22" ht="14.5">
      <c r="A486" s="60" t="s">
        <v>578</v>
      </c>
      <c r="B486" s="60" t="s">
        <v>691</v>
      </c>
      <c r="C486" s="60" t="s">
        <v>674</v>
      </c>
      <c r="D486" s="60" t="s">
        <v>1325</v>
      </c>
      <c r="E486" s="60" t="s">
        <v>3140</v>
      </c>
      <c r="F486" s="73">
        <v>44720</v>
      </c>
      <c r="G486" s="61">
        <v>-143087.51999999999</v>
      </c>
      <c r="H486" s="61">
        <v>-12613164.890000001</v>
      </c>
      <c r="I486" s="60" t="s">
        <v>20</v>
      </c>
      <c r="J486" s="60" t="s">
        <v>2014</v>
      </c>
      <c r="K486" s="60" t="s">
        <v>3138</v>
      </c>
      <c r="L486" s="60" t="s">
        <v>3141</v>
      </c>
      <c r="M486" s="60" t="s">
        <v>3140</v>
      </c>
      <c r="N486" s="60" t="s">
        <v>290</v>
      </c>
      <c r="O486" s="60" t="s">
        <v>290</v>
      </c>
      <c r="P486" s="60" t="s">
        <v>1344</v>
      </c>
      <c r="Q486" s="60" t="s">
        <v>290</v>
      </c>
      <c r="R486" s="60" t="s">
        <v>1135</v>
      </c>
      <c r="S486" s="73"/>
      <c r="T486" s="60" t="s">
        <v>290</v>
      </c>
      <c r="U486" s="73">
        <v>44720</v>
      </c>
      <c r="V486" s="60" t="s">
        <v>290</v>
      </c>
    </row>
    <row r="487" spans="1:22" ht="14.5">
      <c r="A487" s="60" t="s">
        <v>578</v>
      </c>
      <c r="B487" s="60" t="s">
        <v>691</v>
      </c>
      <c r="C487" s="60" t="s">
        <v>674</v>
      </c>
      <c r="D487" s="60" t="s">
        <v>1325</v>
      </c>
      <c r="E487" s="60" t="s">
        <v>3142</v>
      </c>
      <c r="F487" s="73">
        <v>44727</v>
      </c>
      <c r="G487" s="61">
        <v>-204043.47</v>
      </c>
      <c r="H487" s="61">
        <v>-17986431.879999999</v>
      </c>
      <c r="I487" s="60" t="s">
        <v>20</v>
      </c>
      <c r="J487" s="60" t="s">
        <v>2014</v>
      </c>
      <c r="K487" s="60" t="s">
        <v>3138</v>
      </c>
      <c r="L487" s="60" t="s">
        <v>3143</v>
      </c>
      <c r="M487" s="60" t="s">
        <v>3142</v>
      </c>
      <c r="N487" s="60" t="s">
        <v>290</v>
      </c>
      <c r="O487" s="60" t="s">
        <v>290</v>
      </c>
      <c r="P487" s="60" t="s">
        <v>1344</v>
      </c>
      <c r="Q487" s="60" t="s">
        <v>290</v>
      </c>
      <c r="R487" s="60" t="s">
        <v>1135</v>
      </c>
      <c r="S487" s="73"/>
      <c r="T487" s="60" t="s">
        <v>290</v>
      </c>
      <c r="U487" s="73">
        <v>44727</v>
      </c>
      <c r="V487" s="60" t="s">
        <v>290</v>
      </c>
    </row>
    <row r="488" spans="1:22" ht="14.5">
      <c r="A488" s="60" t="s">
        <v>578</v>
      </c>
      <c r="B488" s="60" t="s">
        <v>691</v>
      </c>
      <c r="C488" s="60" t="s">
        <v>674</v>
      </c>
      <c r="D488" s="60" t="s">
        <v>1325</v>
      </c>
      <c r="E488" s="60" t="s">
        <v>3146</v>
      </c>
      <c r="F488" s="73">
        <v>44721</v>
      </c>
      <c r="G488" s="61">
        <v>-40329.120000000003</v>
      </c>
      <c r="H488" s="61">
        <v>-3555011.93</v>
      </c>
      <c r="I488" s="60" t="s">
        <v>20</v>
      </c>
      <c r="J488" s="60" t="s">
        <v>2014</v>
      </c>
      <c r="K488" s="60" t="s">
        <v>3147</v>
      </c>
      <c r="L488" s="60" t="s">
        <v>3148</v>
      </c>
      <c r="M488" s="60" t="s">
        <v>3146</v>
      </c>
      <c r="N488" s="60" t="s">
        <v>290</v>
      </c>
      <c r="O488" s="60" t="s">
        <v>290</v>
      </c>
      <c r="P488" s="60" t="s">
        <v>1344</v>
      </c>
      <c r="Q488" s="60" t="s">
        <v>290</v>
      </c>
      <c r="R488" s="60" t="s">
        <v>1135</v>
      </c>
      <c r="S488" s="73"/>
      <c r="T488" s="60" t="s">
        <v>290</v>
      </c>
      <c r="U488" s="73">
        <v>44721</v>
      </c>
      <c r="V488" s="60" t="s">
        <v>290</v>
      </c>
    </row>
    <row r="489" spans="1:22" ht="14.5">
      <c r="A489" s="60" t="s">
        <v>578</v>
      </c>
      <c r="B489" s="60" t="s">
        <v>691</v>
      </c>
      <c r="C489" s="60" t="s">
        <v>674</v>
      </c>
      <c r="D489" s="60" t="s">
        <v>1325</v>
      </c>
      <c r="E489" s="60" t="s">
        <v>3149</v>
      </c>
      <c r="F489" s="73">
        <v>44727</v>
      </c>
      <c r="G489" s="61">
        <v>-6105.58</v>
      </c>
      <c r="H489" s="61">
        <v>-538206.88</v>
      </c>
      <c r="I489" s="60" t="s">
        <v>20</v>
      </c>
      <c r="J489" s="60" t="s">
        <v>2014</v>
      </c>
      <c r="K489" s="60" t="s">
        <v>3147</v>
      </c>
      <c r="L489" s="60" t="s">
        <v>3150</v>
      </c>
      <c r="M489" s="60" t="s">
        <v>3149</v>
      </c>
      <c r="N489" s="60" t="s">
        <v>290</v>
      </c>
      <c r="O489" s="60" t="s">
        <v>290</v>
      </c>
      <c r="P489" s="60" t="s">
        <v>1344</v>
      </c>
      <c r="Q489" s="60" t="s">
        <v>290</v>
      </c>
      <c r="R489" s="60" t="s">
        <v>1135</v>
      </c>
      <c r="S489" s="73"/>
      <c r="T489" s="60" t="s">
        <v>290</v>
      </c>
      <c r="U489" s="73">
        <v>44727</v>
      </c>
      <c r="V489" s="60" t="s">
        <v>290</v>
      </c>
    </row>
    <row r="490" spans="1:22" ht="14.5">
      <c r="A490" s="60" t="s">
        <v>578</v>
      </c>
      <c r="B490" s="60" t="s">
        <v>691</v>
      </c>
      <c r="C490" s="60" t="s">
        <v>674</v>
      </c>
      <c r="D490" s="60" t="s">
        <v>1325</v>
      </c>
      <c r="E490" s="60" t="s">
        <v>3151</v>
      </c>
      <c r="F490" s="73">
        <v>44734</v>
      </c>
      <c r="G490" s="61">
        <v>-2002.63</v>
      </c>
      <c r="H490" s="61">
        <v>-176531.83</v>
      </c>
      <c r="I490" s="60" t="s">
        <v>20</v>
      </c>
      <c r="J490" s="60" t="s">
        <v>2014</v>
      </c>
      <c r="K490" s="60" t="s">
        <v>3147</v>
      </c>
      <c r="L490" s="60" t="s">
        <v>3152</v>
      </c>
      <c r="M490" s="60" t="s">
        <v>3151</v>
      </c>
      <c r="N490" s="60" t="s">
        <v>290</v>
      </c>
      <c r="O490" s="60" t="s">
        <v>290</v>
      </c>
      <c r="P490" s="60" t="s">
        <v>1344</v>
      </c>
      <c r="Q490" s="60" t="s">
        <v>290</v>
      </c>
      <c r="R490" s="60" t="s">
        <v>1135</v>
      </c>
      <c r="S490" s="73"/>
      <c r="T490" s="60" t="s">
        <v>290</v>
      </c>
      <c r="U490" s="73">
        <v>44734</v>
      </c>
      <c r="V490" s="60" t="s">
        <v>290</v>
      </c>
    </row>
    <row r="491" spans="1:22" ht="14.5">
      <c r="A491" s="60" t="s">
        <v>578</v>
      </c>
      <c r="B491" s="60" t="s">
        <v>691</v>
      </c>
      <c r="C491" s="60" t="s">
        <v>674</v>
      </c>
      <c r="D491" s="60" t="s">
        <v>1325</v>
      </c>
      <c r="E491" s="60" t="s">
        <v>3144</v>
      </c>
      <c r="F491" s="73">
        <v>44733</v>
      </c>
      <c r="G491" s="61">
        <v>-10804.35</v>
      </c>
      <c r="H491" s="61">
        <v>-952403.45</v>
      </c>
      <c r="I491" s="60" t="s">
        <v>20</v>
      </c>
      <c r="J491" s="60" t="s">
        <v>2014</v>
      </c>
      <c r="K491" s="60" t="s">
        <v>3138</v>
      </c>
      <c r="L491" s="60" t="s">
        <v>3145</v>
      </c>
      <c r="M491" s="60" t="s">
        <v>3144</v>
      </c>
      <c r="N491" s="60" t="s">
        <v>290</v>
      </c>
      <c r="O491" s="60" t="s">
        <v>290</v>
      </c>
      <c r="P491" s="60" t="s">
        <v>1344</v>
      </c>
      <c r="Q491" s="60" t="s">
        <v>290</v>
      </c>
      <c r="R491" s="60" t="s">
        <v>1135</v>
      </c>
      <c r="S491" s="73"/>
      <c r="T491" s="60" t="s">
        <v>290</v>
      </c>
      <c r="U491" s="73">
        <v>44733</v>
      </c>
      <c r="V491" s="60" t="s">
        <v>290</v>
      </c>
    </row>
    <row r="492" spans="1:22" ht="14.5">
      <c r="A492" s="60" t="s">
        <v>578</v>
      </c>
      <c r="B492" s="60" t="s">
        <v>691</v>
      </c>
      <c r="C492" s="60" t="s">
        <v>674</v>
      </c>
      <c r="D492" s="60" t="s">
        <v>1325</v>
      </c>
      <c r="E492" s="60" t="s">
        <v>2016</v>
      </c>
      <c r="F492" s="73">
        <v>44621</v>
      </c>
      <c r="G492" s="61">
        <v>-154800.54999999999</v>
      </c>
      <c r="H492" s="61">
        <v>-13165786.779999999</v>
      </c>
      <c r="I492" s="60" t="s">
        <v>20</v>
      </c>
      <c r="J492" s="60" t="s">
        <v>2014</v>
      </c>
      <c r="K492" s="60" t="s">
        <v>2015</v>
      </c>
      <c r="L492" s="60" t="s">
        <v>2017</v>
      </c>
      <c r="M492" s="60" t="s">
        <v>2016</v>
      </c>
      <c r="N492" s="60" t="s">
        <v>290</v>
      </c>
      <c r="O492" s="60" t="s">
        <v>290</v>
      </c>
      <c r="P492" s="60" t="s">
        <v>1344</v>
      </c>
      <c r="Q492" s="60" t="s">
        <v>290</v>
      </c>
      <c r="R492" s="60" t="s">
        <v>1135</v>
      </c>
      <c r="S492" s="73"/>
      <c r="T492" s="60" t="s">
        <v>290</v>
      </c>
      <c r="U492" s="73">
        <v>44621</v>
      </c>
      <c r="V492" s="60" t="s">
        <v>290</v>
      </c>
    </row>
    <row r="493" spans="1:22" ht="14.5">
      <c r="A493" s="60" t="s">
        <v>578</v>
      </c>
      <c r="B493" s="60" t="s">
        <v>691</v>
      </c>
      <c r="C493" s="60" t="s">
        <v>674</v>
      </c>
      <c r="D493" s="60" t="s">
        <v>1325</v>
      </c>
      <c r="E493" s="60" t="s">
        <v>2018</v>
      </c>
      <c r="F493" s="73">
        <v>44675</v>
      </c>
      <c r="G493" s="61">
        <v>-153702.59</v>
      </c>
      <c r="H493" s="61">
        <v>-13103145.800000001</v>
      </c>
      <c r="I493" s="60" t="s">
        <v>20</v>
      </c>
      <c r="J493" s="60" t="s">
        <v>2014</v>
      </c>
      <c r="K493" s="60" t="s">
        <v>2015</v>
      </c>
      <c r="L493" s="60" t="s">
        <v>2019</v>
      </c>
      <c r="M493" s="60" t="s">
        <v>2018</v>
      </c>
      <c r="N493" s="60" t="s">
        <v>290</v>
      </c>
      <c r="O493" s="60" t="s">
        <v>290</v>
      </c>
      <c r="P493" s="60" t="s">
        <v>1344</v>
      </c>
      <c r="Q493" s="60" t="s">
        <v>290</v>
      </c>
      <c r="R493" s="60" t="s">
        <v>1135</v>
      </c>
      <c r="S493" s="73"/>
      <c r="T493" s="60" t="s">
        <v>290</v>
      </c>
      <c r="U493" s="73">
        <v>44675</v>
      </c>
      <c r="V493" s="60" t="s">
        <v>290</v>
      </c>
    </row>
    <row r="494" spans="1:22" ht="14.5">
      <c r="A494" s="60" t="s">
        <v>578</v>
      </c>
      <c r="B494" s="60" t="s">
        <v>691</v>
      </c>
      <c r="C494" s="60" t="s">
        <v>674</v>
      </c>
      <c r="D494" s="60" t="s">
        <v>1325</v>
      </c>
      <c r="E494" s="60" t="s">
        <v>2020</v>
      </c>
      <c r="F494" s="73">
        <v>44678</v>
      </c>
      <c r="G494" s="61">
        <v>-21839.4</v>
      </c>
      <c r="H494" s="61">
        <v>-1861808.85</v>
      </c>
      <c r="I494" s="60" t="s">
        <v>20</v>
      </c>
      <c r="J494" s="60" t="s">
        <v>2014</v>
      </c>
      <c r="K494" s="60" t="s">
        <v>2015</v>
      </c>
      <c r="L494" s="60" t="s">
        <v>2021</v>
      </c>
      <c r="M494" s="60" t="s">
        <v>2020</v>
      </c>
      <c r="N494" s="60" t="s">
        <v>290</v>
      </c>
      <c r="O494" s="60" t="s">
        <v>290</v>
      </c>
      <c r="P494" s="60" t="s">
        <v>1344</v>
      </c>
      <c r="Q494" s="60" t="s">
        <v>290</v>
      </c>
      <c r="R494" s="60" t="s">
        <v>1135</v>
      </c>
      <c r="S494" s="73"/>
      <c r="T494" s="60" t="s">
        <v>290</v>
      </c>
      <c r="U494" s="73">
        <v>44678</v>
      </c>
      <c r="V494" s="60" t="s">
        <v>290</v>
      </c>
    </row>
    <row r="495" spans="1:22" ht="14.5">
      <c r="A495" s="60" t="s">
        <v>578</v>
      </c>
      <c r="B495" s="60" t="s">
        <v>691</v>
      </c>
      <c r="C495" s="60" t="s">
        <v>674</v>
      </c>
      <c r="D495" s="60" t="s">
        <v>1325</v>
      </c>
      <c r="E495" s="60" t="s">
        <v>3135</v>
      </c>
      <c r="F495" s="73">
        <v>44705</v>
      </c>
      <c r="G495" s="61">
        <v>-146695.22</v>
      </c>
      <c r="H495" s="61">
        <v>-12542441.310000001</v>
      </c>
      <c r="I495" s="60" t="s">
        <v>20</v>
      </c>
      <c r="J495" s="60" t="s">
        <v>2014</v>
      </c>
      <c r="K495" s="60" t="s">
        <v>2015</v>
      </c>
      <c r="L495" s="60" t="s">
        <v>3136</v>
      </c>
      <c r="M495" s="60" t="s">
        <v>3135</v>
      </c>
      <c r="N495" s="60" t="s">
        <v>290</v>
      </c>
      <c r="O495" s="60" t="s">
        <v>290</v>
      </c>
      <c r="P495" s="60" t="s">
        <v>1344</v>
      </c>
      <c r="Q495" s="60" t="s">
        <v>290</v>
      </c>
      <c r="R495" s="60" t="s">
        <v>1135</v>
      </c>
      <c r="S495" s="73"/>
      <c r="T495" s="60" t="s">
        <v>290</v>
      </c>
      <c r="U495" s="73">
        <v>44705</v>
      </c>
      <c r="V495" s="60" t="s">
        <v>290</v>
      </c>
    </row>
    <row r="496" spans="1:22" ht="14.5">
      <c r="A496" s="60" t="s">
        <v>578</v>
      </c>
      <c r="B496" s="60" t="s">
        <v>691</v>
      </c>
      <c r="C496" s="60" t="s">
        <v>674</v>
      </c>
      <c r="D496" s="60" t="s">
        <v>1325</v>
      </c>
      <c r="E496" s="60" t="s">
        <v>3153</v>
      </c>
      <c r="F496" s="73">
        <v>44719</v>
      </c>
      <c r="G496" s="61">
        <v>-2816.69</v>
      </c>
      <c r="H496" s="61">
        <v>-248291.22</v>
      </c>
      <c r="I496" s="60" t="s">
        <v>20</v>
      </c>
      <c r="J496" s="60" t="s">
        <v>2014</v>
      </c>
      <c r="K496" s="60" t="s">
        <v>2015</v>
      </c>
      <c r="L496" s="60" t="s">
        <v>3154</v>
      </c>
      <c r="M496" s="60" t="s">
        <v>3153</v>
      </c>
      <c r="N496" s="60" t="s">
        <v>290</v>
      </c>
      <c r="O496" s="60" t="s">
        <v>290</v>
      </c>
      <c r="P496" s="60" t="s">
        <v>1344</v>
      </c>
      <c r="Q496" s="60" t="s">
        <v>290</v>
      </c>
      <c r="R496" s="60" t="s">
        <v>1135</v>
      </c>
      <c r="S496" s="73"/>
      <c r="T496" s="60" t="s">
        <v>290</v>
      </c>
      <c r="U496" s="73">
        <v>44719</v>
      </c>
      <c r="V496" s="60" t="s">
        <v>290</v>
      </c>
    </row>
    <row r="497" spans="1:22" ht="14.5">
      <c r="A497" s="60" t="s">
        <v>578</v>
      </c>
      <c r="B497" s="60" t="s">
        <v>691</v>
      </c>
      <c r="C497" s="60" t="s">
        <v>676</v>
      </c>
      <c r="D497" s="60" t="s">
        <v>1325</v>
      </c>
      <c r="E497" s="60" t="s">
        <v>3155</v>
      </c>
      <c r="F497" s="73">
        <v>44733</v>
      </c>
      <c r="G497" s="61">
        <v>-160778.28</v>
      </c>
      <c r="H497" s="61">
        <v>-14172605.380000001</v>
      </c>
      <c r="I497" s="60" t="s">
        <v>20</v>
      </c>
      <c r="J497" s="60" t="s">
        <v>2014</v>
      </c>
      <c r="K497" s="60" t="s">
        <v>3156</v>
      </c>
      <c r="L497" s="60" t="s">
        <v>3157</v>
      </c>
      <c r="M497" s="60" t="s">
        <v>3155</v>
      </c>
      <c r="N497" s="60" t="s">
        <v>290</v>
      </c>
      <c r="O497" s="60" t="s">
        <v>290</v>
      </c>
      <c r="P497" s="60" t="s">
        <v>1344</v>
      </c>
      <c r="Q497" s="60" t="s">
        <v>290</v>
      </c>
      <c r="R497" s="60" t="s">
        <v>1135</v>
      </c>
      <c r="S497" s="73"/>
      <c r="T497" s="60" t="s">
        <v>290</v>
      </c>
      <c r="U497" s="73">
        <v>44733</v>
      </c>
      <c r="V497" s="60" t="s">
        <v>290</v>
      </c>
    </row>
    <row r="498" spans="1:22" ht="14.5">
      <c r="A498" s="60" t="s">
        <v>578</v>
      </c>
      <c r="B498" s="60" t="s">
        <v>691</v>
      </c>
      <c r="C498" s="60" t="s">
        <v>674</v>
      </c>
      <c r="D498" s="60" t="s">
        <v>1325</v>
      </c>
      <c r="E498" s="60" t="s">
        <v>3158</v>
      </c>
      <c r="F498" s="73">
        <v>44693</v>
      </c>
      <c r="G498" s="61">
        <v>-68558.039999999994</v>
      </c>
      <c r="H498" s="61">
        <v>-5861712.4199999999</v>
      </c>
      <c r="I498" s="60" t="s">
        <v>20</v>
      </c>
      <c r="J498" s="60" t="s">
        <v>3159</v>
      </c>
      <c r="K498" s="60" t="s">
        <v>3160</v>
      </c>
      <c r="L498" s="60" t="s">
        <v>3161</v>
      </c>
      <c r="M498" s="60" t="s">
        <v>3158</v>
      </c>
      <c r="N498" s="60" t="s">
        <v>290</v>
      </c>
      <c r="O498" s="60" t="s">
        <v>290</v>
      </c>
      <c r="P498" s="60" t="s">
        <v>1344</v>
      </c>
      <c r="Q498" s="60" t="s">
        <v>290</v>
      </c>
      <c r="R498" s="60" t="s">
        <v>1135</v>
      </c>
      <c r="S498" s="73"/>
      <c r="T498" s="60" t="s">
        <v>290</v>
      </c>
      <c r="U498" s="73">
        <v>44693</v>
      </c>
      <c r="V498" s="60" t="s">
        <v>290</v>
      </c>
    </row>
    <row r="499" spans="1:22" ht="14.5">
      <c r="A499" s="60" t="s">
        <v>578</v>
      </c>
      <c r="B499" s="60" t="s">
        <v>691</v>
      </c>
      <c r="C499" s="60" t="s">
        <v>674</v>
      </c>
      <c r="D499" s="60" t="s">
        <v>1325</v>
      </c>
      <c r="E499" s="60" t="s">
        <v>3162</v>
      </c>
      <c r="F499" s="73">
        <v>44711</v>
      </c>
      <c r="G499" s="61">
        <v>-3498</v>
      </c>
      <c r="H499" s="61">
        <v>-299079</v>
      </c>
      <c r="I499" s="60" t="s">
        <v>20</v>
      </c>
      <c r="J499" s="60" t="s">
        <v>3159</v>
      </c>
      <c r="K499" s="60" t="s">
        <v>3160</v>
      </c>
      <c r="L499" s="60" t="s">
        <v>3163</v>
      </c>
      <c r="M499" s="60" t="s">
        <v>3162</v>
      </c>
      <c r="N499" s="60" t="s">
        <v>290</v>
      </c>
      <c r="O499" s="60" t="s">
        <v>290</v>
      </c>
      <c r="P499" s="60" t="s">
        <v>1344</v>
      </c>
      <c r="Q499" s="60" t="s">
        <v>290</v>
      </c>
      <c r="R499" s="60" t="s">
        <v>1135</v>
      </c>
      <c r="S499" s="73"/>
      <c r="T499" s="60" t="s">
        <v>290</v>
      </c>
      <c r="U499" s="73">
        <v>44711</v>
      </c>
      <c r="V499" s="60" t="s">
        <v>290</v>
      </c>
    </row>
    <row r="500" spans="1:22" ht="14.5">
      <c r="A500" s="60" t="s">
        <v>578</v>
      </c>
      <c r="B500" s="60" t="s">
        <v>691</v>
      </c>
      <c r="C500" s="60" t="s">
        <v>674</v>
      </c>
      <c r="D500" s="60" t="s">
        <v>1325</v>
      </c>
      <c r="E500" s="60" t="s">
        <v>3164</v>
      </c>
      <c r="F500" s="73">
        <v>44700</v>
      </c>
      <c r="G500" s="61">
        <v>-115864.62</v>
      </c>
      <c r="H500" s="61">
        <v>-9906425.0099999998</v>
      </c>
      <c r="I500" s="60" t="s">
        <v>20</v>
      </c>
      <c r="J500" s="60" t="s">
        <v>3159</v>
      </c>
      <c r="K500" s="60" t="s">
        <v>3138</v>
      </c>
      <c r="L500" s="60" t="s">
        <v>3165</v>
      </c>
      <c r="M500" s="60" t="s">
        <v>3164</v>
      </c>
      <c r="N500" s="60" t="s">
        <v>290</v>
      </c>
      <c r="O500" s="60" t="s">
        <v>290</v>
      </c>
      <c r="P500" s="60" t="s">
        <v>1344</v>
      </c>
      <c r="Q500" s="60" t="s">
        <v>290</v>
      </c>
      <c r="R500" s="60" t="s">
        <v>1135</v>
      </c>
      <c r="S500" s="73"/>
      <c r="T500" s="60" t="s">
        <v>290</v>
      </c>
      <c r="U500" s="73">
        <v>44700</v>
      </c>
      <c r="V500" s="60" t="s">
        <v>290</v>
      </c>
    </row>
    <row r="501" spans="1:22" ht="14.5">
      <c r="A501" s="60" t="s">
        <v>578</v>
      </c>
      <c r="B501" s="60" t="s">
        <v>691</v>
      </c>
      <c r="C501" s="60" t="s">
        <v>674</v>
      </c>
      <c r="D501" s="60" t="s">
        <v>1325</v>
      </c>
      <c r="E501" s="60" t="s">
        <v>3166</v>
      </c>
      <c r="F501" s="73">
        <v>44710</v>
      </c>
      <c r="G501" s="61">
        <v>-235718.16</v>
      </c>
      <c r="H501" s="61">
        <v>-20153902.68</v>
      </c>
      <c r="I501" s="60" t="s">
        <v>20</v>
      </c>
      <c r="J501" s="60" t="s">
        <v>3159</v>
      </c>
      <c r="K501" s="60" t="s">
        <v>3138</v>
      </c>
      <c r="L501" s="60" t="s">
        <v>3167</v>
      </c>
      <c r="M501" s="60" t="s">
        <v>3166</v>
      </c>
      <c r="N501" s="60" t="s">
        <v>290</v>
      </c>
      <c r="O501" s="60" t="s">
        <v>290</v>
      </c>
      <c r="P501" s="60" t="s">
        <v>1344</v>
      </c>
      <c r="Q501" s="60" t="s">
        <v>290</v>
      </c>
      <c r="R501" s="60" t="s">
        <v>1135</v>
      </c>
      <c r="S501" s="73"/>
      <c r="T501" s="60" t="s">
        <v>290</v>
      </c>
      <c r="U501" s="73">
        <v>44710</v>
      </c>
      <c r="V501" s="60" t="s">
        <v>290</v>
      </c>
    </row>
    <row r="502" spans="1:22" ht="14.5">
      <c r="A502" s="60" t="s">
        <v>578</v>
      </c>
      <c r="B502" s="60" t="s">
        <v>691</v>
      </c>
      <c r="C502" s="60" t="s">
        <v>674</v>
      </c>
      <c r="D502" s="60" t="s">
        <v>1325</v>
      </c>
      <c r="E502" s="60" t="s">
        <v>3168</v>
      </c>
      <c r="F502" s="73">
        <v>44711</v>
      </c>
      <c r="G502" s="61">
        <v>-2552.5500000000002</v>
      </c>
      <c r="H502" s="61">
        <v>-218243.03</v>
      </c>
      <c r="I502" s="60" t="s">
        <v>20</v>
      </c>
      <c r="J502" s="60" t="s">
        <v>3159</v>
      </c>
      <c r="K502" s="60" t="s">
        <v>3138</v>
      </c>
      <c r="L502" s="60" t="s">
        <v>3169</v>
      </c>
      <c r="M502" s="60" t="s">
        <v>3168</v>
      </c>
      <c r="N502" s="60" t="s">
        <v>290</v>
      </c>
      <c r="O502" s="60" t="s">
        <v>290</v>
      </c>
      <c r="P502" s="60" t="s">
        <v>1344</v>
      </c>
      <c r="Q502" s="60" t="s">
        <v>290</v>
      </c>
      <c r="R502" s="60" t="s">
        <v>1135</v>
      </c>
      <c r="S502" s="73"/>
      <c r="T502" s="60" t="s">
        <v>290</v>
      </c>
      <c r="U502" s="73">
        <v>44711</v>
      </c>
      <c r="V502" s="60" t="s">
        <v>290</v>
      </c>
    </row>
    <row r="503" spans="1:22" ht="14.5">
      <c r="A503" s="60" t="s">
        <v>578</v>
      </c>
      <c r="B503" s="60" t="s">
        <v>691</v>
      </c>
      <c r="C503" s="60" t="s">
        <v>676</v>
      </c>
      <c r="D503" s="60" t="s">
        <v>1325</v>
      </c>
      <c r="E503" s="60" t="s">
        <v>2025</v>
      </c>
      <c r="F503" s="73">
        <v>44681</v>
      </c>
      <c r="G503" s="61">
        <v>-969.99</v>
      </c>
      <c r="H503" s="61">
        <v>-82691.649999999994</v>
      </c>
      <c r="I503" s="60" t="s">
        <v>20</v>
      </c>
      <c r="J503" s="60" t="s">
        <v>1428</v>
      </c>
      <c r="K503" s="60" t="s">
        <v>2026</v>
      </c>
      <c r="L503" s="60" t="s">
        <v>2027</v>
      </c>
      <c r="M503" s="60" t="s">
        <v>2025</v>
      </c>
      <c r="N503" s="60" t="s">
        <v>290</v>
      </c>
      <c r="O503" s="60" t="s">
        <v>290</v>
      </c>
      <c r="P503" s="60" t="s">
        <v>1356</v>
      </c>
      <c r="Q503" s="60" t="s">
        <v>290</v>
      </c>
      <c r="R503" s="60" t="s">
        <v>1135</v>
      </c>
      <c r="S503" s="73"/>
      <c r="T503" s="60" t="s">
        <v>290</v>
      </c>
      <c r="U503" s="73">
        <v>44668</v>
      </c>
      <c r="V503" s="60" t="s">
        <v>290</v>
      </c>
    </row>
    <row r="504" spans="1:22" ht="14.5">
      <c r="A504" s="60" t="s">
        <v>578</v>
      </c>
      <c r="B504" s="60" t="s">
        <v>691</v>
      </c>
      <c r="C504" s="60" t="s">
        <v>676</v>
      </c>
      <c r="D504" s="60" t="s">
        <v>1325</v>
      </c>
      <c r="E504" s="60" t="s">
        <v>2022</v>
      </c>
      <c r="F504" s="73">
        <v>44681</v>
      </c>
      <c r="G504" s="61">
        <v>-2785.44</v>
      </c>
      <c r="H504" s="61">
        <v>-237458.76</v>
      </c>
      <c r="I504" s="60" t="s">
        <v>20</v>
      </c>
      <c r="J504" s="60" t="s">
        <v>1428</v>
      </c>
      <c r="K504" s="60" t="s">
        <v>2023</v>
      </c>
      <c r="L504" s="60" t="s">
        <v>2024</v>
      </c>
      <c r="M504" s="60" t="s">
        <v>2022</v>
      </c>
      <c r="N504" s="60" t="s">
        <v>290</v>
      </c>
      <c r="O504" s="60" t="s">
        <v>290</v>
      </c>
      <c r="P504" s="60" t="s">
        <v>1356</v>
      </c>
      <c r="Q504" s="60" t="s">
        <v>290</v>
      </c>
      <c r="R504" s="60" t="s">
        <v>1135</v>
      </c>
      <c r="S504" s="73"/>
      <c r="T504" s="60" t="s">
        <v>290</v>
      </c>
      <c r="U504" s="73">
        <v>44649</v>
      </c>
      <c r="V504" s="60" t="s">
        <v>290</v>
      </c>
    </row>
    <row r="505" spans="1:22" ht="14.5">
      <c r="A505" s="60" t="s">
        <v>578</v>
      </c>
      <c r="B505" s="60" t="s">
        <v>1130</v>
      </c>
      <c r="C505" s="60" t="s">
        <v>676</v>
      </c>
      <c r="D505" s="60" t="s">
        <v>1325</v>
      </c>
      <c r="E505" s="60" t="s">
        <v>3172</v>
      </c>
      <c r="F505" s="73">
        <v>44742</v>
      </c>
      <c r="G505" s="61">
        <v>-1100.17</v>
      </c>
      <c r="H505" s="61">
        <v>-96979.99</v>
      </c>
      <c r="I505" s="60" t="s">
        <v>20</v>
      </c>
      <c r="J505" s="60" t="s">
        <v>1428</v>
      </c>
      <c r="K505" s="60" t="s">
        <v>3173</v>
      </c>
      <c r="L505" s="60" t="s">
        <v>3174</v>
      </c>
      <c r="M505" s="60" t="s">
        <v>3172</v>
      </c>
      <c r="N505" s="60" t="s">
        <v>290</v>
      </c>
      <c r="O505" s="60" t="s">
        <v>290</v>
      </c>
      <c r="P505" s="60" t="s">
        <v>1356</v>
      </c>
      <c r="Q505" s="60" t="s">
        <v>290</v>
      </c>
      <c r="R505" s="60" t="s">
        <v>1135</v>
      </c>
      <c r="S505" s="73"/>
      <c r="T505" s="60" t="s">
        <v>290</v>
      </c>
      <c r="U505" s="73">
        <v>44706</v>
      </c>
      <c r="V505" s="60" t="s">
        <v>290</v>
      </c>
    </row>
    <row r="506" spans="1:22" ht="14.5">
      <c r="A506" s="60" t="s">
        <v>578</v>
      </c>
      <c r="B506" s="60" t="s">
        <v>691</v>
      </c>
      <c r="C506" s="60" t="s">
        <v>676</v>
      </c>
      <c r="D506" s="60" t="s">
        <v>1325</v>
      </c>
      <c r="E506" s="60" t="s">
        <v>3170</v>
      </c>
      <c r="F506" s="73">
        <v>44710</v>
      </c>
      <c r="G506" s="61">
        <v>-3732.57</v>
      </c>
      <c r="H506" s="61">
        <v>-319134.74</v>
      </c>
      <c r="I506" s="60" t="s">
        <v>20</v>
      </c>
      <c r="J506" s="60" t="s">
        <v>1428</v>
      </c>
      <c r="K506" s="60" t="s">
        <v>3171</v>
      </c>
      <c r="L506" s="60" t="s">
        <v>3171</v>
      </c>
      <c r="M506" s="60" t="s">
        <v>3170</v>
      </c>
      <c r="N506" s="60" t="s">
        <v>290</v>
      </c>
      <c r="O506" s="60" t="s">
        <v>290</v>
      </c>
      <c r="P506" s="60" t="s">
        <v>1356</v>
      </c>
      <c r="Q506" s="60" t="s">
        <v>290</v>
      </c>
      <c r="R506" s="60" t="s">
        <v>1135</v>
      </c>
      <c r="S506" s="73">
        <v>44748</v>
      </c>
      <c r="T506" s="60" t="s">
        <v>3804</v>
      </c>
      <c r="U506" s="73">
        <v>44607</v>
      </c>
      <c r="V506" s="60" t="s">
        <v>290</v>
      </c>
    </row>
    <row r="507" spans="1:22" ht="14.5">
      <c r="A507" s="60" t="s">
        <v>578</v>
      </c>
      <c r="B507" s="60" t="s">
        <v>691</v>
      </c>
      <c r="C507" s="60" t="s">
        <v>676</v>
      </c>
      <c r="D507" s="60" t="s">
        <v>1325</v>
      </c>
      <c r="E507" s="60" t="s">
        <v>3175</v>
      </c>
      <c r="F507" s="73">
        <v>44706</v>
      </c>
      <c r="G507" s="61">
        <v>-3977.21</v>
      </c>
      <c r="H507" s="61">
        <v>-340051.46</v>
      </c>
      <c r="I507" s="60" t="s">
        <v>20</v>
      </c>
      <c r="J507" s="60" t="s">
        <v>3176</v>
      </c>
      <c r="K507" s="60" t="s">
        <v>3177</v>
      </c>
      <c r="L507" s="60" t="s">
        <v>3178</v>
      </c>
      <c r="M507" s="60" t="s">
        <v>3175</v>
      </c>
      <c r="N507" s="60" t="s">
        <v>290</v>
      </c>
      <c r="O507" s="60" t="s">
        <v>290</v>
      </c>
      <c r="P507" s="60" t="s">
        <v>290</v>
      </c>
      <c r="Q507" s="60" t="s">
        <v>290</v>
      </c>
      <c r="R507" s="60" t="s">
        <v>1135</v>
      </c>
      <c r="S507" s="73"/>
      <c r="T507" s="60" t="s">
        <v>290</v>
      </c>
      <c r="U507" s="73">
        <v>44706</v>
      </c>
      <c r="V507" s="60" t="s">
        <v>290</v>
      </c>
    </row>
    <row r="508" spans="1:22" ht="14.5">
      <c r="A508" s="60" t="s">
        <v>578</v>
      </c>
      <c r="B508" s="60" t="s">
        <v>691</v>
      </c>
      <c r="C508" s="60" t="s">
        <v>676</v>
      </c>
      <c r="D508" s="60" t="s">
        <v>1325</v>
      </c>
      <c r="E508" s="60" t="s">
        <v>2034</v>
      </c>
      <c r="F508" s="73">
        <v>44656</v>
      </c>
      <c r="G508" s="61">
        <v>-8114.33</v>
      </c>
      <c r="H508" s="61">
        <v>-691746.63</v>
      </c>
      <c r="I508" s="60" t="s">
        <v>20</v>
      </c>
      <c r="J508" s="60" t="s">
        <v>1357</v>
      </c>
      <c r="K508" s="60" t="s">
        <v>2035</v>
      </c>
      <c r="L508" s="60" t="s">
        <v>2036</v>
      </c>
      <c r="M508" s="60" t="s">
        <v>2034</v>
      </c>
      <c r="N508" s="60" t="s">
        <v>290</v>
      </c>
      <c r="O508" s="60" t="s">
        <v>290</v>
      </c>
      <c r="P508" s="60" t="s">
        <v>732</v>
      </c>
      <c r="Q508" s="60" t="s">
        <v>290</v>
      </c>
      <c r="R508" s="60" t="s">
        <v>1135</v>
      </c>
      <c r="S508" s="73"/>
      <c r="T508" s="60" t="s">
        <v>290</v>
      </c>
      <c r="U508" s="73">
        <v>44656</v>
      </c>
      <c r="V508" s="60" t="s">
        <v>290</v>
      </c>
    </row>
    <row r="509" spans="1:22" ht="14.5">
      <c r="A509" s="60" t="s">
        <v>578</v>
      </c>
      <c r="B509" s="60" t="s">
        <v>1130</v>
      </c>
      <c r="C509" s="60" t="s">
        <v>676</v>
      </c>
      <c r="D509" s="60" t="s">
        <v>1325</v>
      </c>
      <c r="E509" s="60" t="s">
        <v>3179</v>
      </c>
      <c r="F509" s="73">
        <v>44728</v>
      </c>
      <c r="G509" s="61">
        <v>-1755</v>
      </c>
      <c r="H509" s="61">
        <v>-154703.25</v>
      </c>
      <c r="I509" s="60" t="s">
        <v>20</v>
      </c>
      <c r="J509" s="60" t="s">
        <v>1357</v>
      </c>
      <c r="K509" s="60" t="s">
        <v>2041</v>
      </c>
      <c r="L509" s="60" t="s">
        <v>3180</v>
      </c>
      <c r="M509" s="60" t="s">
        <v>3179</v>
      </c>
      <c r="N509" s="60" t="s">
        <v>290</v>
      </c>
      <c r="O509" s="60" t="s">
        <v>290</v>
      </c>
      <c r="P509" s="60" t="s">
        <v>732</v>
      </c>
      <c r="Q509" s="60" t="s">
        <v>290</v>
      </c>
      <c r="R509" s="60" t="s">
        <v>1135</v>
      </c>
      <c r="S509" s="73"/>
      <c r="T509" s="60" t="s">
        <v>290</v>
      </c>
      <c r="U509" s="73">
        <v>44728</v>
      </c>
      <c r="V509" s="60" t="s">
        <v>290</v>
      </c>
    </row>
    <row r="510" spans="1:22" ht="14.5">
      <c r="A510" s="60" t="s">
        <v>578</v>
      </c>
      <c r="B510" s="60" t="s">
        <v>1130</v>
      </c>
      <c r="C510" s="60" t="s">
        <v>676</v>
      </c>
      <c r="D510" s="60" t="s">
        <v>1325</v>
      </c>
      <c r="E510" s="60" t="s">
        <v>3188</v>
      </c>
      <c r="F510" s="73">
        <v>44731</v>
      </c>
      <c r="G510" s="61">
        <v>-1671.72</v>
      </c>
      <c r="H510" s="61">
        <v>-147362.12</v>
      </c>
      <c r="I510" s="60" t="s">
        <v>20</v>
      </c>
      <c r="J510" s="60" t="s">
        <v>1357</v>
      </c>
      <c r="K510" s="60" t="s">
        <v>3189</v>
      </c>
      <c r="L510" s="60" t="s">
        <v>3190</v>
      </c>
      <c r="M510" s="60" t="s">
        <v>3188</v>
      </c>
      <c r="N510" s="60" t="s">
        <v>290</v>
      </c>
      <c r="O510" s="60" t="s">
        <v>290</v>
      </c>
      <c r="P510" s="60" t="s">
        <v>732</v>
      </c>
      <c r="Q510" s="60" t="s">
        <v>290</v>
      </c>
      <c r="R510" s="60" t="s">
        <v>1135</v>
      </c>
      <c r="S510" s="73"/>
      <c r="T510" s="60" t="s">
        <v>290</v>
      </c>
      <c r="U510" s="73">
        <v>44731</v>
      </c>
      <c r="V510" s="60" t="s">
        <v>290</v>
      </c>
    </row>
    <row r="511" spans="1:22" ht="14.5">
      <c r="A511" s="60" t="s">
        <v>578</v>
      </c>
      <c r="B511" s="60" t="s">
        <v>1130</v>
      </c>
      <c r="C511" s="60" t="s">
        <v>676</v>
      </c>
      <c r="D511" s="60" t="s">
        <v>1325</v>
      </c>
      <c r="E511" s="60" t="s">
        <v>3185</v>
      </c>
      <c r="F511" s="73">
        <v>44726</v>
      </c>
      <c r="G511" s="61">
        <v>-4658.22</v>
      </c>
      <c r="H511" s="61">
        <v>-410622.09</v>
      </c>
      <c r="I511" s="60" t="s">
        <v>20</v>
      </c>
      <c r="J511" s="60" t="s">
        <v>1357</v>
      </c>
      <c r="K511" s="60" t="s">
        <v>3186</v>
      </c>
      <c r="L511" s="60" t="s">
        <v>3187</v>
      </c>
      <c r="M511" s="60" t="s">
        <v>3185</v>
      </c>
      <c r="N511" s="60" t="s">
        <v>290</v>
      </c>
      <c r="O511" s="60" t="s">
        <v>290</v>
      </c>
      <c r="P511" s="60" t="s">
        <v>732</v>
      </c>
      <c r="Q511" s="60" t="s">
        <v>290</v>
      </c>
      <c r="R511" s="60" t="s">
        <v>1135</v>
      </c>
      <c r="S511" s="73"/>
      <c r="T511" s="60" t="s">
        <v>290</v>
      </c>
      <c r="U511" s="73">
        <v>44726</v>
      </c>
      <c r="V511" s="60" t="s">
        <v>290</v>
      </c>
    </row>
    <row r="512" spans="1:22" ht="14.5">
      <c r="A512" s="60" t="s">
        <v>578</v>
      </c>
      <c r="B512" s="60" t="s">
        <v>1130</v>
      </c>
      <c r="C512" s="60" t="s">
        <v>676</v>
      </c>
      <c r="D512" s="60" t="s">
        <v>1325</v>
      </c>
      <c r="E512" s="60" t="s">
        <v>3181</v>
      </c>
      <c r="F512" s="73">
        <v>44733</v>
      </c>
      <c r="G512" s="61">
        <v>-3310.2</v>
      </c>
      <c r="H512" s="61">
        <v>-291794.13</v>
      </c>
      <c r="I512" s="60" t="s">
        <v>20</v>
      </c>
      <c r="J512" s="60" t="s">
        <v>1357</v>
      </c>
      <c r="K512" s="60" t="s">
        <v>2041</v>
      </c>
      <c r="L512" s="60" t="s">
        <v>3182</v>
      </c>
      <c r="M512" s="60" t="s">
        <v>3181</v>
      </c>
      <c r="N512" s="60" t="s">
        <v>290</v>
      </c>
      <c r="O512" s="60" t="s">
        <v>290</v>
      </c>
      <c r="P512" s="60" t="s">
        <v>732</v>
      </c>
      <c r="Q512" s="60" t="s">
        <v>290</v>
      </c>
      <c r="R512" s="60" t="s">
        <v>1135</v>
      </c>
      <c r="S512" s="73"/>
      <c r="T512" s="60" t="s">
        <v>290</v>
      </c>
      <c r="U512" s="73">
        <v>44733</v>
      </c>
      <c r="V512" s="60" t="s">
        <v>290</v>
      </c>
    </row>
    <row r="513" spans="1:22" ht="14.5">
      <c r="A513" s="60" t="s">
        <v>578</v>
      </c>
      <c r="B513" s="60" t="s">
        <v>1130</v>
      </c>
      <c r="C513" s="60" t="s">
        <v>676</v>
      </c>
      <c r="D513" s="60" t="s">
        <v>1325</v>
      </c>
      <c r="E513" s="60" t="s">
        <v>3183</v>
      </c>
      <c r="F513" s="73">
        <v>44733</v>
      </c>
      <c r="G513" s="61">
        <v>-9154.2999999999993</v>
      </c>
      <c r="H513" s="61">
        <v>-806951.55</v>
      </c>
      <c r="I513" s="60" t="s">
        <v>20</v>
      </c>
      <c r="J513" s="60" t="s">
        <v>1357</v>
      </c>
      <c r="K513" s="60" t="s">
        <v>2041</v>
      </c>
      <c r="L513" s="60" t="s">
        <v>3184</v>
      </c>
      <c r="M513" s="60" t="s">
        <v>3183</v>
      </c>
      <c r="N513" s="60" t="s">
        <v>290</v>
      </c>
      <c r="O513" s="60" t="s">
        <v>290</v>
      </c>
      <c r="P513" s="60" t="s">
        <v>732</v>
      </c>
      <c r="Q513" s="60" t="s">
        <v>290</v>
      </c>
      <c r="R513" s="60" t="s">
        <v>1135</v>
      </c>
      <c r="S513" s="73"/>
      <c r="T513" s="60" t="s">
        <v>290</v>
      </c>
      <c r="U513" s="73">
        <v>44733</v>
      </c>
      <c r="V513" s="60" t="s">
        <v>290</v>
      </c>
    </row>
    <row r="514" spans="1:22" ht="14.5">
      <c r="A514" s="60" t="s">
        <v>578</v>
      </c>
      <c r="B514" s="60" t="s">
        <v>691</v>
      </c>
      <c r="C514" s="60" t="s">
        <v>674</v>
      </c>
      <c r="D514" s="60" t="s">
        <v>1325</v>
      </c>
      <c r="E514" s="60" t="s">
        <v>2031</v>
      </c>
      <c r="F514" s="73">
        <v>44671</v>
      </c>
      <c r="G514" s="61">
        <v>-518.79999999999995</v>
      </c>
      <c r="H514" s="61">
        <v>-44227.7</v>
      </c>
      <c r="I514" s="60" t="s">
        <v>20</v>
      </c>
      <c r="J514" s="60" t="s">
        <v>1357</v>
      </c>
      <c r="K514" s="60" t="s">
        <v>2032</v>
      </c>
      <c r="L514" s="60" t="s">
        <v>2033</v>
      </c>
      <c r="M514" s="60" t="s">
        <v>2031</v>
      </c>
      <c r="N514" s="60" t="s">
        <v>290</v>
      </c>
      <c r="O514" s="60" t="s">
        <v>290</v>
      </c>
      <c r="P514" s="60" t="s">
        <v>732</v>
      </c>
      <c r="Q514" s="60" t="s">
        <v>290</v>
      </c>
      <c r="R514" s="60" t="s">
        <v>1135</v>
      </c>
      <c r="S514" s="73">
        <v>44749</v>
      </c>
      <c r="T514" s="60" t="s">
        <v>3805</v>
      </c>
      <c r="U514" s="73">
        <v>44671</v>
      </c>
      <c r="V514" s="60" t="s">
        <v>290</v>
      </c>
    </row>
    <row r="515" spans="1:22" ht="14.5">
      <c r="A515" s="60" t="s">
        <v>578</v>
      </c>
      <c r="B515" s="60" t="s">
        <v>691</v>
      </c>
      <c r="C515" s="60" t="s">
        <v>674</v>
      </c>
      <c r="D515" s="60" t="s">
        <v>1325</v>
      </c>
      <c r="E515" s="60" t="s">
        <v>2028</v>
      </c>
      <c r="F515" s="73">
        <v>44669</v>
      </c>
      <c r="G515" s="61">
        <v>-20306.64</v>
      </c>
      <c r="H515" s="61">
        <v>-1731141.06</v>
      </c>
      <c r="I515" s="60" t="s">
        <v>20</v>
      </c>
      <c r="J515" s="60" t="s">
        <v>1357</v>
      </c>
      <c r="K515" s="60" t="s">
        <v>2029</v>
      </c>
      <c r="L515" s="60" t="s">
        <v>2030</v>
      </c>
      <c r="M515" s="60" t="s">
        <v>2028</v>
      </c>
      <c r="N515" s="60" t="s">
        <v>290</v>
      </c>
      <c r="O515" s="60" t="s">
        <v>290</v>
      </c>
      <c r="P515" s="60" t="s">
        <v>732</v>
      </c>
      <c r="Q515" s="60" t="s">
        <v>290</v>
      </c>
      <c r="R515" s="60" t="s">
        <v>1135</v>
      </c>
      <c r="S515" s="73">
        <v>44749</v>
      </c>
      <c r="T515" s="60" t="s">
        <v>3806</v>
      </c>
      <c r="U515" s="73">
        <v>44669</v>
      </c>
      <c r="V515" s="60" t="s">
        <v>290</v>
      </c>
    </row>
    <row r="516" spans="1:22" ht="14.5">
      <c r="A516" s="60" t="s">
        <v>578</v>
      </c>
      <c r="B516" s="60" t="s">
        <v>691</v>
      </c>
      <c r="C516" s="60" t="s">
        <v>676</v>
      </c>
      <c r="D516" s="60" t="s">
        <v>1325</v>
      </c>
      <c r="E516" s="60" t="s">
        <v>2040</v>
      </c>
      <c r="F516" s="73">
        <v>44668</v>
      </c>
      <c r="G516" s="61">
        <v>-2312.02</v>
      </c>
      <c r="H516" s="61">
        <v>-197099.71</v>
      </c>
      <c r="I516" s="60" t="s">
        <v>20</v>
      </c>
      <c r="J516" s="60" t="s">
        <v>1357</v>
      </c>
      <c r="K516" s="60" t="s">
        <v>2041</v>
      </c>
      <c r="L516" s="60" t="s">
        <v>2042</v>
      </c>
      <c r="M516" s="60" t="s">
        <v>2040</v>
      </c>
      <c r="N516" s="60" t="s">
        <v>290</v>
      </c>
      <c r="O516" s="60" t="s">
        <v>290</v>
      </c>
      <c r="P516" s="60" t="s">
        <v>732</v>
      </c>
      <c r="Q516" s="60" t="s">
        <v>290</v>
      </c>
      <c r="R516" s="60" t="s">
        <v>1135</v>
      </c>
      <c r="S516" s="73">
        <v>44749</v>
      </c>
      <c r="T516" s="60" t="s">
        <v>3807</v>
      </c>
      <c r="U516" s="73">
        <v>44668</v>
      </c>
      <c r="V516" s="60" t="s">
        <v>290</v>
      </c>
    </row>
    <row r="517" spans="1:22" ht="14.5">
      <c r="A517" s="60" t="s">
        <v>578</v>
      </c>
      <c r="B517" s="60" t="s">
        <v>691</v>
      </c>
      <c r="C517" s="60" t="s">
        <v>676</v>
      </c>
      <c r="D517" s="60" t="s">
        <v>1325</v>
      </c>
      <c r="E517" s="60" t="s">
        <v>2037</v>
      </c>
      <c r="F517" s="73">
        <v>44668</v>
      </c>
      <c r="G517" s="61">
        <v>-26774.07</v>
      </c>
      <c r="H517" s="61">
        <v>-2282489.4700000002</v>
      </c>
      <c r="I517" s="60" t="s">
        <v>20</v>
      </c>
      <c r="J517" s="60" t="s">
        <v>1357</v>
      </c>
      <c r="K517" s="60" t="s">
        <v>2038</v>
      </c>
      <c r="L517" s="60" t="s">
        <v>2039</v>
      </c>
      <c r="M517" s="60" t="s">
        <v>2037</v>
      </c>
      <c r="N517" s="60" t="s">
        <v>290</v>
      </c>
      <c r="O517" s="60" t="s">
        <v>290</v>
      </c>
      <c r="P517" s="60" t="s">
        <v>732</v>
      </c>
      <c r="Q517" s="60" t="s">
        <v>290</v>
      </c>
      <c r="R517" s="60" t="s">
        <v>1135</v>
      </c>
      <c r="S517" s="73">
        <v>44749</v>
      </c>
      <c r="T517" s="60" t="s">
        <v>3808</v>
      </c>
      <c r="U517" s="73">
        <v>44668</v>
      </c>
      <c r="V517" s="60" t="s">
        <v>290</v>
      </c>
    </row>
    <row r="518" spans="1:22" ht="14.5">
      <c r="A518" s="60" t="s">
        <v>578</v>
      </c>
      <c r="B518" s="60" t="s">
        <v>691</v>
      </c>
      <c r="C518" s="60" t="s">
        <v>676</v>
      </c>
      <c r="D518" s="60" t="s">
        <v>1325</v>
      </c>
      <c r="E518" s="60" t="s">
        <v>2043</v>
      </c>
      <c r="F518" s="73">
        <v>44636</v>
      </c>
      <c r="G518" s="61">
        <v>-18319.38</v>
      </c>
      <c r="H518" s="61">
        <v>-1558063.27</v>
      </c>
      <c r="I518" s="60" t="s">
        <v>20</v>
      </c>
      <c r="J518" s="60" t="s">
        <v>2044</v>
      </c>
      <c r="K518" s="60" t="s">
        <v>2045</v>
      </c>
      <c r="L518" s="60" t="s">
        <v>2046</v>
      </c>
      <c r="M518" s="60" t="s">
        <v>2043</v>
      </c>
      <c r="N518" s="60" t="s">
        <v>290</v>
      </c>
      <c r="O518" s="60" t="s">
        <v>290</v>
      </c>
      <c r="P518" s="60" t="s">
        <v>1358</v>
      </c>
      <c r="Q518" s="60" t="s">
        <v>290</v>
      </c>
      <c r="R518" s="60" t="s">
        <v>1135</v>
      </c>
      <c r="S518" s="73"/>
      <c r="T518" s="60" t="s">
        <v>290</v>
      </c>
      <c r="U518" s="73">
        <v>44624</v>
      </c>
      <c r="V518" s="60" t="s">
        <v>290</v>
      </c>
    </row>
    <row r="519" spans="1:22" ht="14.5">
      <c r="A519" s="60" t="s">
        <v>578</v>
      </c>
      <c r="B519" s="60" t="s">
        <v>691</v>
      </c>
      <c r="C519" s="60" t="s">
        <v>676</v>
      </c>
      <c r="D519" s="60" t="s">
        <v>1325</v>
      </c>
      <c r="E519" s="60" t="s">
        <v>2047</v>
      </c>
      <c r="F519" s="73">
        <v>44539</v>
      </c>
      <c r="G519" s="61">
        <v>-797.74</v>
      </c>
      <c r="H519" s="61">
        <v>-67688.240000000005</v>
      </c>
      <c r="I519" s="60" t="s">
        <v>20</v>
      </c>
      <c r="J519" s="60" t="s">
        <v>2048</v>
      </c>
      <c r="K519" s="60" t="s">
        <v>2049</v>
      </c>
      <c r="L519" s="60" t="s">
        <v>2050</v>
      </c>
      <c r="M519" s="60" t="s">
        <v>2047</v>
      </c>
      <c r="N519" s="60" t="s">
        <v>290</v>
      </c>
      <c r="O519" s="60" t="s">
        <v>290</v>
      </c>
      <c r="P519" s="60" t="s">
        <v>668</v>
      </c>
      <c r="Q519" s="60" t="s">
        <v>290</v>
      </c>
      <c r="R519" s="60" t="s">
        <v>1135</v>
      </c>
      <c r="S519" s="73"/>
      <c r="T519" s="60" t="s">
        <v>290</v>
      </c>
      <c r="U519" s="73">
        <v>44539</v>
      </c>
      <c r="V519" s="60" t="s">
        <v>290</v>
      </c>
    </row>
    <row r="520" spans="1:22" ht="14.5">
      <c r="A520" s="60" t="s">
        <v>578</v>
      </c>
      <c r="B520" s="60" t="s">
        <v>691</v>
      </c>
      <c r="C520" s="60" t="s">
        <v>674</v>
      </c>
      <c r="D520" s="60" t="s">
        <v>1325</v>
      </c>
      <c r="E520" s="60" t="s">
        <v>2051</v>
      </c>
      <c r="F520" s="73">
        <v>44535</v>
      </c>
      <c r="G520" s="61">
        <v>-15356.8</v>
      </c>
      <c r="H520" s="61">
        <v>-1303024.48</v>
      </c>
      <c r="I520" s="60" t="s">
        <v>20</v>
      </c>
      <c r="J520" s="60" t="s">
        <v>1359</v>
      </c>
      <c r="K520" s="60" t="s">
        <v>1429</v>
      </c>
      <c r="L520" s="60" t="s">
        <v>2052</v>
      </c>
      <c r="M520" s="60" t="s">
        <v>2051</v>
      </c>
      <c r="N520" s="60" t="s">
        <v>290</v>
      </c>
      <c r="O520" s="60" t="s">
        <v>290</v>
      </c>
      <c r="P520" s="60" t="s">
        <v>668</v>
      </c>
      <c r="Q520" s="60" t="s">
        <v>290</v>
      </c>
      <c r="R520" s="60" t="s">
        <v>1135</v>
      </c>
      <c r="S520" s="73"/>
      <c r="T520" s="60" t="s">
        <v>290</v>
      </c>
      <c r="U520" s="73">
        <v>44535</v>
      </c>
      <c r="V520" s="60" t="s">
        <v>290</v>
      </c>
    </row>
    <row r="521" spans="1:22" ht="14.5">
      <c r="A521" s="60" t="s">
        <v>578</v>
      </c>
      <c r="B521" s="60" t="s">
        <v>691</v>
      </c>
      <c r="C521" s="60" t="s">
        <v>676</v>
      </c>
      <c r="D521" s="60" t="s">
        <v>1325</v>
      </c>
      <c r="E521" s="60" t="s">
        <v>3193</v>
      </c>
      <c r="F521" s="73">
        <v>44718</v>
      </c>
      <c r="G521" s="61">
        <v>-1036.03</v>
      </c>
      <c r="H521" s="61">
        <v>-91326.04</v>
      </c>
      <c r="I521" s="60" t="s">
        <v>20</v>
      </c>
      <c r="J521" s="60" t="s">
        <v>1359</v>
      </c>
      <c r="K521" s="60" t="s">
        <v>3194</v>
      </c>
      <c r="L521" s="60" t="s">
        <v>3195</v>
      </c>
      <c r="M521" s="60" t="s">
        <v>3193</v>
      </c>
      <c r="N521" s="60" t="s">
        <v>290</v>
      </c>
      <c r="O521" s="60" t="s">
        <v>290</v>
      </c>
      <c r="P521" s="60" t="s">
        <v>668</v>
      </c>
      <c r="Q521" s="60" t="s">
        <v>290</v>
      </c>
      <c r="R521" s="60" t="s">
        <v>1135</v>
      </c>
      <c r="S521" s="73"/>
      <c r="T521" s="60" t="s">
        <v>290</v>
      </c>
      <c r="U521" s="73">
        <v>44718</v>
      </c>
      <c r="V521" s="60" t="s">
        <v>290</v>
      </c>
    </row>
    <row r="522" spans="1:22" ht="14.5">
      <c r="A522" s="60" t="s">
        <v>578</v>
      </c>
      <c r="B522" s="60" t="s">
        <v>691</v>
      </c>
      <c r="C522" s="60" t="s">
        <v>676</v>
      </c>
      <c r="D522" s="60" t="s">
        <v>1325</v>
      </c>
      <c r="E522" s="60" t="s">
        <v>3191</v>
      </c>
      <c r="F522" s="73">
        <v>44713</v>
      </c>
      <c r="G522" s="61">
        <v>-25.7</v>
      </c>
      <c r="H522" s="61">
        <v>-2265.46</v>
      </c>
      <c r="I522" s="60" t="s">
        <v>20</v>
      </c>
      <c r="J522" s="60" t="s">
        <v>1359</v>
      </c>
      <c r="K522" s="60" t="s">
        <v>2055</v>
      </c>
      <c r="L522" s="60" t="s">
        <v>3192</v>
      </c>
      <c r="M522" s="60" t="s">
        <v>3191</v>
      </c>
      <c r="N522" s="60" t="s">
        <v>290</v>
      </c>
      <c r="O522" s="60" t="s">
        <v>290</v>
      </c>
      <c r="P522" s="60" t="s">
        <v>668</v>
      </c>
      <c r="Q522" s="60" t="s">
        <v>290</v>
      </c>
      <c r="R522" s="60" t="s">
        <v>1135</v>
      </c>
      <c r="S522" s="73"/>
      <c r="T522" s="60" t="s">
        <v>290</v>
      </c>
      <c r="U522" s="73">
        <v>44713</v>
      </c>
      <c r="V522" s="60" t="s">
        <v>290</v>
      </c>
    </row>
    <row r="523" spans="1:22" ht="14.5">
      <c r="A523" s="60" t="s">
        <v>578</v>
      </c>
      <c r="B523" s="60" t="s">
        <v>691</v>
      </c>
      <c r="C523" s="60" t="s">
        <v>676</v>
      </c>
      <c r="D523" s="60" t="s">
        <v>1325</v>
      </c>
      <c r="E523" s="60" t="s">
        <v>2053</v>
      </c>
      <c r="F523" s="73">
        <v>44675</v>
      </c>
      <c r="G523" s="61">
        <v>-8396.44</v>
      </c>
      <c r="H523" s="61">
        <v>-715796.51</v>
      </c>
      <c r="I523" s="60" t="s">
        <v>20</v>
      </c>
      <c r="J523" s="60" t="s">
        <v>2054</v>
      </c>
      <c r="K523" s="60" t="s">
        <v>2055</v>
      </c>
      <c r="L523" s="60" t="s">
        <v>2056</v>
      </c>
      <c r="M523" s="60" t="s">
        <v>2053</v>
      </c>
      <c r="N523" s="60" t="s">
        <v>290</v>
      </c>
      <c r="O523" s="60" t="s">
        <v>290</v>
      </c>
      <c r="P523" s="60" t="s">
        <v>668</v>
      </c>
      <c r="Q523" s="60" t="s">
        <v>290</v>
      </c>
      <c r="R523" s="60" t="s">
        <v>1135</v>
      </c>
      <c r="S523" s="73">
        <v>44745</v>
      </c>
      <c r="T523" s="60" t="s">
        <v>3809</v>
      </c>
      <c r="U523" s="73">
        <v>44672</v>
      </c>
      <c r="V523" s="60" t="s">
        <v>290</v>
      </c>
    </row>
    <row r="524" spans="1:22" ht="14.5">
      <c r="A524" s="60" t="s">
        <v>578</v>
      </c>
      <c r="B524" s="60" t="s">
        <v>691</v>
      </c>
      <c r="C524" s="60" t="s">
        <v>676</v>
      </c>
      <c r="D524" s="60" t="s">
        <v>1325</v>
      </c>
      <c r="E524" s="60" t="s">
        <v>2058</v>
      </c>
      <c r="F524" s="73">
        <v>44679</v>
      </c>
      <c r="G524" s="61">
        <v>-25981.62</v>
      </c>
      <c r="H524" s="61">
        <v>-2214933.11</v>
      </c>
      <c r="I524" s="60" t="s">
        <v>20</v>
      </c>
      <c r="J524" s="60" t="s">
        <v>2054</v>
      </c>
      <c r="K524" s="60" t="s">
        <v>2057</v>
      </c>
      <c r="L524" s="60" t="s">
        <v>2059</v>
      </c>
      <c r="M524" s="60" t="s">
        <v>2058</v>
      </c>
      <c r="N524" s="60" t="s">
        <v>290</v>
      </c>
      <c r="O524" s="60" t="s">
        <v>290</v>
      </c>
      <c r="P524" s="60" t="s">
        <v>668</v>
      </c>
      <c r="Q524" s="60" t="s">
        <v>290</v>
      </c>
      <c r="R524" s="60" t="s">
        <v>1135</v>
      </c>
      <c r="S524" s="73">
        <v>44749</v>
      </c>
      <c r="T524" s="60" t="s">
        <v>3810</v>
      </c>
      <c r="U524" s="73">
        <v>44679</v>
      </c>
      <c r="V524" s="60" t="s">
        <v>290</v>
      </c>
    </row>
    <row r="525" spans="1:22" ht="14.5">
      <c r="A525" s="60" t="s">
        <v>578</v>
      </c>
      <c r="B525" s="60" t="s">
        <v>691</v>
      </c>
      <c r="C525" s="60" t="s">
        <v>676</v>
      </c>
      <c r="D525" s="60" t="s">
        <v>1325</v>
      </c>
      <c r="E525" s="60" t="s">
        <v>2060</v>
      </c>
      <c r="F525" s="73">
        <v>44678</v>
      </c>
      <c r="G525" s="61">
        <v>-307.76</v>
      </c>
      <c r="H525" s="61">
        <v>-26236.54</v>
      </c>
      <c r="I525" s="60" t="s">
        <v>20</v>
      </c>
      <c r="J525" s="60" t="s">
        <v>2054</v>
      </c>
      <c r="K525" s="60" t="s">
        <v>2061</v>
      </c>
      <c r="L525" s="60" t="s">
        <v>2062</v>
      </c>
      <c r="M525" s="60" t="s">
        <v>2060</v>
      </c>
      <c r="N525" s="60" t="s">
        <v>290</v>
      </c>
      <c r="O525" s="60" t="s">
        <v>290</v>
      </c>
      <c r="P525" s="60" t="s">
        <v>668</v>
      </c>
      <c r="Q525" s="60" t="s">
        <v>290</v>
      </c>
      <c r="R525" s="60" t="s">
        <v>1135</v>
      </c>
      <c r="S525" s="73">
        <v>44749</v>
      </c>
      <c r="T525" s="60" t="s">
        <v>3811</v>
      </c>
      <c r="U525" s="73">
        <v>44678</v>
      </c>
      <c r="V525" s="60" t="s">
        <v>290</v>
      </c>
    </row>
    <row r="526" spans="1:22" ht="14.5">
      <c r="A526" s="60" t="s">
        <v>578</v>
      </c>
      <c r="B526" s="60" t="s">
        <v>691</v>
      </c>
      <c r="C526" s="60" t="s">
        <v>674</v>
      </c>
      <c r="D526" s="60" t="s">
        <v>1325</v>
      </c>
      <c r="E526" s="60" t="s">
        <v>2063</v>
      </c>
      <c r="F526" s="73">
        <v>44535</v>
      </c>
      <c r="G526" s="61">
        <v>-7530.12</v>
      </c>
      <c r="H526" s="61">
        <v>-638930.68000000005</v>
      </c>
      <c r="I526" s="60" t="s">
        <v>20</v>
      </c>
      <c r="J526" s="60" t="s">
        <v>1209</v>
      </c>
      <c r="K526" s="60" t="s">
        <v>2064</v>
      </c>
      <c r="L526" s="60" t="s">
        <v>2065</v>
      </c>
      <c r="M526" s="60" t="s">
        <v>2063</v>
      </c>
      <c r="N526" s="60" t="s">
        <v>290</v>
      </c>
      <c r="O526" s="60" t="s">
        <v>290</v>
      </c>
      <c r="P526" s="60" t="s">
        <v>668</v>
      </c>
      <c r="Q526" s="60" t="s">
        <v>290</v>
      </c>
      <c r="R526" s="60" t="s">
        <v>1135</v>
      </c>
      <c r="S526" s="73"/>
      <c r="T526" s="60" t="s">
        <v>290</v>
      </c>
      <c r="U526" s="73">
        <v>44535</v>
      </c>
      <c r="V526" s="60" t="s">
        <v>290</v>
      </c>
    </row>
    <row r="527" spans="1:22" ht="14.5">
      <c r="A527" s="60" t="s">
        <v>578</v>
      </c>
      <c r="B527" s="60" t="s">
        <v>691</v>
      </c>
      <c r="C527" s="60" t="s">
        <v>674</v>
      </c>
      <c r="D527" s="60" t="s">
        <v>1325</v>
      </c>
      <c r="E527" s="60" t="s">
        <v>2066</v>
      </c>
      <c r="F527" s="73">
        <v>44535</v>
      </c>
      <c r="G527" s="61">
        <v>-5239.49</v>
      </c>
      <c r="H527" s="61">
        <v>-444570.73</v>
      </c>
      <c r="I527" s="60" t="s">
        <v>20</v>
      </c>
      <c r="J527" s="60" t="s">
        <v>1209</v>
      </c>
      <c r="K527" s="60" t="s">
        <v>2067</v>
      </c>
      <c r="L527" s="60" t="s">
        <v>2068</v>
      </c>
      <c r="M527" s="60" t="s">
        <v>2066</v>
      </c>
      <c r="N527" s="60" t="s">
        <v>290</v>
      </c>
      <c r="O527" s="60" t="s">
        <v>290</v>
      </c>
      <c r="P527" s="60" t="s">
        <v>668</v>
      </c>
      <c r="Q527" s="60" t="s">
        <v>290</v>
      </c>
      <c r="R527" s="60" t="s">
        <v>1135</v>
      </c>
      <c r="S527" s="73"/>
      <c r="T527" s="60" t="s">
        <v>290</v>
      </c>
      <c r="U527" s="73">
        <v>44535</v>
      </c>
      <c r="V527" s="60" t="s">
        <v>290</v>
      </c>
    </row>
    <row r="528" spans="1:22" ht="14.5">
      <c r="A528" s="60" t="s">
        <v>578</v>
      </c>
      <c r="B528" s="60" t="s">
        <v>691</v>
      </c>
      <c r="C528" s="60" t="s">
        <v>674</v>
      </c>
      <c r="D528" s="60" t="s">
        <v>1325</v>
      </c>
      <c r="E528" s="60" t="s">
        <v>2069</v>
      </c>
      <c r="F528" s="73">
        <v>44535</v>
      </c>
      <c r="G528" s="61">
        <v>-388.86</v>
      </c>
      <c r="H528" s="61">
        <v>-32994.769999999997</v>
      </c>
      <c r="I528" s="60" t="s">
        <v>20</v>
      </c>
      <c r="J528" s="60" t="s">
        <v>1209</v>
      </c>
      <c r="K528" s="60" t="s">
        <v>2070</v>
      </c>
      <c r="L528" s="60" t="s">
        <v>2071</v>
      </c>
      <c r="M528" s="60" t="s">
        <v>2069</v>
      </c>
      <c r="N528" s="60" t="s">
        <v>290</v>
      </c>
      <c r="O528" s="60" t="s">
        <v>290</v>
      </c>
      <c r="P528" s="60" t="s">
        <v>668</v>
      </c>
      <c r="Q528" s="60" t="s">
        <v>290</v>
      </c>
      <c r="R528" s="60" t="s">
        <v>1135</v>
      </c>
      <c r="S528" s="73"/>
      <c r="T528" s="60" t="s">
        <v>290</v>
      </c>
      <c r="U528" s="73">
        <v>44535</v>
      </c>
      <c r="V528" s="60" t="s">
        <v>290</v>
      </c>
    </row>
    <row r="529" spans="1:22" ht="14.5">
      <c r="A529" s="60" t="s">
        <v>578</v>
      </c>
      <c r="B529" s="60" t="s">
        <v>691</v>
      </c>
      <c r="C529" s="60" t="s">
        <v>674</v>
      </c>
      <c r="D529" s="60" t="s">
        <v>1325</v>
      </c>
      <c r="E529" s="60" t="s">
        <v>2075</v>
      </c>
      <c r="F529" s="73">
        <v>44535</v>
      </c>
      <c r="G529" s="61">
        <v>-260.83</v>
      </c>
      <c r="H529" s="61">
        <v>-22131.43</v>
      </c>
      <c r="I529" s="60" t="s">
        <v>20</v>
      </c>
      <c r="J529" s="60" t="s">
        <v>1209</v>
      </c>
      <c r="K529" s="60" t="s">
        <v>2076</v>
      </c>
      <c r="L529" s="60" t="s">
        <v>2077</v>
      </c>
      <c r="M529" s="60" t="s">
        <v>2075</v>
      </c>
      <c r="N529" s="60" t="s">
        <v>290</v>
      </c>
      <c r="O529" s="60" t="s">
        <v>290</v>
      </c>
      <c r="P529" s="60" t="s">
        <v>668</v>
      </c>
      <c r="Q529" s="60" t="s">
        <v>290</v>
      </c>
      <c r="R529" s="60" t="s">
        <v>1135</v>
      </c>
      <c r="S529" s="73"/>
      <c r="T529" s="60" t="s">
        <v>290</v>
      </c>
      <c r="U529" s="73">
        <v>44535</v>
      </c>
      <c r="V529" s="60" t="s">
        <v>290</v>
      </c>
    </row>
    <row r="530" spans="1:22" ht="14.5">
      <c r="A530" s="60" t="s">
        <v>578</v>
      </c>
      <c r="B530" s="60" t="s">
        <v>691</v>
      </c>
      <c r="C530" s="60" t="s">
        <v>674</v>
      </c>
      <c r="D530" s="60" t="s">
        <v>1325</v>
      </c>
      <c r="E530" s="60" t="s">
        <v>2072</v>
      </c>
      <c r="F530" s="73">
        <v>44535</v>
      </c>
      <c r="G530" s="61">
        <v>-9451.5400000000009</v>
      </c>
      <c r="H530" s="61">
        <v>-801963.17</v>
      </c>
      <c r="I530" s="60" t="s">
        <v>20</v>
      </c>
      <c r="J530" s="60" t="s">
        <v>1209</v>
      </c>
      <c r="K530" s="60" t="s">
        <v>2073</v>
      </c>
      <c r="L530" s="60" t="s">
        <v>2074</v>
      </c>
      <c r="M530" s="60" t="s">
        <v>2072</v>
      </c>
      <c r="N530" s="60" t="s">
        <v>290</v>
      </c>
      <c r="O530" s="60" t="s">
        <v>290</v>
      </c>
      <c r="P530" s="60" t="s">
        <v>668</v>
      </c>
      <c r="Q530" s="60" t="s">
        <v>290</v>
      </c>
      <c r="R530" s="60" t="s">
        <v>1135</v>
      </c>
      <c r="S530" s="73"/>
      <c r="T530" s="60" t="s">
        <v>290</v>
      </c>
      <c r="U530" s="73">
        <v>44535</v>
      </c>
      <c r="V530" s="60" t="s">
        <v>290</v>
      </c>
    </row>
    <row r="531" spans="1:22" ht="14.5">
      <c r="A531" s="60" t="s">
        <v>578</v>
      </c>
      <c r="B531" s="60" t="s">
        <v>691</v>
      </c>
      <c r="C531" s="60" t="s">
        <v>674</v>
      </c>
      <c r="D531" s="60" t="s">
        <v>1325</v>
      </c>
      <c r="E531" s="60" t="s">
        <v>2078</v>
      </c>
      <c r="F531" s="73">
        <v>44535</v>
      </c>
      <c r="G531" s="61">
        <v>-5096.04</v>
      </c>
      <c r="H531" s="61">
        <v>-432398.99</v>
      </c>
      <c r="I531" s="60" t="s">
        <v>20</v>
      </c>
      <c r="J531" s="60" t="s">
        <v>1209</v>
      </c>
      <c r="K531" s="60" t="s">
        <v>2079</v>
      </c>
      <c r="L531" s="60" t="s">
        <v>2080</v>
      </c>
      <c r="M531" s="60" t="s">
        <v>2078</v>
      </c>
      <c r="N531" s="60" t="s">
        <v>290</v>
      </c>
      <c r="O531" s="60" t="s">
        <v>290</v>
      </c>
      <c r="P531" s="60" t="s">
        <v>668</v>
      </c>
      <c r="Q531" s="60" t="s">
        <v>290</v>
      </c>
      <c r="R531" s="60" t="s">
        <v>1135</v>
      </c>
      <c r="S531" s="73"/>
      <c r="T531" s="60" t="s">
        <v>290</v>
      </c>
      <c r="U531" s="73">
        <v>44535</v>
      </c>
      <c r="V531" s="60" t="s">
        <v>290</v>
      </c>
    </row>
    <row r="532" spans="1:22" ht="14.5">
      <c r="A532" s="60" t="s">
        <v>578</v>
      </c>
      <c r="B532" s="60" t="s">
        <v>1130</v>
      </c>
      <c r="C532" s="60" t="s">
        <v>676</v>
      </c>
      <c r="D532" s="60" t="s">
        <v>1325</v>
      </c>
      <c r="E532" s="60" t="s">
        <v>3196</v>
      </c>
      <c r="F532" s="73">
        <v>44726</v>
      </c>
      <c r="G532" s="61">
        <v>-132.41999999999999</v>
      </c>
      <c r="H532" s="61">
        <v>-11672.82</v>
      </c>
      <c r="I532" s="60" t="s">
        <v>20</v>
      </c>
      <c r="J532" s="60" t="s">
        <v>1209</v>
      </c>
      <c r="K532" s="60" t="s">
        <v>3197</v>
      </c>
      <c r="L532" s="60" t="s">
        <v>3198</v>
      </c>
      <c r="M532" s="60" t="s">
        <v>3196</v>
      </c>
      <c r="N532" s="60" t="s">
        <v>290</v>
      </c>
      <c r="O532" s="60" t="s">
        <v>290</v>
      </c>
      <c r="P532" s="60" t="s">
        <v>668</v>
      </c>
      <c r="Q532" s="60" t="s">
        <v>290</v>
      </c>
      <c r="R532" s="60" t="s">
        <v>1135</v>
      </c>
      <c r="S532" s="73"/>
      <c r="T532" s="60" t="s">
        <v>290</v>
      </c>
      <c r="U532" s="73">
        <v>44726</v>
      </c>
      <c r="V532" s="60" t="s">
        <v>290</v>
      </c>
    </row>
    <row r="533" spans="1:22" ht="14.5">
      <c r="A533" s="60" t="s">
        <v>578</v>
      </c>
      <c r="B533" s="60" t="s">
        <v>691</v>
      </c>
      <c r="C533" s="60" t="s">
        <v>674</v>
      </c>
      <c r="D533" s="60" t="s">
        <v>1325</v>
      </c>
      <c r="E533" s="60" t="s">
        <v>2081</v>
      </c>
      <c r="F533" s="73">
        <v>44630</v>
      </c>
      <c r="G533" s="61">
        <v>-770.56</v>
      </c>
      <c r="H533" s="61">
        <v>-65536.13</v>
      </c>
      <c r="I533" s="60" t="s">
        <v>20</v>
      </c>
      <c r="J533" s="60" t="s">
        <v>1209</v>
      </c>
      <c r="K533" s="60" t="s">
        <v>2082</v>
      </c>
      <c r="L533" s="60" t="s">
        <v>2083</v>
      </c>
      <c r="M533" s="60" t="s">
        <v>2081</v>
      </c>
      <c r="N533" s="60" t="s">
        <v>290</v>
      </c>
      <c r="O533" s="60" t="s">
        <v>290</v>
      </c>
      <c r="P533" s="60" t="s">
        <v>668</v>
      </c>
      <c r="Q533" s="60" t="s">
        <v>290</v>
      </c>
      <c r="R533" s="60" t="s">
        <v>1135</v>
      </c>
      <c r="S533" s="73"/>
      <c r="T533" s="60" t="s">
        <v>290</v>
      </c>
      <c r="U533" s="73">
        <v>44630</v>
      </c>
      <c r="V533" s="60" t="s">
        <v>290</v>
      </c>
    </row>
    <row r="534" spans="1:22" ht="14.5">
      <c r="A534" s="60" t="s">
        <v>578</v>
      </c>
      <c r="B534" s="60" t="s">
        <v>691</v>
      </c>
      <c r="C534" s="60" t="s">
        <v>674</v>
      </c>
      <c r="D534" s="60" t="s">
        <v>1325</v>
      </c>
      <c r="E534" s="60" t="s">
        <v>2084</v>
      </c>
      <c r="F534" s="73">
        <v>44644</v>
      </c>
      <c r="G534" s="61">
        <v>-7432.91</v>
      </c>
      <c r="H534" s="61">
        <v>-632169</v>
      </c>
      <c r="I534" s="60" t="s">
        <v>20</v>
      </c>
      <c r="J534" s="60" t="s">
        <v>1206</v>
      </c>
      <c r="K534" s="60" t="s">
        <v>2085</v>
      </c>
      <c r="L534" s="60" t="s">
        <v>2086</v>
      </c>
      <c r="M534" s="60" t="s">
        <v>2084</v>
      </c>
      <c r="N534" s="60" t="s">
        <v>290</v>
      </c>
      <c r="O534" s="60" t="s">
        <v>290</v>
      </c>
      <c r="P534" s="60" t="s">
        <v>668</v>
      </c>
      <c r="Q534" s="60" t="s">
        <v>290</v>
      </c>
      <c r="R534" s="60" t="s">
        <v>1135</v>
      </c>
      <c r="S534" s="73"/>
      <c r="T534" s="60" t="s">
        <v>290</v>
      </c>
      <c r="U534" s="73">
        <v>44644</v>
      </c>
      <c r="V534" s="60" t="s">
        <v>290</v>
      </c>
    </row>
    <row r="535" spans="1:22" ht="14.5">
      <c r="A535" s="60" t="s">
        <v>578</v>
      </c>
      <c r="B535" s="60" t="s">
        <v>691</v>
      </c>
      <c r="C535" s="60" t="s">
        <v>676</v>
      </c>
      <c r="D535" s="60" t="s">
        <v>1325</v>
      </c>
      <c r="E535" s="60" t="s">
        <v>3199</v>
      </c>
      <c r="F535" s="73">
        <v>44689</v>
      </c>
      <c r="G535" s="61">
        <v>-1571.21</v>
      </c>
      <c r="H535" s="61">
        <v>-134338.46</v>
      </c>
      <c r="I535" s="60" t="s">
        <v>20</v>
      </c>
      <c r="J535" s="60" t="s">
        <v>3200</v>
      </c>
      <c r="K535" s="60" t="s">
        <v>2055</v>
      </c>
      <c r="L535" s="60" t="s">
        <v>3201</v>
      </c>
      <c r="M535" s="60" t="s">
        <v>3199</v>
      </c>
      <c r="N535" s="60" t="s">
        <v>290</v>
      </c>
      <c r="O535" s="60" t="s">
        <v>290</v>
      </c>
      <c r="P535" s="60" t="s">
        <v>668</v>
      </c>
      <c r="Q535" s="60" t="s">
        <v>290</v>
      </c>
      <c r="R535" s="60" t="s">
        <v>1135</v>
      </c>
      <c r="S535" s="73"/>
      <c r="T535" s="60" t="s">
        <v>290</v>
      </c>
      <c r="U535" s="73">
        <v>44689</v>
      </c>
      <c r="V535" s="60" t="s">
        <v>290</v>
      </c>
    </row>
    <row r="536" spans="1:22" ht="14.5">
      <c r="A536" s="60" t="s">
        <v>578</v>
      </c>
      <c r="B536" s="60" t="s">
        <v>691</v>
      </c>
      <c r="C536" s="60" t="s">
        <v>676</v>
      </c>
      <c r="D536" s="60" t="s">
        <v>1325</v>
      </c>
      <c r="E536" s="60" t="s">
        <v>3202</v>
      </c>
      <c r="F536" s="73">
        <v>44691</v>
      </c>
      <c r="G536" s="61">
        <v>-9424.32</v>
      </c>
      <c r="H536" s="61">
        <v>-805779.36</v>
      </c>
      <c r="I536" s="60" t="s">
        <v>20</v>
      </c>
      <c r="J536" s="60" t="s">
        <v>3200</v>
      </c>
      <c r="K536" s="60" t="s">
        <v>2082</v>
      </c>
      <c r="L536" s="60" t="s">
        <v>3203</v>
      </c>
      <c r="M536" s="60" t="s">
        <v>3202</v>
      </c>
      <c r="N536" s="60" t="s">
        <v>290</v>
      </c>
      <c r="O536" s="60" t="s">
        <v>290</v>
      </c>
      <c r="P536" s="60" t="s">
        <v>668</v>
      </c>
      <c r="Q536" s="60" t="s">
        <v>290</v>
      </c>
      <c r="R536" s="60" t="s">
        <v>1135</v>
      </c>
      <c r="S536" s="73"/>
      <c r="T536" s="60" t="s">
        <v>290</v>
      </c>
      <c r="U536" s="73">
        <v>44691</v>
      </c>
      <c r="V536" s="60" t="s">
        <v>290</v>
      </c>
    </row>
    <row r="537" spans="1:22" ht="14.5">
      <c r="A537" s="60" t="s">
        <v>578</v>
      </c>
      <c r="B537" s="60" t="s">
        <v>691</v>
      </c>
      <c r="C537" s="60" t="s">
        <v>676</v>
      </c>
      <c r="D537" s="60" t="s">
        <v>1325</v>
      </c>
      <c r="E537" s="60" t="s">
        <v>3204</v>
      </c>
      <c r="F537" s="73">
        <v>44707</v>
      </c>
      <c r="G537" s="61">
        <v>-25.94</v>
      </c>
      <c r="H537" s="61">
        <v>-2217.87</v>
      </c>
      <c r="I537" s="60" t="s">
        <v>20</v>
      </c>
      <c r="J537" s="60" t="s">
        <v>3200</v>
      </c>
      <c r="K537" s="60" t="s">
        <v>2057</v>
      </c>
      <c r="L537" s="60" t="s">
        <v>3205</v>
      </c>
      <c r="M537" s="60" t="s">
        <v>3204</v>
      </c>
      <c r="N537" s="60" t="s">
        <v>290</v>
      </c>
      <c r="O537" s="60" t="s">
        <v>290</v>
      </c>
      <c r="P537" s="60" t="s">
        <v>668</v>
      </c>
      <c r="Q537" s="60" t="s">
        <v>290</v>
      </c>
      <c r="R537" s="60" t="s">
        <v>1135</v>
      </c>
      <c r="S537" s="73"/>
      <c r="T537" s="60" t="s">
        <v>290</v>
      </c>
      <c r="U537" s="73">
        <v>44707</v>
      </c>
      <c r="V537" s="60" t="s">
        <v>290</v>
      </c>
    </row>
    <row r="538" spans="1:22" ht="14.5">
      <c r="A538" s="60" t="s">
        <v>578</v>
      </c>
      <c r="B538" s="60" t="s">
        <v>691</v>
      </c>
      <c r="C538" s="60" t="s">
        <v>676</v>
      </c>
      <c r="D538" s="60" t="s">
        <v>1325</v>
      </c>
      <c r="E538" s="60" t="s">
        <v>3210</v>
      </c>
      <c r="F538" s="73">
        <v>44710</v>
      </c>
      <c r="G538" s="61">
        <v>-2897.21</v>
      </c>
      <c r="H538" s="61">
        <v>-247711.46</v>
      </c>
      <c r="I538" s="60" t="s">
        <v>20</v>
      </c>
      <c r="J538" s="60" t="s">
        <v>3200</v>
      </c>
      <c r="K538" s="60" t="s">
        <v>2032</v>
      </c>
      <c r="L538" s="60" t="s">
        <v>3211</v>
      </c>
      <c r="M538" s="60" t="s">
        <v>3210</v>
      </c>
      <c r="N538" s="60" t="s">
        <v>290</v>
      </c>
      <c r="O538" s="60" t="s">
        <v>290</v>
      </c>
      <c r="P538" s="60" t="s">
        <v>668</v>
      </c>
      <c r="Q538" s="60" t="s">
        <v>290</v>
      </c>
      <c r="R538" s="60" t="s">
        <v>1135</v>
      </c>
      <c r="S538" s="73"/>
      <c r="T538" s="60" t="s">
        <v>290</v>
      </c>
      <c r="U538" s="73">
        <v>44710</v>
      </c>
      <c r="V538" s="60" t="s">
        <v>290</v>
      </c>
    </row>
    <row r="539" spans="1:22" ht="14.5">
      <c r="A539" s="60" t="s">
        <v>578</v>
      </c>
      <c r="B539" s="60" t="s">
        <v>691</v>
      </c>
      <c r="C539" s="60" t="s">
        <v>676</v>
      </c>
      <c r="D539" s="60" t="s">
        <v>1325</v>
      </c>
      <c r="E539" s="60" t="s">
        <v>3206</v>
      </c>
      <c r="F539" s="73">
        <v>44691</v>
      </c>
      <c r="G539" s="61">
        <v>-991.76</v>
      </c>
      <c r="H539" s="61">
        <v>-84795.48</v>
      </c>
      <c r="I539" s="60" t="s">
        <v>20</v>
      </c>
      <c r="J539" s="60" t="s">
        <v>3200</v>
      </c>
      <c r="K539" s="60" t="s">
        <v>2057</v>
      </c>
      <c r="L539" s="60" t="s">
        <v>3207</v>
      </c>
      <c r="M539" s="60" t="s">
        <v>3206</v>
      </c>
      <c r="N539" s="60" t="s">
        <v>290</v>
      </c>
      <c r="O539" s="60" t="s">
        <v>290</v>
      </c>
      <c r="P539" s="60" t="s">
        <v>668</v>
      </c>
      <c r="Q539" s="60" t="s">
        <v>290</v>
      </c>
      <c r="R539" s="60" t="s">
        <v>1135</v>
      </c>
      <c r="S539" s="73"/>
      <c r="T539" s="60" t="s">
        <v>290</v>
      </c>
      <c r="U539" s="73">
        <v>44691</v>
      </c>
      <c r="V539" s="60" t="s">
        <v>290</v>
      </c>
    </row>
    <row r="540" spans="1:22" ht="14.5">
      <c r="A540" s="60" t="s">
        <v>578</v>
      </c>
      <c r="B540" s="60" t="s">
        <v>691</v>
      </c>
      <c r="C540" s="60" t="s">
        <v>676</v>
      </c>
      <c r="D540" s="60" t="s">
        <v>1325</v>
      </c>
      <c r="E540" s="60" t="s">
        <v>3208</v>
      </c>
      <c r="F540" s="73">
        <v>44712</v>
      </c>
      <c r="G540" s="61">
        <v>-5462.89</v>
      </c>
      <c r="H540" s="61">
        <v>-481553.75</v>
      </c>
      <c r="I540" s="60" t="s">
        <v>20</v>
      </c>
      <c r="J540" s="60" t="s">
        <v>3200</v>
      </c>
      <c r="K540" s="60" t="s">
        <v>2057</v>
      </c>
      <c r="L540" s="60" t="s">
        <v>3209</v>
      </c>
      <c r="M540" s="60" t="s">
        <v>3208</v>
      </c>
      <c r="N540" s="60" t="s">
        <v>290</v>
      </c>
      <c r="O540" s="60" t="s">
        <v>290</v>
      </c>
      <c r="P540" s="60" t="s">
        <v>668</v>
      </c>
      <c r="Q540" s="60" t="s">
        <v>290</v>
      </c>
      <c r="R540" s="60" t="s">
        <v>1135</v>
      </c>
      <c r="S540" s="73"/>
      <c r="T540" s="60" t="s">
        <v>290</v>
      </c>
      <c r="U540" s="73">
        <v>44712</v>
      </c>
      <c r="V540" s="60" t="s">
        <v>290</v>
      </c>
    </row>
    <row r="541" spans="1:22" ht="14.5">
      <c r="A541" s="60" t="s">
        <v>578</v>
      </c>
      <c r="B541" s="60" t="s">
        <v>691</v>
      </c>
      <c r="C541" s="60" t="s">
        <v>676</v>
      </c>
      <c r="D541" s="60" t="s">
        <v>1325</v>
      </c>
      <c r="E541" s="60" t="s">
        <v>3212</v>
      </c>
      <c r="F541" s="73">
        <v>44707</v>
      </c>
      <c r="G541" s="61">
        <v>-57.02</v>
      </c>
      <c r="H541" s="61">
        <v>-4875.21</v>
      </c>
      <c r="I541" s="60" t="s">
        <v>20</v>
      </c>
      <c r="J541" s="60" t="s">
        <v>3200</v>
      </c>
      <c r="K541" s="60" t="s">
        <v>3177</v>
      </c>
      <c r="L541" s="60" t="s">
        <v>3213</v>
      </c>
      <c r="M541" s="60" t="s">
        <v>3212</v>
      </c>
      <c r="N541" s="60" t="s">
        <v>290</v>
      </c>
      <c r="O541" s="60" t="s">
        <v>290</v>
      </c>
      <c r="P541" s="60" t="s">
        <v>668</v>
      </c>
      <c r="Q541" s="60" t="s">
        <v>290</v>
      </c>
      <c r="R541" s="60" t="s">
        <v>1135</v>
      </c>
      <c r="S541" s="73"/>
      <c r="T541" s="60" t="s">
        <v>290</v>
      </c>
      <c r="U541" s="73">
        <v>44707</v>
      </c>
      <c r="V541" s="60" t="s">
        <v>290</v>
      </c>
    </row>
    <row r="542" spans="1:22" ht="14.5">
      <c r="A542" s="60" t="s">
        <v>578</v>
      </c>
      <c r="B542" s="60" t="s">
        <v>691</v>
      </c>
      <c r="C542" s="60" t="s">
        <v>676</v>
      </c>
      <c r="D542" s="60" t="s">
        <v>1325</v>
      </c>
      <c r="E542" s="60" t="s">
        <v>2088</v>
      </c>
      <c r="F542" s="73">
        <v>44675</v>
      </c>
      <c r="G542" s="61">
        <v>-1209.19</v>
      </c>
      <c r="H542" s="61">
        <v>-103083.45</v>
      </c>
      <c r="I542" s="60" t="s">
        <v>20</v>
      </c>
      <c r="J542" s="60" t="s">
        <v>1430</v>
      </c>
      <c r="K542" s="60" t="s">
        <v>2089</v>
      </c>
      <c r="L542" s="60" t="s">
        <v>2090</v>
      </c>
      <c r="M542" s="60" t="s">
        <v>2088</v>
      </c>
      <c r="N542" s="60" t="s">
        <v>290</v>
      </c>
      <c r="O542" s="60" t="s">
        <v>290</v>
      </c>
      <c r="P542" s="60" t="s">
        <v>1360</v>
      </c>
      <c r="Q542" s="60" t="s">
        <v>290</v>
      </c>
      <c r="R542" s="60" t="s">
        <v>1135</v>
      </c>
      <c r="S542" s="73"/>
      <c r="T542" s="60" t="s">
        <v>290</v>
      </c>
      <c r="U542" s="73">
        <v>44657</v>
      </c>
      <c r="V542" s="60" t="s">
        <v>290</v>
      </c>
    </row>
    <row r="543" spans="1:22" ht="14.5">
      <c r="A543" s="60" t="s">
        <v>578</v>
      </c>
      <c r="B543" s="60" t="s">
        <v>691</v>
      </c>
      <c r="C543" s="60" t="s">
        <v>676</v>
      </c>
      <c r="D543" s="60" t="s">
        <v>1325</v>
      </c>
      <c r="E543" s="60" t="s">
        <v>3214</v>
      </c>
      <c r="F543" s="73">
        <v>44733</v>
      </c>
      <c r="G543" s="61">
        <v>-1193.3599999999999</v>
      </c>
      <c r="H543" s="61">
        <v>-105194.68</v>
      </c>
      <c r="I543" s="60" t="s">
        <v>20</v>
      </c>
      <c r="J543" s="60" t="s">
        <v>2091</v>
      </c>
      <c r="K543" s="60" t="s">
        <v>3215</v>
      </c>
      <c r="L543" s="60" t="s">
        <v>3215</v>
      </c>
      <c r="M543" s="60" t="s">
        <v>3214</v>
      </c>
      <c r="N543" s="60" t="s">
        <v>290</v>
      </c>
      <c r="O543" s="60" t="s">
        <v>290</v>
      </c>
      <c r="P543" s="60" t="s">
        <v>1360</v>
      </c>
      <c r="Q543" s="60" t="s">
        <v>290</v>
      </c>
      <c r="R543" s="60" t="s">
        <v>1135</v>
      </c>
      <c r="S543" s="73"/>
      <c r="T543" s="60" t="s">
        <v>290</v>
      </c>
      <c r="U543" s="73">
        <v>44705</v>
      </c>
      <c r="V543" s="60" t="s">
        <v>290</v>
      </c>
    </row>
    <row r="544" spans="1:22" ht="14.5">
      <c r="A544" s="60" t="s">
        <v>578</v>
      </c>
      <c r="B544" s="60" t="s">
        <v>1351</v>
      </c>
      <c r="C544" s="60" t="s">
        <v>676</v>
      </c>
      <c r="D544" s="60" t="s">
        <v>1325</v>
      </c>
      <c r="E544" s="60" t="s">
        <v>3216</v>
      </c>
      <c r="F544" s="73">
        <v>44705</v>
      </c>
      <c r="G544" s="61">
        <v>-1211.21</v>
      </c>
      <c r="H544" s="61">
        <v>-103558.46</v>
      </c>
      <c r="I544" s="60" t="s">
        <v>20</v>
      </c>
      <c r="J544" s="60" t="s">
        <v>2091</v>
      </c>
      <c r="K544" s="60" t="s">
        <v>3217</v>
      </c>
      <c r="L544" s="60" t="s">
        <v>3217</v>
      </c>
      <c r="M544" s="60" t="s">
        <v>3216</v>
      </c>
      <c r="N544" s="60" t="s">
        <v>290</v>
      </c>
      <c r="O544" s="60" t="s">
        <v>290</v>
      </c>
      <c r="P544" s="60" t="s">
        <v>1360</v>
      </c>
      <c r="Q544" s="60" t="s">
        <v>290</v>
      </c>
      <c r="R544" s="60" t="s">
        <v>1135</v>
      </c>
      <c r="S544" s="73"/>
      <c r="T544" s="60" t="s">
        <v>290</v>
      </c>
      <c r="U544" s="73">
        <v>44676</v>
      </c>
      <c r="V544" s="60" t="s">
        <v>290</v>
      </c>
    </row>
    <row r="545" spans="1:22" ht="14.5">
      <c r="A545" s="60" t="s">
        <v>578</v>
      </c>
      <c r="B545" s="60" t="s">
        <v>691</v>
      </c>
      <c r="C545" s="60" t="s">
        <v>676</v>
      </c>
      <c r="D545" s="60" t="s">
        <v>1325</v>
      </c>
      <c r="E545" s="60" t="s">
        <v>3221</v>
      </c>
      <c r="F545" s="73">
        <v>44728</v>
      </c>
      <c r="G545" s="61">
        <v>-1080.69</v>
      </c>
      <c r="H545" s="61">
        <v>-95262.82</v>
      </c>
      <c r="I545" s="60" t="s">
        <v>20</v>
      </c>
      <c r="J545" s="60" t="s">
        <v>2091</v>
      </c>
      <c r="K545" s="60" t="s">
        <v>3222</v>
      </c>
      <c r="L545" s="60" t="s">
        <v>3223</v>
      </c>
      <c r="M545" s="60" t="s">
        <v>3221</v>
      </c>
      <c r="N545" s="60" t="s">
        <v>290</v>
      </c>
      <c r="O545" s="60" t="s">
        <v>290</v>
      </c>
      <c r="P545" s="60" t="s">
        <v>1360</v>
      </c>
      <c r="Q545" s="60" t="s">
        <v>290</v>
      </c>
      <c r="R545" s="60" t="s">
        <v>1135</v>
      </c>
      <c r="S545" s="73"/>
      <c r="T545" s="60" t="s">
        <v>290</v>
      </c>
      <c r="U545" s="73">
        <v>44705</v>
      </c>
      <c r="V545" s="60" t="s">
        <v>290</v>
      </c>
    </row>
    <row r="546" spans="1:22" ht="14.5">
      <c r="A546" s="60" t="s">
        <v>578</v>
      </c>
      <c r="B546" s="60" t="s">
        <v>691</v>
      </c>
      <c r="C546" s="60" t="s">
        <v>676</v>
      </c>
      <c r="D546" s="60" t="s">
        <v>1325</v>
      </c>
      <c r="E546" s="60" t="s">
        <v>3227</v>
      </c>
      <c r="F546" s="73">
        <v>44728</v>
      </c>
      <c r="G546" s="61">
        <v>-1781.91</v>
      </c>
      <c r="H546" s="61">
        <v>-157075.37</v>
      </c>
      <c r="I546" s="60" t="s">
        <v>20</v>
      </c>
      <c r="J546" s="60" t="s">
        <v>2091</v>
      </c>
      <c r="K546" s="60" t="s">
        <v>3228</v>
      </c>
      <c r="L546" s="60" t="s">
        <v>3229</v>
      </c>
      <c r="M546" s="60" t="s">
        <v>3227</v>
      </c>
      <c r="N546" s="60" t="s">
        <v>290</v>
      </c>
      <c r="O546" s="60" t="s">
        <v>290</v>
      </c>
      <c r="P546" s="60" t="s">
        <v>1360</v>
      </c>
      <c r="Q546" s="60" t="s">
        <v>290</v>
      </c>
      <c r="R546" s="60" t="s">
        <v>1135</v>
      </c>
      <c r="S546" s="73"/>
      <c r="T546" s="60" t="s">
        <v>290</v>
      </c>
      <c r="U546" s="73">
        <v>44712</v>
      </c>
      <c r="V546" s="60" t="s">
        <v>290</v>
      </c>
    </row>
    <row r="547" spans="1:22" ht="14.5">
      <c r="A547" s="60" t="s">
        <v>578</v>
      </c>
      <c r="B547" s="60" t="s">
        <v>691</v>
      </c>
      <c r="C547" s="60" t="s">
        <v>676</v>
      </c>
      <c r="D547" s="60" t="s">
        <v>1325</v>
      </c>
      <c r="E547" s="60" t="s">
        <v>3218</v>
      </c>
      <c r="F547" s="73">
        <v>44728</v>
      </c>
      <c r="G547" s="61">
        <v>-23537.21</v>
      </c>
      <c r="H547" s="61">
        <v>-2074805.06</v>
      </c>
      <c r="I547" s="60" t="s">
        <v>20</v>
      </c>
      <c r="J547" s="60" t="s">
        <v>2091</v>
      </c>
      <c r="K547" s="60" t="s">
        <v>3219</v>
      </c>
      <c r="L547" s="60" t="s">
        <v>3220</v>
      </c>
      <c r="M547" s="60" t="s">
        <v>3218</v>
      </c>
      <c r="N547" s="60" t="s">
        <v>290</v>
      </c>
      <c r="O547" s="60" t="s">
        <v>290</v>
      </c>
      <c r="P547" s="60" t="s">
        <v>1360</v>
      </c>
      <c r="Q547" s="60" t="s">
        <v>290</v>
      </c>
      <c r="R547" s="60" t="s">
        <v>1135</v>
      </c>
      <c r="S547" s="73"/>
      <c r="T547" s="60" t="s">
        <v>290</v>
      </c>
      <c r="U547" s="73">
        <v>44674</v>
      </c>
      <c r="V547" s="60" t="s">
        <v>290</v>
      </c>
    </row>
    <row r="548" spans="1:22" ht="14.5">
      <c r="A548" s="60" t="s">
        <v>578</v>
      </c>
      <c r="B548" s="60" t="s">
        <v>691</v>
      </c>
      <c r="C548" s="60" t="s">
        <v>676</v>
      </c>
      <c r="D548" s="60" t="s">
        <v>1325</v>
      </c>
      <c r="E548" s="60" t="s">
        <v>3224</v>
      </c>
      <c r="F548" s="73">
        <v>44728</v>
      </c>
      <c r="G548" s="61">
        <v>-811.08</v>
      </c>
      <c r="H548" s="61">
        <v>-71496.7</v>
      </c>
      <c r="I548" s="60" t="s">
        <v>20</v>
      </c>
      <c r="J548" s="60" t="s">
        <v>2091</v>
      </c>
      <c r="K548" s="60" t="s">
        <v>3225</v>
      </c>
      <c r="L548" s="60" t="s">
        <v>3226</v>
      </c>
      <c r="M548" s="60" t="s">
        <v>3224</v>
      </c>
      <c r="N548" s="60" t="s">
        <v>290</v>
      </c>
      <c r="O548" s="60" t="s">
        <v>290</v>
      </c>
      <c r="P548" s="60" t="s">
        <v>1360</v>
      </c>
      <c r="Q548" s="60" t="s">
        <v>290</v>
      </c>
      <c r="R548" s="60" t="s">
        <v>1135</v>
      </c>
      <c r="S548" s="73"/>
      <c r="T548" s="60" t="s">
        <v>290</v>
      </c>
      <c r="U548" s="73">
        <v>44712</v>
      </c>
      <c r="V548" s="60" t="s">
        <v>290</v>
      </c>
    </row>
    <row r="549" spans="1:22" ht="14.5">
      <c r="A549" s="60" t="s">
        <v>578</v>
      </c>
      <c r="B549" s="60" t="s">
        <v>691</v>
      </c>
      <c r="C549" s="60" t="s">
        <v>676</v>
      </c>
      <c r="D549" s="60" t="s">
        <v>1325</v>
      </c>
      <c r="E549" s="60" t="s">
        <v>3239</v>
      </c>
      <c r="F549" s="73">
        <v>44702</v>
      </c>
      <c r="G549" s="61">
        <v>-1098.1600000000001</v>
      </c>
      <c r="H549" s="61">
        <v>-93892.68</v>
      </c>
      <c r="I549" s="60" t="s">
        <v>20</v>
      </c>
      <c r="J549" s="60" t="s">
        <v>2091</v>
      </c>
      <c r="K549" s="60" t="s">
        <v>3240</v>
      </c>
      <c r="L549" s="60" t="s">
        <v>3241</v>
      </c>
      <c r="M549" s="60" t="s">
        <v>3239</v>
      </c>
      <c r="N549" s="60" t="s">
        <v>290</v>
      </c>
      <c r="O549" s="60" t="s">
        <v>290</v>
      </c>
      <c r="P549" s="60" t="s">
        <v>1360</v>
      </c>
      <c r="Q549" s="60" t="s">
        <v>290</v>
      </c>
      <c r="R549" s="60" t="s">
        <v>1135</v>
      </c>
      <c r="S549" s="73"/>
      <c r="T549" s="60" t="s">
        <v>290</v>
      </c>
      <c r="U549" s="73">
        <v>44676</v>
      </c>
      <c r="V549" s="60" t="s">
        <v>290</v>
      </c>
    </row>
    <row r="550" spans="1:22" ht="14.5">
      <c r="A550" s="60" t="s">
        <v>578</v>
      </c>
      <c r="B550" s="60" t="s">
        <v>691</v>
      </c>
      <c r="C550" s="60" t="s">
        <v>676</v>
      </c>
      <c r="D550" s="60" t="s">
        <v>1325</v>
      </c>
      <c r="E550" s="60" t="s">
        <v>3236</v>
      </c>
      <c r="F550" s="73">
        <v>44702</v>
      </c>
      <c r="G550" s="61">
        <v>-435.97</v>
      </c>
      <c r="H550" s="61">
        <v>-37275.440000000002</v>
      </c>
      <c r="I550" s="60" t="s">
        <v>20</v>
      </c>
      <c r="J550" s="60" t="s">
        <v>2091</v>
      </c>
      <c r="K550" s="60" t="s">
        <v>3237</v>
      </c>
      <c r="L550" s="60" t="s">
        <v>3238</v>
      </c>
      <c r="M550" s="60" t="s">
        <v>3236</v>
      </c>
      <c r="N550" s="60" t="s">
        <v>290</v>
      </c>
      <c r="O550" s="60" t="s">
        <v>290</v>
      </c>
      <c r="P550" s="60" t="s">
        <v>1360</v>
      </c>
      <c r="Q550" s="60" t="s">
        <v>290</v>
      </c>
      <c r="R550" s="60" t="s">
        <v>1135</v>
      </c>
      <c r="S550" s="73"/>
      <c r="T550" s="60" t="s">
        <v>290</v>
      </c>
      <c r="U550" s="73">
        <v>44675</v>
      </c>
      <c r="V550" s="60" t="s">
        <v>290</v>
      </c>
    </row>
    <row r="551" spans="1:22" ht="14.5">
      <c r="A551" s="60" t="s">
        <v>578</v>
      </c>
      <c r="B551" s="60" t="s">
        <v>691</v>
      </c>
      <c r="C551" s="60" t="s">
        <v>676</v>
      </c>
      <c r="D551" s="60" t="s">
        <v>1325</v>
      </c>
      <c r="E551" s="60" t="s">
        <v>3230</v>
      </c>
      <c r="F551" s="73">
        <v>44702</v>
      </c>
      <c r="G551" s="61">
        <v>-4087.96</v>
      </c>
      <c r="H551" s="61">
        <v>-349520.58</v>
      </c>
      <c r="I551" s="60" t="s">
        <v>20</v>
      </c>
      <c r="J551" s="60" t="s">
        <v>2091</v>
      </c>
      <c r="K551" s="60" t="s">
        <v>3231</v>
      </c>
      <c r="L551" s="60" t="s">
        <v>3232</v>
      </c>
      <c r="M551" s="60" t="s">
        <v>3230</v>
      </c>
      <c r="N551" s="60" t="s">
        <v>290</v>
      </c>
      <c r="O551" s="60" t="s">
        <v>290</v>
      </c>
      <c r="P551" s="60" t="s">
        <v>1360</v>
      </c>
      <c r="Q551" s="60" t="s">
        <v>290</v>
      </c>
      <c r="R551" s="60" t="s">
        <v>1135</v>
      </c>
      <c r="S551" s="73"/>
      <c r="T551" s="60" t="s">
        <v>290</v>
      </c>
      <c r="U551" s="73">
        <v>44670</v>
      </c>
      <c r="V551" s="60" t="s">
        <v>290</v>
      </c>
    </row>
    <row r="552" spans="1:22" ht="14.5">
      <c r="A552" s="60" t="s">
        <v>578</v>
      </c>
      <c r="B552" s="60" t="s">
        <v>1130</v>
      </c>
      <c r="C552" s="60" t="s">
        <v>676</v>
      </c>
      <c r="D552" s="60" t="s">
        <v>1325</v>
      </c>
      <c r="E552" s="60" t="s">
        <v>3242</v>
      </c>
      <c r="F552" s="73">
        <v>44725</v>
      </c>
      <c r="G552" s="61">
        <v>-17680.900000000001</v>
      </c>
      <c r="H552" s="61">
        <v>-1558571.34</v>
      </c>
      <c r="I552" s="60" t="s">
        <v>20</v>
      </c>
      <c r="J552" s="60" t="s">
        <v>2091</v>
      </c>
      <c r="K552" s="60" t="s">
        <v>3243</v>
      </c>
      <c r="L552" s="60" t="s">
        <v>3244</v>
      </c>
      <c r="M552" s="60" t="s">
        <v>3242</v>
      </c>
      <c r="N552" s="60" t="s">
        <v>290</v>
      </c>
      <c r="O552" s="60" t="s">
        <v>290</v>
      </c>
      <c r="P552" s="60" t="s">
        <v>1360</v>
      </c>
      <c r="Q552" s="60" t="s">
        <v>290</v>
      </c>
      <c r="R552" s="60" t="s">
        <v>1135</v>
      </c>
      <c r="S552" s="73"/>
      <c r="T552" s="60" t="s">
        <v>290</v>
      </c>
      <c r="U552" s="73">
        <v>44679</v>
      </c>
      <c r="V552" s="60" t="s">
        <v>290</v>
      </c>
    </row>
    <row r="553" spans="1:22" ht="14.5">
      <c r="A553" s="60" t="s">
        <v>578</v>
      </c>
      <c r="B553" s="60" t="s">
        <v>1130</v>
      </c>
      <c r="C553" s="60" t="s">
        <v>676</v>
      </c>
      <c r="D553" s="60" t="s">
        <v>1325</v>
      </c>
      <c r="E553" s="60" t="s">
        <v>3245</v>
      </c>
      <c r="F553" s="73">
        <v>44725</v>
      </c>
      <c r="G553" s="61">
        <v>-877.83</v>
      </c>
      <c r="H553" s="61">
        <v>-77380.710000000006</v>
      </c>
      <c r="I553" s="60" t="s">
        <v>20</v>
      </c>
      <c r="J553" s="60" t="s">
        <v>2091</v>
      </c>
      <c r="K553" s="60" t="s">
        <v>3246</v>
      </c>
      <c r="L553" s="60" t="s">
        <v>3247</v>
      </c>
      <c r="M553" s="60" t="s">
        <v>3245</v>
      </c>
      <c r="N553" s="60" t="s">
        <v>290</v>
      </c>
      <c r="O553" s="60" t="s">
        <v>290</v>
      </c>
      <c r="P553" s="60" t="s">
        <v>1360</v>
      </c>
      <c r="Q553" s="60" t="s">
        <v>290</v>
      </c>
      <c r="R553" s="60" t="s">
        <v>1135</v>
      </c>
      <c r="S553" s="73"/>
      <c r="T553" s="60" t="s">
        <v>290</v>
      </c>
      <c r="U553" s="73">
        <v>44696</v>
      </c>
      <c r="V553" s="60" t="s">
        <v>290</v>
      </c>
    </row>
    <row r="554" spans="1:22" ht="14.5">
      <c r="A554" s="60" t="s">
        <v>578</v>
      </c>
      <c r="B554" s="60" t="s">
        <v>1130</v>
      </c>
      <c r="C554" s="60" t="s">
        <v>676</v>
      </c>
      <c r="D554" s="60" t="s">
        <v>1325</v>
      </c>
      <c r="E554" s="60" t="s">
        <v>3233</v>
      </c>
      <c r="F554" s="73">
        <v>44725</v>
      </c>
      <c r="G554" s="61">
        <v>-515.49</v>
      </c>
      <c r="H554" s="61">
        <v>-45440.44</v>
      </c>
      <c r="I554" s="60" t="s">
        <v>20</v>
      </c>
      <c r="J554" s="60" t="s">
        <v>2091</v>
      </c>
      <c r="K554" s="60" t="s">
        <v>3234</v>
      </c>
      <c r="L554" s="60" t="s">
        <v>3235</v>
      </c>
      <c r="M554" s="60" t="s">
        <v>3233</v>
      </c>
      <c r="N554" s="60" t="s">
        <v>290</v>
      </c>
      <c r="O554" s="60" t="s">
        <v>290</v>
      </c>
      <c r="P554" s="60" t="s">
        <v>1360</v>
      </c>
      <c r="Q554" s="60" t="s">
        <v>290</v>
      </c>
      <c r="R554" s="60" t="s">
        <v>1135</v>
      </c>
      <c r="S554" s="73"/>
      <c r="T554" s="60" t="s">
        <v>290</v>
      </c>
      <c r="U554" s="73">
        <v>44689</v>
      </c>
      <c r="V554" s="60" t="s">
        <v>290</v>
      </c>
    </row>
    <row r="555" spans="1:22" ht="14.5">
      <c r="A555" s="60" t="s">
        <v>578</v>
      </c>
      <c r="B555" s="60" t="s">
        <v>1130</v>
      </c>
      <c r="C555" s="60" t="s">
        <v>676</v>
      </c>
      <c r="D555" s="60" t="s">
        <v>1325</v>
      </c>
      <c r="E555" s="60" t="s">
        <v>3248</v>
      </c>
      <c r="F555" s="73">
        <v>44725</v>
      </c>
      <c r="G555" s="61">
        <v>-6071.97</v>
      </c>
      <c r="H555" s="61">
        <v>-535244.16</v>
      </c>
      <c r="I555" s="60" t="s">
        <v>20</v>
      </c>
      <c r="J555" s="60" t="s">
        <v>2091</v>
      </c>
      <c r="K555" s="60" t="s">
        <v>3249</v>
      </c>
      <c r="L555" s="60" t="s">
        <v>3250</v>
      </c>
      <c r="M555" s="60" t="s">
        <v>3248</v>
      </c>
      <c r="N555" s="60" t="s">
        <v>290</v>
      </c>
      <c r="O555" s="60" t="s">
        <v>290</v>
      </c>
      <c r="P555" s="60" t="s">
        <v>1360</v>
      </c>
      <c r="Q555" s="60" t="s">
        <v>290</v>
      </c>
      <c r="R555" s="60" t="s">
        <v>1135</v>
      </c>
      <c r="S555" s="73"/>
      <c r="T555" s="60" t="s">
        <v>290</v>
      </c>
      <c r="U555" s="73">
        <v>44704</v>
      </c>
      <c r="V555" s="60" t="s">
        <v>290</v>
      </c>
    </row>
    <row r="556" spans="1:22" ht="14.5">
      <c r="A556" s="60" t="s">
        <v>578</v>
      </c>
      <c r="B556" s="60" t="s">
        <v>691</v>
      </c>
      <c r="C556" s="60" t="s">
        <v>676</v>
      </c>
      <c r="D556" s="60" t="s">
        <v>1325</v>
      </c>
      <c r="E556" s="60" t="s">
        <v>2092</v>
      </c>
      <c r="F556" s="73">
        <v>44664</v>
      </c>
      <c r="G556" s="61">
        <v>-3055.27</v>
      </c>
      <c r="H556" s="61">
        <v>-260461.77</v>
      </c>
      <c r="I556" s="60" t="s">
        <v>20</v>
      </c>
      <c r="J556" s="60" t="s">
        <v>2091</v>
      </c>
      <c r="K556" s="60" t="s">
        <v>2093</v>
      </c>
      <c r="L556" s="60" t="s">
        <v>2094</v>
      </c>
      <c r="M556" s="60" t="s">
        <v>2092</v>
      </c>
      <c r="N556" s="60" t="s">
        <v>290</v>
      </c>
      <c r="O556" s="60" t="s">
        <v>290</v>
      </c>
      <c r="P556" s="60" t="s">
        <v>1360</v>
      </c>
      <c r="Q556" s="60" t="s">
        <v>290</v>
      </c>
      <c r="R556" s="60" t="s">
        <v>1135</v>
      </c>
      <c r="S556" s="73">
        <v>44745</v>
      </c>
      <c r="T556" s="60" t="s">
        <v>3812</v>
      </c>
      <c r="U556" s="73">
        <v>44651</v>
      </c>
      <c r="V556" s="60" t="s">
        <v>290</v>
      </c>
    </row>
    <row r="557" spans="1:22" ht="14.5">
      <c r="A557" s="60" t="s">
        <v>578</v>
      </c>
      <c r="B557" s="60" t="s">
        <v>691</v>
      </c>
      <c r="C557" s="60" t="s">
        <v>676</v>
      </c>
      <c r="D557" s="60" t="s">
        <v>1325</v>
      </c>
      <c r="E557" s="60" t="s">
        <v>2098</v>
      </c>
      <c r="F557" s="73">
        <v>44681</v>
      </c>
      <c r="G557" s="61">
        <v>-23875.75</v>
      </c>
      <c r="H557" s="61">
        <v>-2035407.69</v>
      </c>
      <c r="I557" s="60" t="s">
        <v>20</v>
      </c>
      <c r="J557" s="60" t="s">
        <v>2091</v>
      </c>
      <c r="K557" s="60" t="s">
        <v>2099</v>
      </c>
      <c r="L557" s="60" t="s">
        <v>2100</v>
      </c>
      <c r="M557" s="60" t="s">
        <v>2098</v>
      </c>
      <c r="N557" s="60" t="s">
        <v>290</v>
      </c>
      <c r="O557" s="60" t="s">
        <v>290</v>
      </c>
      <c r="P557" s="60" t="s">
        <v>1360</v>
      </c>
      <c r="Q557" s="60" t="s">
        <v>290</v>
      </c>
      <c r="R557" s="60" t="s">
        <v>1135</v>
      </c>
      <c r="S557" s="73">
        <v>44759</v>
      </c>
      <c r="T557" s="60" t="s">
        <v>3979</v>
      </c>
      <c r="U557" s="73">
        <v>44663</v>
      </c>
      <c r="V557" s="60" t="s">
        <v>290</v>
      </c>
    </row>
    <row r="558" spans="1:22" ht="14.5">
      <c r="A558" s="60" t="s">
        <v>578</v>
      </c>
      <c r="B558" s="60" t="s">
        <v>691</v>
      </c>
      <c r="C558" s="60" t="s">
        <v>676</v>
      </c>
      <c r="D558" s="60" t="s">
        <v>1325</v>
      </c>
      <c r="E558" s="60" t="s">
        <v>2095</v>
      </c>
      <c r="F558" s="73">
        <v>44681</v>
      </c>
      <c r="G558" s="61">
        <v>-27236.09</v>
      </c>
      <c r="H558" s="61">
        <v>-2321876.67</v>
      </c>
      <c r="I558" s="60" t="s">
        <v>20</v>
      </c>
      <c r="J558" s="60" t="s">
        <v>2091</v>
      </c>
      <c r="K558" s="60" t="s">
        <v>2096</v>
      </c>
      <c r="L558" s="60" t="s">
        <v>2097</v>
      </c>
      <c r="M558" s="60" t="s">
        <v>2095</v>
      </c>
      <c r="N558" s="60" t="s">
        <v>290</v>
      </c>
      <c r="O558" s="60" t="s">
        <v>290</v>
      </c>
      <c r="P558" s="60" t="s">
        <v>1360</v>
      </c>
      <c r="Q558" s="60" t="s">
        <v>290</v>
      </c>
      <c r="R558" s="60" t="s">
        <v>1135</v>
      </c>
      <c r="S558" s="73">
        <v>44759</v>
      </c>
      <c r="T558" s="60" t="s">
        <v>3980</v>
      </c>
      <c r="U558" s="73">
        <v>44656</v>
      </c>
      <c r="V558" s="60" t="s">
        <v>290</v>
      </c>
    </row>
    <row r="559" spans="1:22" ht="14.5">
      <c r="A559" s="60" t="s">
        <v>578</v>
      </c>
      <c r="B559" s="60" t="s">
        <v>691</v>
      </c>
      <c r="C559" s="60" t="s">
        <v>676</v>
      </c>
      <c r="D559" s="60" t="s">
        <v>1325</v>
      </c>
      <c r="E559" s="60" t="s">
        <v>2101</v>
      </c>
      <c r="F559" s="73">
        <v>44681</v>
      </c>
      <c r="G559" s="61">
        <v>-2911.77</v>
      </c>
      <c r="H559" s="61">
        <v>-248228.39</v>
      </c>
      <c r="I559" s="60" t="s">
        <v>20</v>
      </c>
      <c r="J559" s="60" t="s">
        <v>2091</v>
      </c>
      <c r="K559" s="60" t="s">
        <v>2102</v>
      </c>
      <c r="L559" s="60" t="s">
        <v>2103</v>
      </c>
      <c r="M559" s="60" t="s">
        <v>2101</v>
      </c>
      <c r="N559" s="60" t="s">
        <v>290</v>
      </c>
      <c r="O559" s="60" t="s">
        <v>290</v>
      </c>
      <c r="P559" s="60" t="s">
        <v>1360</v>
      </c>
      <c r="Q559" s="60" t="s">
        <v>290</v>
      </c>
      <c r="R559" s="60" t="s">
        <v>1135</v>
      </c>
      <c r="S559" s="73">
        <v>44759</v>
      </c>
      <c r="T559" s="60" t="s">
        <v>3981</v>
      </c>
      <c r="U559" s="73">
        <v>44663</v>
      </c>
      <c r="V559" s="60" t="s">
        <v>290</v>
      </c>
    </row>
    <row r="560" spans="1:22" ht="14.5">
      <c r="A560" s="60" t="s">
        <v>578</v>
      </c>
      <c r="B560" s="60" t="s">
        <v>691</v>
      </c>
      <c r="C560" s="60" t="s">
        <v>676</v>
      </c>
      <c r="D560" s="60" t="s">
        <v>1325</v>
      </c>
      <c r="E560" s="60" t="s">
        <v>3251</v>
      </c>
      <c r="F560" s="73">
        <v>44710</v>
      </c>
      <c r="G560" s="61">
        <v>-359</v>
      </c>
      <c r="H560" s="61">
        <v>-30694.5</v>
      </c>
      <c r="I560" s="60" t="s">
        <v>20</v>
      </c>
      <c r="J560" s="60" t="s">
        <v>3252</v>
      </c>
      <c r="K560" s="60" t="s">
        <v>3253</v>
      </c>
      <c r="L560" s="60" t="s">
        <v>3254</v>
      </c>
      <c r="M560" s="60" t="s">
        <v>3251</v>
      </c>
      <c r="N560" s="60" t="s">
        <v>290</v>
      </c>
      <c r="O560" s="60" t="s">
        <v>290</v>
      </c>
      <c r="P560" s="60" t="s">
        <v>1360</v>
      </c>
      <c r="Q560" s="60" t="s">
        <v>290</v>
      </c>
      <c r="R560" s="60" t="s">
        <v>1135</v>
      </c>
      <c r="S560" s="73"/>
      <c r="T560" s="60" t="s">
        <v>290</v>
      </c>
      <c r="U560" s="73">
        <v>44679</v>
      </c>
      <c r="V560" s="60" t="s">
        <v>290</v>
      </c>
    </row>
    <row r="561" spans="1:22" ht="14.5">
      <c r="A561" s="60" t="s">
        <v>578</v>
      </c>
      <c r="B561" s="60" t="s">
        <v>691</v>
      </c>
      <c r="C561" s="60" t="s">
        <v>676</v>
      </c>
      <c r="D561" s="60" t="s">
        <v>1325</v>
      </c>
      <c r="E561" s="60" t="s">
        <v>2104</v>
      </c>
      <c r="F561" s="73">
        <v>44681</v>
      </c>
      <c r="G561" s="61">
        <v>-1169.28</v>
      </c>
      <c r="H561" s="61">
        <v>-99681.12</v>
      </c>
      <c r="I561" s="60" t="s">
        <v>20</v>
      </c>
      <c r="J561" s="60" t="s">
        <v>2105</v>
      </c>
      <c r="K561" s="60" t="s">
        <v>2106</v>
      </c>
      <c r="L561" s="60" t="s">
        <v>2106</v>
      </c>
      <c r="M561" s="60" t="s">
        <v>2104</v>
      </c>
      <c r="N561" s="60" t="s">
        <v>290</v>
      </c>
      <c r="O561" s="60" t="s">
        <v>290</v>
      </c>
      <c r="P561" s="60" t="s">
        <v>2107</v>
      </c>
      <c r="Q561" s="60" t="s">
        <v>290</v>
      </c>
      <c r="R561" s="60" t="s">
        <v>1135</v>
      </c>
      <c r="S561" s="73"/>
      <c r="T561" s="60" t="s">
        <v>290</v>
      </c>
      <c r="U561" s="73">
        <v>44678</v>
      </c>
      <c r="V561" s="60" t="s">
        <v>290</v>
      </c>
    </row>
    <row r="562" spans="1:22" ht="14.5">
      <c r="A562" s="60" t="s">
        <v>578</v>
      </c>
      <c r="B562" s="60" t="s">
        <v>1130</v>
      </c>
      <c r="C562" s="60" t="s">
        <v>676</v>
      </c>
      <c r="D562" s="60" t="s">
        <v>1325</v>
      </c>
      <c r="E562" s="60" t="s">
        <v>3255</v>
      </c>
      <c r="F562" s="73">
        <v>44741</v>
      </c>
      <c r="G562" s="61">
        <v>-18072.3</v>
      </c>
      <c r="H562" s="61">
        <v>-1593073.25</v>
      </c>
      <c r="I562" s="60" t="s">
        <v>20</v>
      </c>
      <c r="J562" s="60" t="s">
        <v>3256</v>
      </c>
      <c r="K562" s="60" t="s">
        <v>3257</v>
      </c>
      <c r="L562" s="60" t="s">
        <v>3258</v>
      </c>
      <c r="M562" s="60" t="s">
        <v>3255</v>
      </c>
      <c r="N562" s="60" t="s">
        <v>290</v>
      </c>
      <c r="O562" s="60" t="s">
        <v>290</v>
      </c>
      <c r="P562" s="60" t="s">
        <v>3259</v>
      </c>
      <c r="Q562" s="60" t="s">
        <v>290</v>
      </c>
      <c r="R562" s="60" t="s">
        <v>1135</v>
      </c>
      <c r="S562" s="73"/>
      <c r="T562" s="60" t="s">
        <v>290</v>
      </c>
      <c r="U562" s="73">
        <v>44726</v>
      </c>
      <c r="V562" s="60" t="s">
        <v>290</v>
      </c>
    </row>
    <row r="563" spans="1:22" ht="14.5">
      <c r="A563" s="60" t="s">
        <v>578</v>
      </c>
      <c r="B563" s="60" t="s">
        <v>1130</v>
      </c>
      <c r="C563" s="60" t="s">
        <v>676</v>
      </c>
      <c r="D563" s="60" t="s">
        <v>1325</v>
      </c>
      <c r="E563" s="60" t="s">
        <v>3260</v>
      </c>
      <c r="F563" s="73">
        <v>44742</v>
      </c>
      <c r="G563" s="61">
        <v>-10104.15</v>
      </c>
      <c r="H563" s="61">
        <v>-890680.82</v>
      </c>
      <c r="I563" s="60" t="s">
        <v>20</v>
      </c>
      <c r="J563" s="60" t="s">
        <v>3261</v>
      </c>
      <c r="K563" s="60" t="s">
        <v>3262</v>
      </c>
      <c r="L563" s="60" t="s">
        <v>3263</v>
      </c>
      <c r="M563" s="60" t="s">
        <v>3260</v>
      </c>
      <c r="N563" s="60" t="s">
        <v>290</v>
      </c>
      <c r="O563" s="60" t="s">
        <v>290</v>
      </c>
      <c r="P563" s="60" t="s">
        <v>3259</v>
      </c>
      <c r="Q563" s="60" t="s">
        <v>290</v>
      </c>
      <c r="R563" s="60" t="s">
        <v>1135</v>
      </c>
      <c r="S563" s="73"/>
      <c r="T563" s="60" t="s">
        <v>290</v>
      </c>
      <c r="U563" s="73">
        <v>44737</v>
      </c>
      <c r="V563" s="60" t="s">
        <v>290</v>
      </c>
    </row>
    <row r="564" spans="1:22" ht="14.5">
      <c r="A564" s="60" t="s">
        <v>578</v>
      </c>
      <c r="B564" s="60" t="s">
        <v>691</v>
      </c>
      <c r="C564" s="60" t="s">
        <v>674</v>
      </c>
      <c r="D564" s="60" t="s">
        <v>1325</v>
      </c>
      <c r="E564" s="60" t="s">
        <v>3264</v>
      </c>
      <c r="F564" s="73">
        <v>44692</v>
      </c>
      <c r="G564" s="61">
        <v>-198586.5</v>
      </c>
      <c r="H564" s="61">
        <v>-16979145.75</v>
      </c>
      <c r="I564" s="60" t="s">
        <v>20</v>
      </c>
      <c r="J564" s="60" t="s">
        <v>3265</v>
      </c>
      <c r="K564" s="60" t="s">
        <v>2120</v>
      </c>
      <c r="L564" s="60" t="s">
        <v>3266</v>
      </c>
      <c r="M564" s="60" t="s">
        <v>3264</v>
      </c>
      <c r="N564" s="60" t="s">
        <v>290</v>
      </c>
      <c r="O564" s="60" t="s">
        <v>290</v>
      </c>
      <c r="P564" s="60" t="s">
        <v>1345</v>
      </c>
      <c r="Q564" s="60" t="s">
        <v>290</v>
      </c>
      <c r="R564" s="60" t="s">
        <v>1135</v>
      </c>
      <c r="S564" s="73"/>
      <c r="T564" s="60" t="s">
        <v>290</v>
      </c>
      <c r="U564" s="73">
        <v>44692</v>
      </c>
      <c r="V564" s="60" t="s">
        <v>290</v>
      </c>
    </row>
    <row r="565" spans="1:22" ht="14.5">
      <c r="A565" s="60" t="s">
        <v>578</v>
      </c>
      <c r="B565" s="60" t="s">
        <v>691</v>
      </c>
      <c r="C565" s="60" t="s">
        <v>674</v>
      </c>
      <c r="D565" s="60" t="s">
        <v>1325</v>
      </c>
      <c r="E565" s="60" t="s">
        <v>3267</v>
      </c>
      <c r="F565" s="73">
        <v>44705</v>
      </c>
      <c r="G565" s="61">
        <v>-37852.019999999997</v>
      </c>
      <c r="H565" s="61">
        <v>-3236347.71</v>
      </c>
      <c r="I565" s="60" t="s">
        <v>20</v>
      </c>
      <c r="J565" s="60" t="s">
        <v>3265</v>
      </c>
      <c r="K565" s="60" t="s">
        <v>2120</v>
      </c>
      <c r="L565" s="60" t="s">
        <v>3268</v>
      </c>
      <c r="M565" s="60" t="s">
        <v>3267</v>
      </c>
      <c r="N565" s="60" t="s">
        <v>290</v>
      </c>
      <c r="O565" s="60" t="s">
        <v>290</v>
      </c>
      <c r="P565" s="60" t="s">
        <v>1345</v>
      </c>
      <c r="Q565" s="60" t="s">
        <v>290</v>
      </c>
      <c r="R565" s="60" t="s">
        <v>1135</v>
      </c>
      <c r="S565" s="73"/>
      <c r="T565" s="60" t="s">
        <v>290</v>
      </c>
      <c r="U565" s="73">
        <v>44705</v>
      </c>
      <c r="V565" s="60" t="s">
        <v>290</v>
      </c>
    </row>
    <row r="566" spans="1:22" ht="14.5">
      <c r="A566" s="60" t="s">
        <v>578</v>
      </c>
      <c r="B566" s="60" t="s">
        <v>691</v>
      </c>
      <c r="C566" s="60" t="s">
        <v>674</v>
      </c>
      <c r="D566" s="60" t="s">
        <v>1325</v>
      </c>
      <c r="E566" s="60" t="s">
        <v>2108</v>
      </c>
      <c r="F566" s="73">
        <v>44677</v>
      </c>
      <c r="G566" s="61">
        <v>-211206.56</v>
      </c>
      <c r="H566" s="61">
        <v>-18005359.239999998</v>
      </c>
      <c r="I566" s="60" t="s">
        <v>20</v>
      </c>
      <c r="J566" s="60" t="s">
        <v>2109</v>
      </c>
      <c r="K566" s="60" t="s">
        <v>2110</v>
      </c>
      <c r="L566" s="60" t="s">
        <v>2111</v>
      </c>
      <c r="M566" s="60" t="s">
        <v>2108</v>
      </c>
      <c r="N566" s="60" t="s">
        <v>290</v>
      </c>
      <c r="O566" s="60" t="s">
        <v>290</v>
      </c>
      <c r="P566" s="60" t="s">
        <v>1345</v>
      </c>
      <c r="Q566" s="60" t="s">
        <v>290</v>
      </c>
      <c r="R566" s="60" t="s">
        <v>1135</v>
      </c>
      <c r="S566" s="73"/>
      <c r="T566" s="60" t="s">
        <v>290</v>
      </c>
      <c r="U566" s="73">
        <v>44677</v>
      </c>
      <c r="V566" s="60" t="s">
        <v>290</v>
      </c>
    </row>
    <row r="567" spans="1:22" ht="14.5">
      <c r="A567" s="60" t="s">
        <v>578</v>
      </c>
      <c r="B567" s="60" t="s">
        <v>691</v>
      </c>
      <c r="C567" s="60" t="s">
        <v>674</v>
      </c>
      <c r="D567" s="60" t="s">
        <v>1325</v>
      </c>
      <c r="E567" s="60" t="s">
        <v>2112</v>
      </c>
      <c r="F567" s="73">
        <v>44677</v>
      </c>
      <c r="G567" s="61">
        <v>-162459.29999999999</v>
      </c>
      <c r="H567" s="61">
        <v>-13849655.33</v>
      </c>
      <c r="I567" s="60" t="s">
        <v>20</v>
      </c>
      <c r="J567" s="60" t="s">
        <v>2109</v>
      </c>
      <c r="K567" s="60" t="s">
        <v>2110</v>
      </c>
      <c r="L567" s="60" t="s">
        <v>2113</v>
      </c>
      <c r="M567" s="60" t="s">
        <v>2112</v>
      </c>
      <c r="N567" s="60" t="s">
        <v>290</v>
      </c>
      <c r="O567" s="60" t="s">
        <v>290</v>
      </c>
      <c r="P567" s="60" t="s">
        <v>1345</v>
      </c>
      <c r="Q567" s="60" t="s">
        <v>290</v>
      </c>
      <c r="R567" s="60" t="s">
        <v>1135</v>
      </c>
      <c r="S567" s="73"/>
      <c r="T567" s="60" t="s">
        <v>290</v>
      </c>
      <c r="U567" s="73">
        <v>44677</v>
      </c>
      <c r="V567" s="60" t="s">
        <v>290</v>
      </c>
    </row>
    <row r="568" spans="1:22" ht="14.5">
      <c r="A568" s="60" t="s">
        <v>578</v>
      </c>
      <c r="B568" s="60" t="s">
        <v>691</v>
      </c>
      <c r="C568" s="60" t="s">
        <v>674</v>
      </c>
      <c r="D568" s="60" t="s">
        <v>1325</v>
      </c>
      <c r="E568" s="60" t="s">
        <v>3269</v>
      </c>
      <c r="F568" s="73">
        <v>44692</v>
      </c>
      <c r="G568" s="61">
        <v>-2675.65</v>
      </c>
      <c r="H568" s="61">
        <v>-228768.08</v>
      </c>
      <c r="I568" s="60" t="s">
        <v>20</v>
      </c>
      <c r="J568" s="60" t="s">
        <v>2109</v>
      </c>
      <c r="K568" s="60" t="s">
        <v>2110</v>
      </c>
      <c r="L568" s="60" t="s">
        <v>3270</v>
      </c>
      <c r="M568" s="60" t="s">
        <v>3269</v>
      </c>
      <c r="N568" s="60" t="s">
        <v>290</v>
      </c>
      <c r="O568" s="60" t="s">
        <v>290</v>
      </c>
      <c r="P568" s="60" t="s">
        <v>1345</v>
      </c>
      <c r="Q568" s="60" t="s">
        <v>290</v>
      </c>
      <c r="R568" s="60" t="s">
        <v>1135</v>
      </c>
      <c r="S568" s="73"/>
      <c r="T568" s="60" t="s">
        <v>290</v>
      </c>
      <c r="U568" s="73">
        <v>44692</v>
      </c>
      <c r="V568" s="60" t="s">
        <v>290</v>
      </c>
    </row>
    <row r="569" spans="1:22" ht="14.5">
      <c r="A569" s="60" t="s">
        <v>578</v>
      </c>
      <c r="B569" s="60" t="s">
        <v>691</v>
      </c>
      <c r="C569" s="60" t="s">
        <v>674</v>
      </c>
      <c r="D569" s="60" t="s">
        <v>1325</v>
      </c>
      <c r="E569" s="60" t="s">
        <v>3275</v>
      </c>
      <c r="F569" s="73">
        <v>44720</v>
      </c>
      <c r="G569" s="61">
        <v>-171253.03</v>
      </c>
      <c r="H569" s="61">
        <v>-15095954.59</v>
      </c>
      <c r="I569" s="60" t="s">
        <v>20</v>
      </c>
      <c r="J569" s="60" t="s">
        <v>1361</v>
      </c>
      <c r="K569" s="60" t="s">
        <v>2110</v>
      </c>
      <c r="L569" s="60" t="s">
        <v>3276</v>
      </c>
      <c r="M569" s="60" t="s">
        <v>3275</v>
      </c>
      <c r="N569" s="60" t="s">
        <v>290</v>
      </c>
      <c r="O569" s="60" t="s">
        <v>290</v>
      </c>
      <c r="P569" s="60" t="s">
        <v>1345</v>
      </c>
      <c r="Q569" s="60" t="s">
        <v>290</v>
      </c>
      <c r="R569" s="60" t="s">
        <v>1135</v>
      </c>
      <c r="S569" s="73"/>
      <c r="T569" s="60" t="s">
        <v>290</v>
      </c>
      <c r="U569" s="73">
        <v>44720</v>
      </c>
      <c r="V569" s="60" t="s">
        <v>290</v>
      </c>
    </row>
    <row r="570" spans="1:22" ht="14.5">
      <c r="A570" s="60" t="s">
        <v>578</v>
      </c>
      <c r="B570" s="60" t="s">
        <v>691</v>
      </c>
      <c r="C570" s="60" t="s">
        <v>674</v>
      </c>
      <c r="D570" s="60" t="s">
        <v>1325</v>
      </c>
      <c r="E570" s="60" t="s">
        <v>3277</v>
      </c>
      <c r="F570" s="73">
        <v>44720</v>
      </c>
      <c r="G570" s="61">
        <v>-106351.24</v>
      </c>
      <c r="H570" s="61">
        <v>-9374861.8100000005</v>
      </c>
      <c r="I570" s="60" t="s">
        <v>20</v>
      </c>
      <c r="J570" s="60" t="s">
        <v>1361</v>
      </c>
      <c r="K570" s="60" t="s">
        <v>2110</v>
      </c>
      <c r="L570" s="60" t="s">
        <v>3278</v>
      </c>
      <c r="M570" s="60" t="s">
        <v>3277</v>
      </c>
      <c r="N570" s="60" t="s">
        <v>290</v>
      </c>
      <c r="O570" s="60" t="s">
        <v>290</v>
      </c>
      <c r="P570" s="60" t="s">
        <v>1345</v>
      </c>
      <c r="Q570" s="60" t="s">
        <v>290</v>
      </c>
      <c r="R570" s="60" t="s">
        <v>1135</v>
      </c>
      <c r="S570" s="73"/>
      <c r="T570" s="60" t="s">
        <v>290</v>
      </c>
      <c r="U570" s="73">
        <v>44720</v>
      </c>
      <c r="V570" s="60" t="s">
        <v>290</v>
      </c>
    </row>
    <row r="571" spans="1:22" ht="14.5">
      <c r="A571" s="60" t="s">
        <v>578</v>
      </c>
      <c r="B571" s="60" t="s">
        <v>691</v>
      </c>
      <c r="C571" s="60" t="s">
        <v>674</v>
      </c>
      <c r="D571" s="60" t="s">
        <v>1325</v>
      </c>
      <c r="E571" s="60" t="s">
        <v>3279</v>
      </c>
      <c r="F571" s="73">
        <v>44733</v>
      </c>
      <c r="G571" s="61">
        <v>-132059.81</v>
      </c>
      <c r="H571" s="61">
        <v>-11641072.25</v>
      </c>
      <c r="I571" s="60" t="s">
        <v>20</v>
      </c>
      <c r="J571" s="60" t="s">
        <v>1361</v>
      </c>
      <c r="K571" s="60" t="s">
        <v>2110</v>
      </c>
      <c r="L571" s="60" t="s">
        <v>3280</v>
      </c>
      <c r="M571" s="60" t="s">
        <v>3279</v>
      </c>
      <c r="N571" s="60" t="s">
        <v>290</v>
      </c>
      <c r="O571" s="60" t="s">
        <v>290</v>
      </c>
      <c r="P571" s="60" t="s">
        <v>1345</v>
      </c>
      <c r="Q571" s="60" t="s">
        <v>290</v>
      </c>
      <c r="R571" s="60" t="s">
        <v>1135</v>
      </c>
      <c r="S571" s="73"/>
      <c r="T571" s="60" t="s">
        <v>290</v>
      </c>
      <c r="U571" s="73">
        <v>44733</v>
      </c>
      <c r="V571" s="60" t="s">
        <v>290</v>
      </c>
    </row>
    <row r="572" spans="1:22" ht="14.5">
      <c r="A572" s="60" t="s">
        <v>578</v>
      </c>
      <c r="B572" s="60" t="s">
        <v>691</v>
      </c>
      <c r="C572" s="60" t="s">
        <v>674</v>
      </c>
      <c r="D572" s="60" t="s">
        <v>1325</v>
      </c>
      <c r="E572" s="60" t="s">
        <v>2119</v>
      </c>
      <c r="F572" s="73">
        <v>44657</v>
      </c>
      <c r="G572" s="61">
        <v>-24891.360000000001</v>
      </c>
      <c r="H572" s="61">
        <v>-2121988.44</v>
      </c>
      <c r="I572" s="60" t="s">
        <v>20</v>
      </c>
      <c r="J572" s="60" t="s">
        <v>1361</v>
      </c>
      <c r="K572" s="60" t="s">
        <v>2120</v>
      </c>
      <c r="L572" s="60" t="s">
        <v>2121</v>
      </c>
      <c r="M572" s="60" t="s">
        <v>2119</v>
      </c>
      <c r="N572" s="60" t="s">
        <v>290</v>
      </c>
      <c r="O572" s="60" t="s">
        <v>290</v>
      </c>
      <c r="P572" s="60" t="s">
        <v>1345</v>
      </c>
      <c r="Q572" s="60" t="s">
        <v>290</v>
      </c>
      <c r="R572" s="60" t="s">
        <v>1135</v>
      </c>
      <c r="S572" s="73"/>
      <c r="T572" s="60" t="s">
        <v>290</v>
      </c>
      <c r="U572" s="73">
        <v>44657</v>
      </c>
      <c r="V572" s="60" t="s">
        <v>290</v>
      </c>
    </row>
    <row r="573" spans="1:22" ht="14.5">
      <c r="A573" s="60" t="s">
        <v>578</v>
      </c>
      <c r="B573" s="60" t="s">
        <v>691</v>
      </c>
      <c r="C573" s="60" t="s">
        <v>674</v>
      </c>
      <c r="D573" s="60" t="s">
        <v>1325</v>
      </c>
      <c r="E573" s="60" t="s">
        <v>2122</v>
      </c>
      <c r="F573" s="73">
        <v>44672</v>
      </c>
      <c r="G573" s="61">
        <v>-21565.43</v>
      </c>
      <c r="H573" s="61">
        <v>-1838452.91</v>
      </c>
      <c r="I573" s="60" t="s">
        <v>20</v>
      </c>
      <c r="J573" s="60" t="s">
        <v>1361</v>
      </c>
      <c r="K573" s="60" t="s">
        <v>2114</v>
      </c>
      <c r="L573" s="60" t="s">
        <v>2123</v>
      </c>
      <c r="M573" s="60" t="s">
        <v>2122</v>
      </c>
      <c r="N573" s="60" t="s">
        <v>290</v>
      </c>
      <c r="O573" s="60" t="s">
        <v>290</v>
      </c>
      <c r="P573" s="60" t="s">
        <v>1345</v>
      </c>
      <c r="Q573" s="60" t="s">
        <v>290</v>
      </c>
      <c r="R573" s="60" t="s">
        <v>1135</v>
      </c>
      <c r="S573" s="73"/>
      <c r="T573" s="60" t="s">
        <v>290</v>
      </c>
      <c r="U573" s="73">
        <v>44672</v>
      </c>
      <c r="V573" s="60" t="s">
        <v>290</v>
      </c>
    </row>
    <row r="574" spans="1:22" ht="14.5">
      <c r="A574" s="60" t="s">
        <v>578</v>
      </c>
      <c r="B574" s="60" t="s">
        <v>691</v>
      </c>
      <c r="C574" s="60" t="s">
        <v>674</v>
      </c>
      <c r="D574" s="60" t="s">
        <v>1325</v>
      </c>
      <c r="E574" s="60" t="s">
        <v>2124</v>
      </c>
      <c r="F574" s="73">
        <v>44677</v>
      </c>
      <c r="G574" s="61">
        <v>-1282.32</v>
      </c>
      <c r="H574" s="61">
        <v>-109317.78</v>
      </c>
      <c r="I574" s="60" t="s">
        <v>20</v>
      </c>
      <c r="J574" s="60" t="s">
        <v>1361</v>
      </c>
      <c r="K574" s="60" t="s">
        <v>2120</v>
      </c>
      <c r="L574" s="60" t="s">
        <v>2125</v>
      </c>
      <c r="M574" s="60" t="s">
        <v>2124</v>
      </c>
      <c r="N574" s="60" t="s">
        <v>290</v>
      </c>
      <c r="O574" s="60" t="s">
        <v>290</v>
      </c>
      <c r="P574" s="60" t="s">
        <v>1345</v>
      </c>
      <c r="Q574" s="60" t="s">
        <v>290</v>
      </c>
      <c r="R574" s="60" t="s">
        <v>1135</v>
      </c>
      <c r="S574" s="73"/>
      <c r="T574" s="60" t="s">
        <v>290</v>
      </c>
      <c r="U574" s="73">
        <v>44677</v>
      </c>
      <c r="V574" s="60" t="s">
        <v>290</v>
      </c>
    </row>
    <row r="575" spans="1:22" ht="14.5">
      <c r="A575" s="60" t="s">
        <v>578</v>
      </c>
      <c r="B575" s="60" t="s">
        <v>691</v>
      </c>
      <c r="C575" s="60" t="s">
        <v>674</v>
      </c>
      <c r="D575" s="60" t="s">
        <v>1325</v>
      </c>
      <c r="E575" s="60" t="s">
        <v>3271</v>
      </c>
      <c r="F575" s="73">
        <v>44710</v>
      </c>
      <c r="G575" s="61">
        <v>-1472</v>
      </c>
      <c r="H575" s="61">
        <v>-125856</v>
      </c>
      <c r="I575" s="60" t="s">
        <v>20</v>
      </c>
      <c r="J575" s="60" t="s">
        <v>1361</v>
      </c>
      <c r="K575" s="60" t="s">
        <v>2114</v>
      </c>
      <c r="L575" s="60" t="s">
        <v>3272</v>
      </c>
      <c r="M575" s="60" t="s">
        <v>3271</v>
      </c>
      <c r="N575" s="60" t="s">
        <v>290</v>
      </c>
      <c r="O575" s="60" t="s">
        <v>290</v>
      </c>
      <c r="P575" s="60" t="s">
        <v>1345</v>
      </c>
      <c r="Q575" s="60" t="s">
        <v>290</v>
      </c>
      <c r="R575" s="60" t="s">
        <v>1135</v>
      </c>
      <c r="S575" s="73"/>
      <c r="T575" s="60" t="s">
        <v>290</v>
      </c>
      <c r="U575" s="73">
        <v>44710</v>
      </c>
      <c r="V575" s="60" t="s">
        <v>290</v>
      </c>
    </row>
    <row r="576" spans="1:22" ht="14.5">
      <c r="A576" s="60" t="s">
        <v>578</v>
      </c>
      <c r="B576" s="60" t="s">
        <v>691</v>
      </c>
      <c r="C576" s="60" t="s">
        <v>674</v>
      </c>
      <c r="D576" s="60" t="s">
        <v>1325</v>
      </c>
      <c r="E576" s="60" t="s">
        <v>3273</v>
      </c>
      <c r="F576" s="73">
        <v>44705</v>
      </c>
      <c r="G576" s="61">
        <v>-28348.02</v>
      </c>
      <c r="H576" s="61">
        <v>-2423755.71</v>
      </c>
      <c r="I576" s="60" t="s">
        <v>20</v>
      </c>
      <c r="J576" s="60" t="s">
        <v>1361</v>
      </c>
      <c r="K576" s="60" t="s">
        <v>2120</v>
      </c>
      <c r="L576" s="60" t="s">
        <v>3274</v>
      </c>
      <c r="M576" s="60" t="s">
        <v>3273</v>
      </c>
      <c r="N576" s="60" t="s">
        <v>290</v>
      </c>
      <c r="O576" s="60" t="s">
        <v>290</v>
      </c>
      <c r="P576" s="60" t="s">
        <v>1345</v>
      </c>
      <c r="Q576" s="60" t="s">
        <v>290</v>
      </c>
      <c r="R576" s="60" t="s">
        <v>1135</v>
      </c>
      <c r="S576" s="73"/>
      <c r="T576" s="60" t="s">
        <v>290</v>
      </c>
      <c r="U576" s="73">
        <v>44705</v>
      </c>
      <c r="V576" s="60" t="s">
        <v>290</v>
      </c>
    </row>
    <row r="577" spans="1:22" ht="14.5">
      <c r="A577" s="60" t="s">
        <v>578</v>
      </c>
      <c r="B577" s="60" t="s">
        <v>691</v>
      </c>
      <c r="C577" s="60" t="s">
        <v>674</v>
      </c>
      <c r="D577" s="60" t="s">
        <v>1325</v>
      </c>
      <c r="E577" s="60" t="s">
        <v>2115</v>
      </c>
      <c r="F577" s="73">
        <v>44628</v>
      </c>
      <c r="G577" s="61">
        <v>-95790.399999999994</v>
      </c>
      <c r="H577" s="61">
        <v>-8146973.5199999996</v>
      </c>
      <c r="I577" s="60" t="s">
        <v>20</v>
      </c>
      <c r="J577" s="60" t="s">
        <v>1361</v>
      </c>
      <c r="K577" s="60" t="s">
        <v>2114</v>
      </c>
      <c r="L577" s="60" t="s">
        <v>2116</v>
      </c>
      <c r="M577" s="60" t="s">
        <v>2115</v>
      </c>
      <c r="N577" s="60" t="s">
        <v>290</v>
      </c>
      <c r="O577" s="60" t="s">
        <v>290</v>
      </c>
      <c r="P577" s="60" t="s">
        <v>1345</v>
      </c>
      <c r="Q577" s="60" t="s">
        <v>290</v>
      </c>
      <c r="R577" s="60" t="s">
        <v>1135</v>
      </c>
      <c r="S577" s="73">
        <v>44746</v>
      </c>
      <c r="T577" s="60" t="s">
        <v>3813</v>
      </c>
      <c r="U577" s="73">
        <v>44628</v>
      </c>
      <c r="V577" s="60" t="s">
        <v>290</v>
      </c>
    </row>
    <row r="578" spans="1:22" ht="14.5">
      <c r="A578" s="60" t="s">
        <v>578</v>
      </c>
      <c r="B578" s="60" t="s">
        <v>691</v>
      </c>
      <c r="C578" s="60" t="s">
        <v>674</v>
      </c>
      <c r="D578" s="60" t="s">
        <v>1325</v>
      </c>
      <c r="E578" s="60" t="s">
        <v>2117</v>
      </c>
      <c r="F578" s="73">
        <v>44642</v>
      </c>
      <c r="G578" s="61">
        <v>-61657.89</v>
      </c>
      <c r="H578" s="61">
        <v>-5244003.54</v>
      </c>
      <c r="I578" s="60" t="s">
        <v>20</v>
      </c>
      <c r="J578" s="60" t="s">
        <v>1361</v>
      </c>
      <c r="K578" s="60" t="s">
        <v>2114</v>
      </c>
      <c r="L578" s="60" t="s">
        <v>2118</v>
      </c>
      <c r="M578" s="60" t="s">
        <v>2117</v>
      </c>
      <c r="N578" s="60" t="s">
        <v>290</v>
      </c>
      <c r="O578" s="60" t="s">
        <v>290</v>
      </c>
      <c r="P578" s="60" t="s">
        <v>1345</v>
      </c>
      <c r="Q578" s="60" t="s">
        <v>290</v>
      </c>
      <c r="R578" s="60" t="s">
        <v>1135</v>
      </c>
      <c r="S578" s="73">
        <v>44749</v>
      </c>
      <c r="T578" s="60" t="s">
        <v>3814</v>
      </c>
      <c r="U578" s="73">
        <v>44642</v>
      </c>
      <c r="V578" s="60" t="s">
        <v>290</v>
      </c>
    </row>
    <row r="579" spans="1:22" ht="14.5">
      <c r="A579" s="60" t="s">
        <v>578</v>
      </c>
      <c r="B579" s="60" t="s">
        <v>691</v>
      </c>
      <c r="C579" s="60" t="s">
        <v>676</v>
      </c>
      <c r="D579" s="60" t="s">
        <v>1325</v>
      </c>
      <c r="E579" s="60" t="s">
        <v>2126</v>
      </c>
      <c r="F579" s="73">
        <v>44677</v>
      </c>
      <c r="G579" s="61">
        <v>-9094.4</v>
      </c>
      <c r="H579" s="61">
        <v>-775297.6</v>
      </c>
      <c r="I579" s="60" t="s">
        <v>20</v>
      </c>
      <c r="J579" s="60" t="s">
        <v>1361</v>
      </c>
      <c r="K579" s="60" t="s">
        <v>2114</v>
      </c>
      <c r="L579" s="60" t="s">
        <v>2127</v>
      </c>
      <c r="M579" s="60" t="s">
        <v>2126</v>
      </c>
      <c r="N579" s="60" t="s">
        <v>290</v>
      </c>
      <c r="O579" s="60" t="s">
        <v>290</v>
      </c>
      <c r="P579" s="60" t="s">
        <v>290</v>
      </c>
      <c r="Q579" s="60" t="s">
        <v>290</v>
      </c>
      <c r="R579" s="60" t="s">
        <v>1135</v>
      </c>
      <c r="S579" s="73">
        <v>44759</v>
      </c>
      <c r="T579" s="60" t="s">
        <v>3982</v>
      </c>
      <c r="U579" s="73">
        <v>44677</v>
      </c>
      <c r="V579" s="60" t="s">
        <v>290</v>
      </c>
    </row>
    <row r="580" spans="1:22" ht="14.5">
      <c r="A580" s="60" t="s">
        <v>578</v>
      </c>
      <c r="B580" s="60" t="s">
        <v>691</v>
      </c>
      <c r="C580" s="60" t="s">
        <v>676</v>
      </c>
      <c r="D580" s="60" t="s">
        <v>1325</v>
      </c>
      <c r="E580" s="60" t="s">
        <v>2128</v>
      </c>
      <c r="F580" s="73">
        <v>44677</v>
      </c>
      <c r="G580" s="61">
        <v>-8610.7999999999993</v>
      </c>
      <c r="H580" s="61">
        <v>-734070.7</v>
      </c>
      <c r="I580" s="60" t="s">
        <v>20</v>
      </c>
      <c r="J580" s="60" t="s">
        <v>1361</v>
      </c>
      <c r="K580" s="60" t="s">
        <v>2114</v>
      </c>
      <c r="L580" s="60" t="s">
        <v>2129</v>
      </c>
      <c r="M580" s="60" t="s">
        <v>2128</v>
      </c>
      <c r="N580" s="60" t="s">
        <v>290</v>
      </c>
      <c r="O580" s="60" t="s">
        <v>290</v>
      </c>
      <c r="P580" s="60" t="s">
        <v>290</v>
      </c>
      <c r="Q580" s="60" t="s">
        <v>290</v>
      </c>
      <c r="R580" s="60" t="s">
        <v>1135</v>
      </c>
      <c r="S580" s="73">
        <v>44759</v>
      </c>
      <c r="T580" s="60" t="s">
        <v>3983</v>
      </c>
      <c r="U580" s="73">
        <v>44677</v>
      </c>
      <c r="V580" s="60" t="s">
        <v>290</v>
      </c>
    </row>
    <row r="581" spans="1:22" ht="14.5">
      <c r="A581" s="60" t="s">
        <v>578</v>
      </c>
      <c r="B581" s="60" t="s">
        <v>691</v>
      </c>
      <c r="C581" s="60" t="s">
        <v>674</v>
      </c>
      <c r="D581" s="60" t="s">
        <v>1325</v>
      </c>
      <c r="E581" s="60" t="s">
        <v>3281</v>
      </c>
      <c r="F581" s="73">
        <v>44703</v>
      </c>
      <c r="G581" s="61">
        <v>-137777.22</v>
      </c>
      <c r="H581" s="61">
        <v>-11779952.310000001</v>
      </c>
      <c r="I581" s="60" t="s">
        <v>20</v>
      </c>
      <c r="J581" s="60" t="s">
        <v>3282</v>
      </c>
      <c r="K581" s="60" t="s">
        <v>2130</v>
      </c>
      <c r="L581" s="60" t="s">
        <v>3283</v>
      </c>
      <c r="M581" s="60" t="s">
        <v>3281</v>
      </c>
      <c r="N581" s="60" t="s">
        <v>290</v>
      </c>
      <c r="O581" s="60" t="s">
        <v>290</v>
      </c>
      <c r="P581" s="60" t="s">
        <v>2131</v>
      </c>
      <c r="Q581" s="60" t="s">
        <v>290</v>
      </c>
      <c r="R581" s="60" t="s">
        <v>1135</v>
      </c>
      <c r="S581" s="73"/>
      <c r="T581" s="60" t="s">
        <v>290</v>
      </c>
      <c r="U581" s="73">
        <v>44703</v>
      </c>
      <c r="V581" s="60" t="s">
        <v>290</v>
      </c>
    </row>
    <row r="582" spans="1:22" ht="14.5">
      <c r="A582" s="60" t="s">
        <v>578</v>
      </c>
      <c r="B582" s="60" t="s">
        <v>691</v>
      </c>
      <c r="C582" s="60" t="s">
        <v>674</v>
      </c>
      <c r="D582" s="60" t="s">
        <v>1325</v>
      </c>
      <c r="E582" s="60" t="s">
        <v>3284</v>
      </c>
      <c r="F582" s="73">
        <v>44727</v>
      </c>
      <c r="G582" s="61">
        <v>-135817.89000000001</v>
      </c>
      <c r="H582" s="61">
        <v>-11972347</v>
      </c>
      <c r="I582" s="60" t="s">
        <v>20</v>
      </c>
      <c r="J582" s="60" t="s">
        <v>3285</v>
      </c>
      <c r="K582" s="60" t="s">
        <v>3286</v>
      </c>
      <c r="L582" s="60" t="s">
        <v>3287</v>
      </c>
      <c r="M582" s="60" t="s">
        <v>3284</v>
      </c>
      <c r="N582" s="60" t="s">
        <v>290</v>
      </c>
      <c r="O582" s="60" t="s">
        <v>290</v>
      </c>
      <c r="P582" s="60" t="s">
        <v>2131</v>
      </c>
      <c r="Q582" s="60" t="s">
        <v>290</v>
      </c>
      <c r="R582" s="60" t="s">
        <v>1135</v>
      </c>
      <c r="S582" s="73"/>
      <c r="T582" s="60" t="s">
        <v>290</v>
      </c>
      <c r="U582" s="73">
        <v>44727</v>
      </c>
      <c r="V582" s="60" t="s">
        <v>290</v>
      </c>
    </row>
    <row r="583" spans="1:22" ht="14.5">
      <c r="A583" s="60" t="s">
        <v>578</v>
      </c>
      <c r="B583" s="60" t="s">
        <v>691</v>
      </c>
      <c r="C583" s="60" t="s">
        <v>674</v>
      </c>
      <c r="D583" s="60" t="s">
        <v>1325</v>
      </c>
      <c r="E583" s="60" t="s">
        <v>3288</v>
      </c>
      <c r="F583" s="73">
        <v>44726</v>
      </c>
      <c r="G583" s="61">
        <v>-3952</v>
      </c>
      <c r="H583" s="61">
        <v>-348368.8</v>
      </c>
      <c r="I583" s="60" t="s">
        <v>20</v>
      </c>
      <c r="J583" s="60" t="s">
        <v>3285</v>
      </c>
      <c r="K583" s="60" t="s">
        <v>3289</v>
      </c>
      <c r="L583" s="60" t="s">
        <v>3290</v>
      </c>
      <c r="M583" s="60" t="s">
        <v>3288</v>
      </c>
      <c r="N583" s="60" t="s">
        <v>290</v>
      </c>
      <c r="O583" s="60" t="s">
        <v>290</v>
      </c>
      <c r="P583" s="60" t="s">
        <v>2131</v>
      </c>
      <c r="Q583" s="60" t="s">
        <v>290</v>
      </c>
      <c r="R583" s="60" t="s">
        <v>1135</v>
      </c>
      <c r="S583" s="73"/>
      <c r="T583" s="60" t="s">
        <v>290</v>
      </c>
      <c r="U583" s="73">
        <v>44726</v>
      </c>
      <c r="V583" s="60" t="s">
        <v>290</v>
      </c>
    </row>
    <row r="584" spans="1:22" ht="14.5">
      <c r="A584" s="60" t="s">
        <v>578</v>
      </c>
      <c r="B584" s="60" t="s">
        <v>691</v>
      </c>
      <c r="C584" s="60" t="s">
        <v>674</v>
      </c>
      <c r="D584" s="60" t="s">
        <v>1325</v>
      </c>
      <c r="E584" s="60" t="s">
        <v>3295</v>
      </c>
      <c r="F584" s="73">
        <v>44707</v>
      </c>
      <c r="G584" s="61">
        <v>-89.92</v>
      </c>
      <c r="H584" s="61">
        <v>-7688.16</v>
      </c>
      <c r="I584" s="60" t="s">
        <v>20</v>
      </c>
      <c r="J584" s="60" t="s">
        <v>3292</v>
      </c>
      <c r="K584" s="60" t="s">
        <v>2134</v>
      </c>
      <c r="L584" s="60" t="s">
        <v>3296</v>
      </c>
      <c r="M584" s="60" t="s">
        <v>3295</v>
      </c>
      <c r="N584" s="60" t="s">
        <v>290</v>
      </c>
      <c r="O584" s="60" t="s">
        <v>290</v>
      </c>
      <c r="P584" s="60" t="s">
        <v>2136</v>
      </c>
      <c r="Q584" s="60" t="s">
        <v>290</v>
      </c>
      <c r="R584" s="60" t="s">
        <v>1135</v>
      </c>
      <c r="S584" s="73"/>
      <c r="T584" s="60" t="s">
        <v>290</v>
      </c>
      <c r="U584" s="73">
        <v>44707</v>
      </c>
      <c r="V584" s="60" t="s">
        <v>290</v>
      </c>
    </row>
    <row r="585" spans="1:22" ht="14.5">
      <c r="A585" s="60" t="s">
        <v>578</v>
      </c>
      <c r="B585" s="60" t="s">
        <v>691</v>
      </c>
      <c r="C585" s="60" t="s">
        <v>674</v>
      </c>
      <c r="D585" s="60" t="s">
        <v>1325</v>
      </c>
      <c r="E585" s="60" t="s">
        <v>3291</v>
      </c>
      <c r="F585" s="73">
        <v>44705</v>
      </c>
      <c r="G585" s="61">
        <v>-10993.77</v>
      </c>
      <c r="H585" s="61">
        <v>-939967.34</v>
      </c>
      <c r="I585" s="60" t="s">
        <v>20</v>
      </c>
      <c r="J585" s="60" t="s">
        <v>3292</v>
      </c>
      <c r="K585" s="60" t="s">
        <v>3293</v>
      </c>
      <c r="L585" s="60" t="s">
        <v>3294</v>
      </c>
      <c r="M585" s="60" t="s">
        <v>3291</v>
      </c>
      <c r="N585" s="60" t="s">
        <v>290</v>
      </c>
      <c r="O585" s="60" t="s">
        <v>290</v>
      </c>
      <c r="P585" s="60" t="s">
        <v>2136</v>
      </c>
      <c r="Q585" s="60" t="s">
        <v>290</v>
      </c>
      <c r="R585" s="60" t="s">
        <v>1135</v>
      </c>
      <c r="S585" s="73">
        <v>44759</v>
      </c>
      <c r="T585" s="60" t="s">
        <v>3984</v>
      </c>
      <c r="U585" s="73">
        <v>44705</v>
      </c>
      <c r="V585" s="60" t="s">
        <v>290</v>
      </c>
    </row>
    <row r="586" spans="1:22" ht="14.5">
      <c r="A586" s="60" t="s">
        <v>578</v>
      </c>
      <c r="B586" s="60" t="s">
        <v>691</v>
      </c>
      <c r="C586" s="60" t="s">
        <v>674</v>
      </c>
      <c r="D586" s="60" t="s">
        <v>1325</v>
      </c>
      <c r="E586" s="60" t="s">
        <v>3299</v>
      </c>
      <c r="F586" s="73">
        <v>44726</v>
      </c>
      <c r="G586" s="61">
        <v>-10487.36</v>
      </c>
      <c r="H586" s="61">
        <v>-924460.78</v>
      </c>
      <c r="I586" s="60" t="s">
        <v>20</v>
      </c>
      <c r="J586" s="60" t="s">
        <v>2133</v>
      </c>
      <c r="K586" s="60" t="s">
        <v>3300</v>
      </c>
      <c r="L586" s="60" t="s">
        <v>3301</v>
      </c>
      <c r="M586" s="60" t="s">
        <v>3299</v>
      </c>
      <c r="N586" s="60" t="s">
        <v>290</v>
      </c>
      <c r="O586" s="60" t="s">
        <v>290</v>
      </c>
      <c r="P586" s="60" t="s">
        <v>2136</v>
      </c>
      <c r="Q586" s="60" t="s">
        <v>290</v>
      </c>
      <c r="R586" s="60" t="s">
        <v>1135</v>
      </c>
      <c r="S586" s="73"/>
      <c r="T586" s="60" t="s">
        <v>290</v>
      </c>
      <c r="U586" s="73">
        <v>44726</v>
      </c>
      <c r="V586" s="60" t="s">
        <v>290</v>
      </c>
    </row>
    <row r="587" spans="1:22" ht="14.5">
      <c r="A587" s="60" t="s">
        <v>578</v>
      </c>
      <c r="B587" s="60" t="s">
        <v>691</v>
      </c>
      <c r="C587" s="60" t="s">
        <v>674</v>
      </c>
      <c r="D587" s="60" t="s">
        <v>1325</v>
      </c>
      <c r="E587" s="60" t="s">
        <v>2132</v>
      </c>
      <c r="F587" s="73">
        <v>44675</v>
      </c>
      <c r="G587" s="61">
        <v>-6967.12</v>
      </c>
      <c r="H587" s="61">
        <v>-593946.98</v>
      </c>
      <c r="I587" s="60" t="s">
        <v>20</v>
      </c>
      <c r="J587" s="60" t="s">
        <v>2133</v>
      </c>
      <c r="K587" s="60" t="s">
        <v>2134</v>
      </c>
      <c r="L587" s="60" t="s">
        <v>2135</v>
      </c>
      <c r="M587" s="60" t="s">
        <v>2132</v>
      </c>
      <c r="N587" s="60" t="s">
        <v>290</v>
      </c>
      <c r="O587" s="60" t="s">
        <v>290</v>
      </c>
      <c r="P587" s="60" t="s">
        <v>2136</v>
      </c>
      <c r="Q587" s="60" t="s">
        <v>290</v>
      </c>
      <c r="R587" s="60" t="s">
        <v>1135</v>
      </c>
      <c r="S587" s="73"/>
      <c r="T587" s="60" t="s">
        <v>290</v>
      </c>
      <c r="U587" s="73">
        <v>44675</v>
      </c>
      <c r="V587" s="60" t="s">
        <v>290</v>
      </c>
    </row>
    <row r="588" spans="1:22" ht="14.5">
      <c r="A588" s="60" t="s">
        <v>578</v>
      </c>
      <c r="B588" s="60" t="s">
        <v>691</v>
      </c>
      <c r="C588" s="60" t="s">
        <v>674</v>
      </c>
      <c r="D588" s="60" t="s">
        <v>1325</v>
      </c>
      <c r="E588" s="60" t="s">
        <v>3297</v>
      </c>
      <c r="F588" s="73">
        <v>44703</v>
      </c>
      <c r="G588" s="61">
        <v>-45141.7</v>
      </c>
      <c r="H588" s="61">
        <v>-3859615.35</v>
      </c>
      <c r="I588" s="60" t="s">
        <v>20</v>
      </c>
      <c r="J588" s="60" t="s">
        <v>2133</v>
      </c>
      <c r="K588" s="60" t="s">
        <v>3293</v>
      </c>
      <c r="L588" s="60" t="s">
        <v>3298</v>
      </c>
      <c r="M588" s="60" t="s">
        <v>3297</v>
      </c>
      <c r="N588" s="60" t="s">
        <v>290</v>
      </c>
      <c r="O588" s="60" t="s">
        <v>290</v>
      </c>
      <c r="P588" s="60" t="s">
        <v>2136</v>
      </c>
      <c r="Q588" s="60" t="s">
        <v>290</v>
      </c>
      <c r="R588" s="60" t="s">
        <v>1135</v>
      </c>
      <c r="S588" s="73"/>
      <c r="T588" s="60" t="s">
        <v>290</v>
      </c>
      <c r="U588" s="73">
        <v>44703</v>
      </c>
      <c r="V588" s="60" t="s">
        <v>290</v>
      </c>
    </row>
    <row r="589" spans="1:22" ht="14.5">
      <c r="A589" s="60" t="s">
        <v>578</v>
      </c>
      <c r="B589" s="60" t="s">
        <v>691</v>
      </c>
      <c r="C589" s="60" t="s">
        <v>674</v>
      </c>
      <c r="D589" s="60" t="s">
        <v>1325</v>
      </c>
      <c r="E589" s="60" t="s">
        <v>3302</v>
      </c>
      <c r="F589" s="73">
        <v>44719</v>
      </c>
      <c r="G589" s="61">
        <v>-2548.06</v>
      </c>
      <c r="H589" s="61">
        <v>-224611.49</v>
      </c>
      <c r="I589" s="60" t="s">
        <v>20</v>
      </c>
      <c r="J589" s="60" t="s">
        <v>2133</v>
      </c>
      <c r="K589" s="60" t="s">
        <v>3293</v>
      </c>
      <c r="L589" s="60" t="s">
        <v>3303</v>
      </c>
      <c r="M589" s="60" t="s">
        <v>3302</v>
      </c>
      <c r="N589" s="60" t="s">
        <v>290</v>
      </c>
      <c r="O589" s="60" t="s">
        <v>290</v>
      </c>
      <c r="P589" s="60" t="s">
        <v>2136</v>
      </c>
      <c r="Q589" s="60" t="s">
        <v>290</v>
      </c>
      <c r="R589" s="60" t="s">
        <v>1135</v>
      </c>
      <c r="S589" s="73"/>
      <c r="T589" s="60" t="s">
        <v>290</v>
      </c>
      <c r="U589" s="73">
        <v>44719</v>
      </c>
      <c r="V589" s="60" t="s">
        <v>290</v>
      </c>
    </row>
    <row r="590" spans="1:22" ht="14.5">
      <c r="A590" s="60" t="s">
        <v>578</v>
      </c>
      <c r="B590" s="60" t="s">
        <v>691</v>
      </c>
      <c r="C590" s="60" t="s">
        <v>674</v>
      </c>
      <c r="D590" s="60" t="s">
        <v>1325</v>
      </c>
      <c r="E590" s="60" t="s">
        <v>3304</v>
      </c>
      <c r="F590" s="73">
        <v>44703</v>
      </c>
      <c r="G590" s="61">
        <v>-1601.44</v>
      </c>
      <c r="H590" s="61">
        <v>-136923.12</v>
      </c>
      <c r="I590" s="60" t="s">
        <v>20</v>
      </c>
      <c r="J590" s="60" t="s">
        <v>3305</v>
      </c>
      <c r="K590" s="60" t="s">
        <v>2139</v>
      </c>
      <c r="L590" s="60" t="s">
        <v>3306</v>
      </c>
      <c r="M590" s="60" t="s">
        <v>3304</v>
      </c>
      <c r="N590" s="60" t="s">
        <v>290</v>
      </c>
      <c r="O590" s="60" t="s">
        <v>290</v>
      </c>
      <c r="P590" s="60" t="s">
        <v>2141</v>
      </c>
      <c r="Q590" s="60" t="s">
        <v>290</v>
      </c>
      <c r="R590" s="60" t="s">
        <v>1135</v>
      </c>
      <c r="S590" s="73"/>
      <c r="T590" s="60" t="s">
        <v>290</v>
      </c>
      <c r="U590" s="73">
        <v>44703</v>
      </c>
      <c r="V590" s="60" t="s">
        <v>290</v>
      </c>
    </row>
    <row r="591" spans="1:22" ht="14.5">
      <c r="A591" s="60" t="s">
        <v>578</v>
      </c>
      <c r="B591" s="60" t="s">
        <v>691</v>
      </c>
      <c r="C591" s="60" t="s">
        <v>674</v>
      </c>
      <c r="D591" s="60" t="s">
        <v>1325</v>
      </c>
      <c r="E591" s="60" t="s">
        <v>3307</v>
      </c>
      <c r="F591" s="73">
        <v>44740</v>
      </c>
      <c r="G591" s="61">
        <v>-1806</v>
      </c>
      <c r="H591" s="61">
        <v>-159198.9</v>
      </c>
      <c r="I591" s="60" t="s">
        <v>20</v>
      </c>
      <c r="J591" s="60" t="s">
        <v>3305</v>
      </c>
      <c r="K591" s="60" t="s">
        <v>3308</v>
      </c>
      <c r="L591" s="60" t="s">
        <v>3309</v>
      </c>
      <c r="M591" s="60" t="s">
        <v>3307</v>
      </c>
      <c r="N591" s="60" t="s">
        <v>290</v>
      </c>
      <c r="O591" s="60" t="s">
        <v>290</v>
      </c>
      <c r="P591" s="60" t="s">
        <v>2141</v>
      </c>
      <c r="Q591" s="60" t="s">
        <v>290</v>
      </c>
      <c r="R591" s="60" t="s">
        <v>1135</v>
      </c>
      <c r="S591" s="73">
        <v>44749</v>
      </c>
      <c r="T591" s="60" t="s">
        <v>3815</v>
      </c>
      <c r="U591" s="73">
        <v>44740</v>
      </c>
      <c r="V591" s="60" t="s">
        <v>290</v>
      </c>
    </row>
    <row r="592" spans="1:22" ht="14.5">
      <c r="A592" s="60" t="s">
        <v>578</v>
      </c>
      <c r="B592" s="60" t="s">
        <v>691</v>
      </c>
      <c r="C592" s="60" t="s">
        <v>674</v>
      </c>
      <c r="D592" s="60" t="s">
        <v>1325</v>
      </c>
      <c r="E592" s="60" t="s">
        <v>2137</v>
      </c>
      <c r="F592" s="73">
        <v>44671</v>
      </c>
      <c r="G592" s="61">
        <v>-4052.88</v>
      </c>
      <c r="H592" s="61">
        <v>-345508.02</v>
      </c>
      <c r="I592" s="60" t="s">
        <v>20</v>
      </c>
      <c r="J592" s="60" t="s">
        <v>2138</v>
      </c>
      <c r="K592" s="60" t="s">
        <v>2139</v>
      </c>
      <c r="L592" s="60" t="s">
        <v>2140</v>
      </c>
      <c r="M592" s="60" t="s">
        <v>2137</v>
      </c>
      <c r="N592" s="60" t="s">
        <v>290</v>
      </c>
      <c r="O592" s="60" t="s">
        <v>290</v>
      </c>
      <c r="P592" s="60" t="s">
        <v>2141</v>
      </c>
      <c r="Q592" s="60" t="s">
        <v>290</v>
      </c>
      <c r="R592" s="60" t="s">
        <v>1135</v>
      </c>
      <c r="S592" s="73"/>
      <c r="T592" s="60" t="s">
        <v>290</v>
      </c>
      <c r="U592" s="73">
        <v>44671</v>
      </c>
      <c r="V592" s="60" t="s">
        <v>290</v>
      </c>
    </row>
    <row r="593" spans="1:22" ht="14.5">
      <c r="A593" s="60" t="s">
        <v>578</v>
      </c>
      <c r="B593" s="60" t="s">
        <v>1130</v>
      </c>
      <c r="C593" s="60" t="s">
        <v>676</v>
      </c>
      <c r="D593" s="60" t="s">
        <v>1325</v>
      </c>
      <c r="E593" s="60" t="s">
        <v>3310</v>
      </c>
      <c r="F593" s="73">
        <v>44739</v>
      </c>
      <c r="G593" s="61">
        <v>-21860.06</v>
      </c>
      <c r="H593" s="61">
        <v>-1926964.29</v>
      </c>
      <c r="I593" s="60" t="s">
        <v>20</v>
      </c>
      <c r="J593" s="60" t="s">
        <v>3311</v>
      </c>
      <c r="K593" s="60" t="s">
        <v>2038</v>
      </c>
      <c r="L593" s="60" t="s">
        <v>3312</v>
      </c>
      <c r="M593" s="60" t="s">
        <v>3310</v>
      </c>
      <c r="N593" s="60" t="s">
        <v>290</v>
      </c>
      <c r="O593" s="60" t="s">
        <v>290</v>
      </c>
      <c r="P593" s="60" t="s">
        <v>732</v>
      </c>
      <c r="Q593" s="60" t="s">
        <v>290</v>
      </c>
      <c r="R593" s="60" t="s">
        <v>1135</v>
      </c>
      <c r="S593" s="73">
        <v>44749</v>
      </c>
      <c r="T593" s="60" t="s">
        <v>3816</v>
      </c>
      <c r="U593" s="73">
        <v>44739</v>
      </c>
      <c r="V593" s="60" t="s">
        <v>290</v>
      </c>
    </row>
    <row r="594" spans="1:22" ht="14.5">
      <c r="A594" s="60" t="s">
        <v>578</v>
      </c>
      <c r="B594" s="60" t="s">
        <v>1130</v>
      </c>
      <c r="C594" s="60" t="s">
        <v>674</v>
      </c>
      <c r="D594" s="60" t="s">
        <v>1325</v>
      </c>
      <c r="E594" s="60" t="s">
        <v>2142</v>
      </c>
      <c r="F594" s="73">
        <v>44410</v>
      </c>
      <c r="G594" s="61">
        <v>-27000</v>
      </c>
      <c r="H594" s="61">
        <v>-2266650</v>
      </c>
      <c r="I594" s="60" t="s">
        <v>20</v>
      </c>
      <c r="J594" s="60" t="s">
        <v>2143</v>
      </c>
      <c r="K594" s="60" t="s">
        <v>2144</v>
      </c>
      <c r="L594" s="60" t="s">
        <v>2145</v>
      </c>
      <c r="M594" s="60" t="s">
        <v>2142</v>
      </c>
      <c r="N594" s="60" t="s">
        <v>290</v>
      </c>
      <c r="O594" s="60" t="s">
        <v>290</v>
      </c>
      <c r="P594" s="60" t="s">
        <v>2146</v>
      </c>
      <c r="Q594" s="60" t="s">
        <v>290</v>
      </c>
      <c r="R594" s="60" t="s">
        <v>1135</v>
      </c>
      <c r="S594" s="73">
        <v>44760</v>
      </c>
      <c r="T594" s="60" t="s">
        <v>3985</v>
      </c>
      <c r="U594" s="73">
        <v>44410</v>
      </c>
      <c r="V594" s="60" t="s">
        <v>290</v>
      </c>
    </row>
    <row r="595" spans="1:22" ht="14.5">
      <c r="A595" s="60" t="s">
        <v>578</v>
      </c>
      <c r="B595" s="60" t="s">
        <v>691</v>
      </c>
      <c r="C595" s="60" t="s">
        <v>676</v>
      </c>
      <c r="D595" s="60" t="s">
        <v>1325</v>
      </c>
      <c r="E595" s="60" t="s">
        <v>2148</v>
      </c>
      <c r="F595" s="73">
        <v>44669</v>
      </c>
      <c r="G595" s="61">
        <v>-4991.93</v>
      </c>
      <c r="H595" s="61">
        <v>-425562.03</v>
      </c>
      <c r="I595" s="60" t="s">
        <v>20</v>
      </c>
      <c r="J595" s="60" t="s">
        <v>2147</v>
      </c>
      <c r="K595" s="60" t="s">
        <v>2035</v>
      </c>
      <c r="L595" s="60" t="s">
        <v>2149</v>
      </c>
      <c r="M595" s="60" t="s">
        <v>2148</v>
      </c>
      <c r="N595" s="60" t="s">
        <v>290</v>
      </c>
      <c r="O595" s="60" t="s">
        <v>290</v>
      </c>
      <c r="P595" s="60" t="s">
        <v>1363</v>
      </c>
      <c r="Q595" s="60" t="s">
        <v>290</v>
      </c>
      <c r="R595" s="60" t="s">
        <v>1135</v>
      </c>
      <c r="S595" s="73">
        <v>44749</v>
      </c>
      <c r="T595" s="60" t="s">
        <v>3817</v>
      </c>
      <c r="U595" s="73">
        <v>44669</v>
      </c>
      <c r="V595" s="60" t="s">
        <v>290</v>
      </c>
    </row>
    <row r="596" spans="1:22" ht="14.5">
      <c r="A596" s="60" t="s">
        <v>578</v>
      </c>
      <c r="B596" s="60" t="s">
        <v>691</v>
      </c>
      <c r="C596" s="60" t="s">
        <v>676</v>
      </c>
      <c r="D596" s="60" t="s">
        <v>1325</v>
      </c>
      <c r="E596" s="60" t="s">
        <v>3318</v>
      </c>
      <c r="F596" s="73">
        <v>44712</v>
      </c>
      <c r="G596" s="61">
        <v>-17866.849999999999</v>
      </c>
      <c r="H596" s="61">
        <v>-1574962.83</v>
      </c>
      <c r="I596" s="60" t="s">
        <v>20</v>
      </c>
      <c r="J596" s="60" t="s">
        <v>3314</v>
      </c>
      <c r="K596" s="60" t="s">
        <v>3319</v>
      </c>
      <c r="L596" s="60" t="s">
        <v>3320</v>
      </c>
      <c r="M596" s="60" t="s">
        <v>3318</v>
      </c>
      <c r="N596" s="60" t="s">
        <v>290</v>
      </c>
      <c r="O596" s="60" t="s">
        <v>290</v>
      </c>
      <c r="P596" s="60" t="s">
        <v>1363</v>
      </c>
      <c r="Q596" s="60" t="s">
        <v>290</v>
      </c>
      <c r="R596" s="60" t="s">
        <v>1135</v>
      </c>
      <c r="S596" s="73"/>
      <c r="T596" s="60" t="s">
        <v>290</v>
      </c>
      <c r="U596" s="73">
        <v>44712</v>
      </c>
      <c r="V596" s="60" t="s">
        <v>290</v>
      </c>
    </row>
    <row r="597" spans="1:22" ht="14.5">
      <c r="A597" s="60" t="s">
        <v>578</v>
      </c>
      <c r="B597" s="60" t="s">
        <v>1130</v>
      </c>
      <c r="C597" s="60" t="s">
        <v>676</v>
      </c>
      <c r="D597" s="60" t="s">
        <v>1325</v>
      </c>
      <c r="E597" s="60" t="s">
        <v>3321</v>
      </c>
      <c r="F597" s="73">
        <v>44740</v>
      </c>
      <c r="G597" s="61">
        <v>-3247.38</v>
      </c>
      <c r="H597" s="61">
        <v>-286256.55</v>
      </c>
      <c r="I597" s="60" t="s">
        <v>20</v>
      </c>
      <c r="J597" s="60" t="s">
        <v>3314</v>
      </c>
      <c r="K597" s="60" t="s">
        <v>3319</v>
      </c>
      <c r="L597" s="60" t="s">
        <v>3322</v>
      </c>
      <c r="M597" s="60" t="s">
        <v>3321</v>
      </c>
      <c r="N597" s="60" t="s">
        <v>290</v>
      </c>
      <c r="O597" s="60" t="s">
        <v>290</v>
      </c>
      <c r="P597" s="60" t="s">
        <v>1363</v>
      </c>
      <c r="Q597" s="60" t="s">
        <v>290</v>
      </c>
      <c r="R597" s="60" t="s">
        <v>1135</v>
      </c>
      <c r="S597" s="73"/>
      <c r="T597" s="60" t="s">
        <v>290</v>
      </c>
      <c r="U597" s="73">
        <v>44740</v>
      </c>
      <c r="V597" s="60" t="s">
        <v>290</v>
      </c>
    </row>
    <row r="598" spans="1:22" ht="14.5">
      <c r="A598" s="60" t="s">
        <v>578</v>
      </c>
      <c r="B598" s="60" t="s">
        <v>691</v>
      </c>
      <c r="C598" s="60" t="s">
        <v>676</v>
      </c>
      <c r="D598" s="60" t="s">
        <v>1325</v>
      </c>
      <c r="E598" s="60" t="s">
        <v>3313</v>
      </c>
      <c r="F598" s="73">
        <v>44699</v>
      </c>
      <c r="G598" s="61">
        <v>-1007.7</v>
      </c>
      <c r="H598" s="61">
        <v>-86158.35</v>
      </c>
      <c r="I598" s="60" t="s">
        <v>20</v>
      </c>
      <c r="J598" s="60" t="s">
        <v>3314</v>
      </c>
      <c r="K598" s="60" t="s">
        <v>2035</v>
      </c>
      <c r="L598" s="60" t="s">
        <v>3315</v>
      </c>
      <c r="M598" s="60" t="s">
        <v>3313</v>
      </c>
      <c r="N598" s="60" t="s">
        <v>290</v>
      </c>
      <c r="O598" s="60" t="s">
        <v>290</v>
      </c>
      <c r="P598" s="60" t="s">
        <v>1363</v>
      </c>
      <c r="Q598" s="60" t="s">
        <v>290</v>
      </c>
      <c r="R598" s="60" t="s">
        <v>1135</v>
      </c>
      <c r="S598" s="73">
        <v>44749</v>
      </c>
      <c r="T598" s="60" t="s">
        <v>3818</v>
      </c>
      <c r="U598" s="73">
        <v>44699</v>
      </c>
      <c r="V598" s="60" t="s">
        <v>290</v>
      </c>
    </row>
    <row r="599" spans="1:22" ht="14.5">
      <c r="A599" s="60" t="s">
        <v>578</v>
      </c>
      <c r="B599" s="60" t="s">
        <v>691</v>
      </c>
      <c r="C599" s="60" t="s">
        <v>676</v>
      </c>
      <c r="D599" s="60" t="s">
        <v>1325</v>
      </c>
      <c r="E599" s="60" t="s">
        <v>3316</v>
      </c>
      <c r="F599" s="73">
        <v>44699</v>
      </c>
      <c r="G599" s="61">
        <v>-2915.12</v>
      </c>
      <c r="H599" s="61">
        <v>-249242.76</v>
      </c>
      <c r="I599" s="60" t="s">
        <v>20</v>
      </c>
      <c r="J599" s="60" t="s">
        <v>3314</v>
      </c>
      <c r="K599" s="60" t="s">
        <v>2032</v>
      </c>
      <c r="L599" s="60" t="s">
        <v>3317</v>
      </c>
      <c r="M599" s="60" t="s">
        <v>3316</v>
      </c>
      <c r="N599" s="60" t="s">
        <v>290</v>
      </c>
      <c r="O599" s="60" t="s">
        <v>290</v>
      </c>
      <c r="P599" s="60" t="s">
        <v>1363</v>
      </c>
      <c r="Q599" s="60" t="s">
        <v>290</v>
      </c>
      <c r="R599" s="60" t="s">
        <v>1135</v>
      </c>
      <c r="S599" s="73">
        <v>44749</v>
      </c>
      <c r="T599" s="60" t="s">
        <v>3819</v>
      </c>
      <c r="U599" s="73">
        <v>44699</v>
      </c>
      <c r="V599" s="60" t="s">
        <v>290</v>
      </c>
    </row>
    <row r="600" spans="1:22" ht="14.5">
      <c r="A600" s="60" t="s">
        <v>578</v>
      </c>
      <c r="B600" s="60" t="s">
        <v>1130</v>
      </c>
      <c r="C600" s="60" t="s">
        <v>676</v>
      </c>
      <c r="D600" s="60" t="s">
        <v>1325</v>
      </c>
      <c r="E600" s="60" t="s">
        <v>3323</v>
      </c>
      <c r="F600" s="73">
        <v>44726</v>
      </c>
      <c r="G600" s="61">
        <v>-5738.41</v>
      </c>
      <c r="H600" s="61">
        <v>-505840.84</v>
      </c>
      <c r="I600" s="60" t="s">
        <v>20</v>
      </c>
      <c r="J600" s="60" t="s">
        <v>1362</v>
      </c>
      <c r="K600" s="60" t="s">
        <v>3324</v>
      </c>
      <c r="L600" s="60" t="s">
        <v>3325</v>
      </c>
      <c r="M600" s="60" t="s">
        <v>3323</v>
      </c>
      <c r="N600" s="60" t="s">
        <v>290</v>
      </c>
      <c r="O600" s="60" t="s">
        <v>290</v>
      </c>
      <c r="P600" s="60" t="s">
        <v>1363</v>
      </c>
      <c r="Q600" s="60" t="s">
        <v>290</v>
      </c>
      <c r="R600" s="60" t="s">
        <v>1135</v>
      </c>
      <c r="S600" s="73"/>
      <c r="T600" s="60" t="s">
        <v>290</v>
      </c>
      <c r="U600" s="73">
        <v>44726</v>
      </c>
      <c r="V600" s="60" t="s">
        <v>290</v>
      </c>
    </row>
    <row r="601" spans="1:22" ht="14.5">
      <c r="A601" s="60" t="s">
        <v>578</v>
      </c>
      <c r="B601" s="60" t="s">
        <v>691</v>
      </c>
      <c r="C601" s="60" t="s">
        <v>674</v>
      </c>
      <c r="D601" s="60" t="s">
        <v>1325</v>
      </c>
      <c r="E601" s="60" t="s">
        <v>3326</v>
      </c>
      <c r="F601" s="73">
        <v>44713</v>
      </c>
      <c r="G601" s="61">
        <v>-10816</v>
      </c>
      <c r="H601" s="61">
        <v>-953430.4</v>
      </c>
      <c r="I601" s="60" t="s">
        <v>20</v>
      </c>
      <c r="J601" s="60" t="s">
        <v>3327</v>
      </c>
      <c r="K601" s="60" t="s">
        <v>3328</v>
      </c>
      <c r="L601" s="60" t="s">
        <v>3329</v>
      </c>
      <c r="M601" s="60" t="s">
        <v>3326</v>
      </c>
      <c r="N601" s="60" t="s">
        <v>290</v>
      </c>
      <c r="O601" s="60" t="s">
        <v>290</v>
      </c>
      <c r="P601" s="60" t="s">
        <v>3330</v>
      </c>
      <c r="Q601" s="60" t="s">
        <v>290</v>
      </c>
      <c r="R601" s="60" t="s">
        <v>1135</v>
      </c>
      <c r="S601" s="73"/>
      <c r="T601" s="60" t="s">
        <v>290</v>
      </c>
      <c r="U601" s="73">
        <v>44713</v>
      </c>
      <c r="V601" s="60" t="s">
        <v>290</v>
      </c>
    </row>
    <row r="602" spans="1:22" ht="14.5">
      <c r="A602" s="60" t="s">
        <v>578</v>
      </c>
      <c r="B602" s="60" t="s">
        <v>691</v>
      </c>
      <c r="C602" s="60" t="s">
        <v>674</v>
      </c>
      <c r="D602" s="60" t="s">
        <v>1325</v>
      </c>
      <c r="E602" s="60" t="s">
        <v>2150</v>
      </c>
      <c r="F602" s="73">
        <v>44675</v>
      </c>
      <c r="G602" s="61">
        <v>-2577.9</v>
      </c>
      <c r="H602" s="61">
        <v>-219765.98</v>
      </c>
      <c r="I602" s="60" t="s">
        <v>20</v>
      </c>
      <c r="J602" s="60" t="s">
        <v>1364</v>
      </c>
      <c r="K602" s="60" t="s">
        <v>2151</v>
      </c>
      <c r="L602" s="60" t="s">
        <v>2152</v>
      </c>
      <c r="M602" s="60" t="s">
        <v>2150</v>
      </c>
      <c r="N602" s="60" t="s">
        <v>290</v>
      </c>
      <c r="O602" s="60" t="s">
        <v>290</v>
      </c>
      <c r="P602" s="60" t="s">
        <v>1365</v>
      </c>
      <c r="Q602" s="60" t="s">
        <v>290</v>
      </c>
      <c r="R602" s="60" t="s">
        <v>1135</v>
      </c>
      <c r="S602" s="73">
        <v>44749</v>
      </c>
      <c r="T602" s="60" t="s">
        <v>3820</v>
      </c>
      <c r="U602" s="73">
        <v>44675</v>
      </c>
      <c r="V602" s="60" t="s">
        <v>290</v>
      </c>
    </row>
    <row r="603" spans="1:22" ht="14.5">
      <c r="A603" s="60" t="s">
        <v>578</v>
      </c>
      <c r="B603" s="60" t="s">
        <v>691</v>
      </c>
      <c r="C603" s="60" t="s">
        <v>676</v>
      </c>
      <c r="D603" s="60" t="s">
        <v>1325</v>
      </c>
      <c r="E603" s="60" t="s">
        <v>2153</v>
      </c>
      <c r="F603" s="73">
        <v>44670</v>
      </c>
      <c r="G603" s="61">
        <v>-2514.1999999999998</v>
      </c>
      <c r="H603" s="61">
        <v>-214335.55</v>
      </c>
      <c r="I603" s="60" t="s">
        <v>20</v>
      </c>
      <c r="J603" s="60" t="s">
        <v>1364</v>
      </c>
      <c r="K603" s="60" t="s">
        <v>2154</v>
      </c>
      <c r="L603" s="60" t="s">
        <v>2155</v>
      </c>
      <c r="M603" s="60" t="s">
        <v>2153</v>
      </c>
      <c r="N603" s="60" t="s">
        <v>290</v>
      </c>
      <c r="O603" s="60" t="s">
        <v>290</v>
      </c>
      <c r="P603" s="60" t="s">
        <v>1365</v>
      </c>
      <c r="Q603" s="60" t="s">
        <v>290</v>
      </c>
      <c r="R603" s="60" t="s">
        <v>1135</v>
      </c>
      <c r="S603" s="73">
        <v>44749</v>
      </c>
      <c r="T603" s="60" t="s">
        <v>3821</v>
      </c>
      <c r="U603" s="73">
        <v>44670</v>
      </c>
      <c r="V603" s="60" t="s">
        <v>290</v>
      </c>
    </row>
    <row r="604" spans="1:22" ht="14.5">
      <c r="A604" s="60" t="s">
        <v>578</v>
      </c>
      <c r="B604" s="60" t="s">
        <v>691</v>
      </c>
      <c r="C604" s="60" t="s">
        <v>676</v>
      </c>
      <c r="D604" s="60" t="s">
        <v>1325</v>
      </c>
      <c r="E604" s="60" t="s">
        <v>3331</v>
      </c>
      <c r="F604" s="73">
        <v>44713</v>
      </c>
      <c r="G604" s="61">
        <v>-1702.5</v>
      </c>
      <c r="H604" s="61">
        <v>-150075.38</v>
      </c>
      <c r="I604" s="60" t="s">
        <v>20</v>
      </c>
      <c r="J604" s="60" t="s">
        <v>3332</v>
      </c>
      <c r="K604" s="60" t="s">
        <v>2154</v>
      </c>
      <c r="L604" s="60" t="s">
        <v>3333</v>
      </c>
      <c r="M604" s="60" t="s">
        <v>3331</v>
      </c>
      <c r="N604" s="60" t="s">
        <v>290</v>
      </c>
      <c r="O604" s="60" t="s">
        <v>290</v>
      </c>
      <c r="P604" s="60" t="s">
        <v>1365</v>
      </c>
      <c r="Q604" s="60" t="s">
        <v>290</v>
      </c>
      <c r="R604" s="60" t="s">
        <v>1135</v>
      </c>
      <c r="S604" s="73"/>
      <c r="T604" s="60" t="s">
        <v>290</v>
      </c>
      <c r="U604" s="73">
        <v>44713</v>
      </c>
      <c r="V604" s="60" t="s">
        <v>290</v>
      </c>
    </row>
    <row r="605" spans="1:22" ht="14.5">
      <c r="A605" s="60" t="s">
        <v>578</v>
      </c>
      <c r="B605" s="60" t="s">
        <v>1130</v>
      </c>
      <c r="C605" s="60" t="s">
        <v>676</v>
      </c>
      <c r="D605" s="60" t="s">
        <v>1325</v>
      </c>
      <c r="E605" s="60" t="s">
        <v>3334</v>
      </c>
      <c r="F605" s="73">
        <v>44735</v>
      </c>
      <c r="G605" s="61">
        <v>-2348.88</v>
      </c>
      <c r="H605" s="61">
        <v>-207053.77</v>
      </c>
      <c r="I605" s="60" t="s">
        <v>20</v>
      </c>
      <c r="J605" s="60" t="s">
        <v>3332</v>
      </c>
      <c r="K605" s="60" t="s">
        <v>2154</v>
      </c>
      <c r="L605" s="60" t="s">
        <v>3335</v>
      </c>
      <c r="M605" s="60" t="s">
        <v>3334</v>
      </c>
      <c r="N605" s="60" t="s">
        <v>290</v>
      </c>
      <c r="O605" s="60" t="s">
        <v>290</v>
      </c>
      <c r="P605" s="60" t="s">
        <v>1365</v>
      </c>
      <c r="Q605" s="60" t="s">
        <v>290</v>
      </c>
      <c r="R605" s="60" t="s">
        <v>1135</v>
      </c>
      <c r="S605" s="73"/>
      <c r="T605" s="60" t="s">
        <v>290</v>
      </c>
      <c r="U605" s="73">
        <v>44735</v>
      </c>
      <c r="V605" s="60" t="s">
        <v>290</v>
      </c>
    </row>
    <row r="606" spans="1:22" ht="14.5">
      <c r="A606" s="60" t="s">
        <v>578</v>
      </c>
      <c r="B606" s="60" t="s">
        <v>691</v>
      </c>
      <c r="C606" s="60" t="s">
        <v>674</v>
      </c>
      <c r="D606" s="60" t="s">
        <v>1325</v>
      </c>
      <c r="E606" s="60" t="s">
        <v>2156</v>
      </c>
      <c r="F606" s="73">
        <v>44663</v>
      </c>
      <c r="G606" s="61">
        <v>-1008.6</v>
      </c>
      <c r="H606" s="61">
        <v>-85983.15</v>
      </c>
      <c r="I606" s="60" t="s">
        <v>20</v>
      </c>
      <c r="J606" s="60" t="s">
        <v>1431</v>
      </c>
      <c r="K606" s="60" t="s">
        <v>2151</v>
      </c>
      <c r="L606" s="60" t="s">
        <v>2157</v>
      </c>
      <c r="M606" s="60" t="s">
        <v>2156</v>
      </c>
      <c r="N606" s="60" t="s">
        <v>290</v>
      </c>
      <c r="O606" s="60" t="s">
        <v>290</v>
      </c>
      <c r="P606" s="60" t="s">
        <v>1365</v>
      </c>
      <c r="Q606" s="60" t="s">
        <v>290</v>
      </c>
      <c r="R606" s="60" t="s">
        <v>1135</v>
      </c>
      <c r="S606" s="73">
        <v>44745</v>
      </c>
      <c r="T606" s="60" t="s">
        <v>3822</v>
      </c>
      <c r="U606" s="73">
        <v>44663</v>
      </c>
      <c r="V606" s="60" t="s">
        <v>290</v>
      </c>
    </row>
    <row r="607" spans="1:22" ht="14.5">
      <c r="A607" s="60" t="s">
        <v>578</v>
      </c>
      <c r="B607" s="60" t="s">
        <v>691</v>
      </c>
      <c r="C607" s="60" t="s">
        <v>674</v>
      </c>
      <c r="D607" s="60" t="s">
        <v>1325</v>
      </c>
      <c r="E607" s="60" t="s">
        <v>2158</v>
      </c>
      <c r="F607" s="73">
        <v>44594</v>
      </c>
      <c r="G607" s="61">
        <v>-25910.959999999999</v>
      </c>
      <c r="H607" s="61">
        <v>-2203727.15</v>
      </c>
      <c r="I607" s="60" t="s">
        <v>20</v>
      </c>
      <c r="J607" s="60" t="s">
        <v>2159</v>
      </c>
      <c r="K607" s="60" t="s">
        <v>2160</v>
      </c>
      <c r="L607" s="60" t="s">
        <v>2161</v>
      </c>
      <c r="M607" s="60" t="s">
        <v>2158</v>
      </c>
      <c r="N607" s="60" t="s">
        <v>290</v>
      </c>
      <c r="O607" s="60" t="s">
        <v>290</v>
      </c>
      <c r="P607" s="60" t="s">
        <v>1152</v>
      </c>
      <c r="Q607" s="60" t="s">
        <v>290</v>
      </c>
      <c r="R607" s="60" t="s">
        <v>1135</v>
      </c>
      <c r="S607" s="73">
        <v>44761</v>
      </c>
      <c r="T607" s="60" t="s">
        <v>3986</v>
      </c>
      <c r="U607" s="73">
        <v>44594</v>
      </c>
      <c r="V607" s="60" t="s">
        <v>290</v>
      </c>
    </row>
    <row r="608" spans="1:22" ht="14.5">
      <c r="A608" s="60" t="s">
        <v>578</v>
      </c>
      <c r="B608" s="60" t="s">
        <v>691</v>
      </c>
      <c r="C608" s="60" t="s">
        <v>676</v>
      </c>
      <c r="D608" s="60" t="s">
        <v>1325</v>
      </c>
      <c r="E608" s="60" t="s">
        <v>2164</v>
      </c>
      <c r="F608" s="73">
        <v>44629</v>
      </c>
      <c r="G608" s="61">
        <v>-6136.93</v>
      </c>
      <c r="H608" s="61">
        <v>-521945.9</v>
      </c>
      <c r="I608" s="60" t="s">
        <v>20</v>
      </c>
      <c r="J608" s="60" t="s">
        <v>2162</v>
      </c>
      <c r="K608" s="60" t="s">
        <v>2165</v>
      </c>
      <c r="L608" s="60" t="s">
        <v>2165</v>
      </c>
      <c r="M608" s="60" t="s">
        <v>2164</v>
      </c>
      <c r="N608" s="60" t="s">
        <v>290</v>
      </c>
      <c r="O608" s="60" t="s">
        <v>290</v>
      </c>
      <c r="P608" s="60" t="s">
        <v>2163</v>
      </c>
      <c r="Q608" s="60" t="s">
        <v>290</v>
      </c>
      <c r="R608" s="60" t="s">
        <v>1135</v>
      </c>
      <c r="S608" s="73">
        <v>44760</v>
      </c>
      <c r="T608" s="60" t="s">
        <v>3987</v>
      </c>
      <c r="U608" s="73">
        <v>44615</v>
      </c>
      <c r="V608" s="60" t="s">
        <v>290</v>
      </c>
    </row>
    <row r="609" spans="1:22" ht="14.5">
      <c r="A609" s="60" t="s">
        <v>578</v>
      </c>
      <c r="B609" s="60" t="s">
        <v>691</v>
      </c>
      <c r="C609" s="60" t="s">
        <v>674</v>
      </c>
      <c r="D609" s="60" t="s">
        <v>1325</v>
      </c>
      <c r="E609" s="60" t="s">
        <v>3336</v>
      </c>
      <c r="F609" s="73">
        <v>44742</v>
      </c>
      <c r="G609" s="61">
        <v>-45926.27</v>
      </c>
      <c r="H609" s="61">
        <v>-4048400.7</v>
      </c>
      <c r="I609" s="60" t="s">
        <v>20</v>
      </c>
      <c r="J609" s="60" t="s">
        <v>3337</v>
      </c>
      <c r="K609" s="60" t="s">
        <v>2544</v>
      </c>
      <c r="L609" s="60" t="s">
        <v>3338</v>
      </c>
      <c r="M609" s="60" t="s">
        <v>3336</v>
      </c>
      <c r="N609" s="60" t="s">
        <v>290</v>
      </c>
      <c r="O609" s="60" t="s">
        <v>290</v>
      </c>
      <c r="P609" s="60" t="s">
        <v>2546</v>
      </c>
      <c r="Q609" s="60" t="s">
        <v>290</v>
      </c>
      <c r="R609" s="60" t="s">
        <v>1135</v>
      </c>
      <c r="S609" s="73"/>
      <c r="T609" s="60" t="s">
        <v>290</v>
      </c>
      <c r="U609" s="73">
        <v>44742</v>
      </c>
      <c r="V609" s="60" t="s">
        <v>290</v>
      </c>
    </row>
    <row r="610" spans="1:22" ht="14.5">
      <c r="A610" s="60" t="s">
        <v>578</v>
      </c>
      <c r="B610" s="60" t="s">
        <v>691</v>
      </c>
      <c r="C610" s="60" t="s">
        <v>674</v>
      </c>
      <c r="D610" s="60" t="s">
        <v>1325</v>
      </c>
      <c r="E610" s="60" t="s">
        <v>3339</v>
      </c>
      <c r="F610" s="73">
        <v>44742</v>
      </c>
      <c r="G610" s="61">
        <v>-2975.34</v>
      </c>
      <c r="H610" s="61">
        <v>-262276.21999999997</v>
      </c>
      <c r="I610" s="60" t="s">
        <v>20</v>
      </c>
      <c r="J610" s="60" t="s">
        <v>3337</v>
      </c>
      <c r="K610" s="60" t="s">
        <v>2968</v>
      </c>
      <c r="L610" s="60" t="s">
        <v>3340</v>
      </c>
      <c r="M610" s="60" t="s">
        <v>3339</v>
      </c>
      <c r="N610" s="60" t="s">
        <v>290</v>
      </c>
      <c r="O610" s="60" t="s">
        <v>290</v>
      </c>
      <c r="P610" s="60" t="s">
        <v>2546</v>
      </c>
      <c r="Q610" s="60" t="s">
        <v>290</v>
      </c>
      <c r="R610" s="60" t="s">
        <v>1135</v>
      </c>
      <c r="S610" s="73"/>
      <c r="T610" s="60" t="s">
        <v>290</v>
      </c>
      <c r="U610" s="73">
        <v>44742</v>
      </c>
      <c r="V610" s="60" t="s">
        <v>290</v>
      </c>
    </row>
    <row r="611" spans="1:22" ht="14.5">
      <c r="A611" s="60" t="s">
        <v>578</v>
      </c>
      <c r="B611" s="60" t="s">
        <v>691</v>
      </c>
      <c r="C611" s="60" t="s">
        <v>674</v>
      </c>
      <c r="D611" s="60" t="s">
        <v>1325</v>
      </c>
      <c r="E611" s="60" t="s">
        <v>3341</v>
      </c>
      <c r="F611" s="73">
        <v>44742</v>
      </c>
      <c r="G611" s="61">
        <v>-65253.64</v>
      </c>
      <c r="H611" s="61">
        <v>-5752108.3700000001</v>
      </c>
      <c r="I611" s="60" t="s">
        <v>20</v>
      </c>
      <c r="J611" s="60" t="s">
        <v>3337</v>
      </c>
      <c r="K611" s="60" t="s">
        <v>2968</v>
      </c>
      <c r="L611" s="60" t="s">
        <v>3342</v>
      </c>
      <c r="M611" s="60" t="s">
        <v>3341</v>
      </c>
      <c r="N611" s="60" t="s">
        <v>290</v>
      </c>
      <c r="O611" s="60" t="s">
        <v>290</v>
      </c>
      <c r="P611" s="60" t="s">
        <v>2546</v>
      </c>
      <c r="Q611" s="60" t="s">
        <v>290</v>
      </c>
      <c r="R611" s="60" t="s">
        <v>1135</v>
      </c>
      <c r="S611" s="73"/>
      <c r="T611" s="60" t="s">
        <v>290</v>
      </c>
      <c r="U611" s="73">
        <v>44742</v>
      </c>
      <c r="V611" s="60" t="s">
        <v>290</v>
      </c>
    </row>
    <row r="612" spans="1:22" ht="14.5">
      <c r="A612" s="60" t="s">
        <v>578</v>
      </c>
      <c r="B612" s="60" t="s">
        <v>691</v>
      </c>
      <c r="C612" s="60" t="s">
        <v>674</v>
      </c>
      <c r="D612" s="60" t="s">
        <v>1325</v>
      </c>
      <c r="E612" s="60" t="s">
        <v>3343</v>
      </c>
      <c r="F612" s="73">
        <v>44742</v>
      </c>
      <c r="G612" s="61">
        <v>-33129.620000000003</v>
      </c>
      <c r="H612" s="61">
        <v>-2920376</v>
      </c>
      <c r="I612" s="60" t="s">
        <v>20</v>
      </c>
      <c r="J612" s="60" t="s">
        <v>3337</v>
      </c>
      <c r="K612" s="60" t="s">
        <v>2968</v>
      </c>
      <c r="L612" s="60" t="s">
        <v>3344</v>
      </c>
      <c r="M612" s="60" t="s">
        <v>3343</v>
      </c>
      <c r="N612" s="60" t="s">
        <v>290</v>
      </c>
      <c r="O612" s="60" t="s">
        <v>290</v>
      </c>
      <c r="P612" s="60" t="s">
        <v>2546</v>
      </c>
      <c r="Q612" s="60" t="s">
        <v>290</v>
      </c>
      <c r="R612" s="60" t="s">
        <v>1135</v>
      </c>
      <c r="S612" s="73"/>
      <c r="T612" s="60" t="s">
        <v>290</v>
      </c>
      <c r="U612" s="73">
        <v>44742</v>
      </c>
      <c r="V612" s="60" t="s">
        <v>290</v>
      </c>
    </row>
    <row r="613" spans="1:22" ht="14.5">
      <c r="A613" s="60" t="s">
        <v>578</v>
      </c>
      <c r="B613" s="60" t="s">
        <v>691</v>
      </c>
      <c r="C613" s="60" t="s">
        <v>674</v>
      </c>
      <c r="D613" s="60" t="s">
        <v>1325</v>
      </c>
      <c r="E613" s="60" t="s">
        <v>3345</v>
      </c>
      <c r="F613" s="73">
        <v>44742</v>
      </c>
      <c r="G613" s="61">
        <v>-548750.30000000005</v>
      </c>
      <c r="H613" s="61">
        <v>-48372338.950000003</v>
      </c>
      <c r="I613" s="60" t="s">
        <v>20</v>
      </c>
      <c r="J613" s="60" t="s">
        <v>3337</v>
      </c>
      <c r="K613" s="60" t="s">
        <v>2968</v>
      </c>
      <c r="L613" s="60" t="s">
        <v>3346</v>
      </c>
      <c r="M613" s="60" t="s">
        <v>3345</v>
      </c>
      <c r="N613" s="60" t="s">
        <v>290</v>
      </c>
      <c r="O613" s="60" t="s">
        <v>290</v>
      </c>
      <c r="P613" s="60" t="s">
        <v>2546</v>
      </c>
      <c r="Q613" s="60" t="s">
        <v>290</v>
      </c>
      <c r="R613" s="60" t="s">
        <v>1135</v>
      </c>
      <c r="S613" s="73"/>
      <c r="T613" s="60" t="s">
        <v>290</v>
      </c>
      <c r="U613" s="73">
        <v>44742</v>
      </c>
      <c r="V613" s="60" t="s">
        <v>290</v>
      </c>
    </row>
    <row r="614" spans="1:22" ht="14.5">
      <c r="A614" s="60" t="s">
        <v>578</v>
      </c>
      <c r="B614" s="60" t="s">
        <v>691</v>
      </c>
      <c r="C614" s="60" t="s">
        <v>676</v>
      </c>
      <c r="D614" s="60" t="s">
        <v>1325</v>
      </c>
      <c r="E614" s="60" t="s">
        <v>3347</v>
      </c>
      <c r="F614" s="73">
        <v>44733</v>
      </c>
      <c r="G614" s="61">
        <v>-213989.65</v>
      </c>
      <c r="H614" s="61">
        <v>-18863187.649999999</v>
      </c>
      <c r="I614" s="60" t="s">
        <v>20</v>
      </c>
      <c r="J614" s="60" t="s">
        <v>3348</v>
      </c>
      <c r="K614" s="60" t="s">
        <v>2968</v>
      </c>
      <c r="L614" s="60" t="s">
        <v>3349</v>
      </c>
      <c r="M614" s="60" t="s">
        <v>3347</v>
      </c>
      <c r="N614" s="60" t="s">
        <v>290</v>
      </c>
      <c r="O614" s="60" t="s">
        <v>290</v>
      </c>
      <c r="P614" s="60" t="s">
        <v>2546</v>
      </c>
      <c r="Q614" s="60" t="s">
        <v>290</v>
      </c>
      <c r="R614" s="60" t="s">
        <v>1135</v>
      </c>
      <c r="S614" s="73"/>
      <c r="T614" s="60" t="s">
        <v>290</v>
      </c>
      <c r="U614" s="73">
        <v>44733</v>
      </c>
      <c r="V614" s="60" t="s">
        <v>290</v>
      </c>
    </row>
    <row r="615" spans="1:22" ht="14.5">
      <c r="A615" s="60" t="s">
        <v>578</v>
      </c>
      <c r="B615" s="60" t="s">
        <v>691</v>
      </c>
      <c r="C615" s="60" t="s">
        <v>676</v>
      </c>
      <c r="D615" s="60" t="s">
        <v>1325</v>
      </c>
      <c r="E615" s="60" t="s">
        <v>3350</v>
      </c>
      <c r="F615" s="73">
        <v>44700</v>
      </c>
      <c r="G615" s="61">
        <v>-3532.3</v>
      </c>
      <c r="H615" s="61">
        <v>-302011.65000000002</v>
      </c>
      <c r="I615" s="60" t="s">
        <v>20</v>
      </c>
      <c r="J615" s="60" t="s">
        <v>3351</v>
      </c>
      <c r="K615" s="60" t="s">
        <v>3352</v>
      </c>
      <c r="L615" s="60" t="s">
        <v>3352</v>
      </c>
      <c r="M615" s="60" t="s">
        <v>3350</v>
      </c>
      <c r="N615" s="60" t="s">
        <v>290</v>
      </c>
      <c r="O615" s="60" t="s">
        <v>290</v>
      </c>
      <c r="P615" s="60" t="s">
        <v>1366</v>
      </c>
      <c r="Q615" s="60" t="s">
        <v>290</v>
      </c>
      <c r="R615" s="60" t="s">
        <v>1135</v>
      </c>
      <c r="S615" s="73"/>
      <c r="T615" s="60" t="s">
        <v>290</v>
      </c>
      <c r="U615" s="73">
        <v>44676</v>
      </c>
      <c r="V615" s="60" t="s">
        <v>290</v>
      </c>
    </row>
    <row r="616" spans="1:22" ht="14.5">
      <c r="A616" s="60" t="s">
        <v>578</v>
      </c>
      <c r="B616" s="60" t="s">
        <v>691</v>
      </c>
      <c r="C616" s="60" t="s">
        <v>676</v>
      </c>
      <c r="D616" s="60" t="s">
        <v>1325</v>
      </c>
      <c r="E616" s="60" t="s">
        <v>2168</v>
      </c>
      <c r="F616" s="73">
        <v>44675</v>
      </c>
      <c r="G616" s="61">
        <v>-2138.6</v>
      </c>
      <c r="H616" s="61">
        <v>-182315.65</v>
      </c>
      <c r="I616" s="60" t="s">
        <v>20</v>
      </c>
      <c r="J616" s="60" t="s">
        <v>1367</v>
      </c>
      <c r="K616" s="60" t="s">
        <v>2169</v>
      </c>
      <c r="L616" s="60" t="s">
        <v>2169</v>
      </c>
      <c r="M616" s="60" t="s">
        <v>2168</v>
      </c>
      <c r="N616" s="60" t="s">
        <v>290</v>
      </c>
      <c r="O616" s="60" t="s">
        <v>290</v>
      </c>
      <c r="P616" s="60" t="s">
        <v>1366</v>
      </c>
      <c r="Q616" s="60" t="s">
        <v>290</v>
      </c>
      <c r="R616" s="60" t="s">
        <v>1135</v>
      </c>
      <c r="S616" s="73"/>
      <c r="T616" s="60" t="s">
        <v>290</v>
      </c>
      <c r="U616" s="73">
        <v>44671</v>
      </c>
      <c r="V616" s="60" t="s">
        <v>290</v>
      </c>
    </row>
    <row r="617" spans="1:22" ht="14.5">
      <c r="A617" s="60" t="s">
        <v>578</v>
      </c>
      <c r="B617" s="60" t="s">
        <v>691</v>
      </c>
      <c r="C617" s="60" t="s">
        <v>676</v>
      </c>
      <c r="D617" s="60" t="s">
        <v>1325</v>
      </c>
      <c r="E617" s="60" t="s">
        <v>3356</v>
      </c>
      <c r="F617" s="73">
        <v>44705</v>
      </c>
      <c r="G617" s="61">
        <v>-2020.7</v>
      </c>
      <c r="H617" s="61">
        <v>-172769.85</v>
      </c>
      <c r="I617" s="60" t="s">
        <v>20</v>
      </c>
      <c r="J617" s="60" t="s">
        <v>1367</v>
      </c>
      <c r="K617" s="60" t="s">
        <v>3357</v>
      </c>
      <c r="L617" s="60" t="s">
        <v>3357</v>
      </c>
      <c r="M617" s="60" t="s">
        <v>3356</v>
      </c>
      <c r="N617" s="60" t="s">
        <v>290</v>
      </c>
      <c r="O617" s="60" t="s">
        <v>290</v>
      </c>
      <c r="P617" s="60" t="s">
        <v>1366</v>
      </c>
      <c r="Q617" s="60" t="s">
        <v>290</v>
      </c>
      <c r="R617" s="60" t="s">
        <v>1135</v>
      </c>
      <c r="S617" s="73"/>
      <c r="T617" s="60" t="s">
        <v>290</v>
      </c>
      <c r="U617" s="73">
        <v>44703</v>
      </c>
      <c r="V617" s="60" t="s">
        <v>290</v>
      </c>
    </row>
    <row r="618" spans="1:22" ht="14.5">
      <c r="A618" s="60" t="s">
        <v>578</v>
      </c>
      <c r="B618" s="60" t="s">
        <v>1130</v>
      </c>
      <c r="C618" s="60" t="s">
        <v>676</v>
      </c>
      <c r="D618" s="60" t="s">
        <v>1325</v>
      </c>
      <c r="E618" s="60" t="s">
        <v>3358</v>
      </c>
      <c r="F618" s="73">
        <v>44725</v>
      </c>
      <c r="G618" s="61">
        <v>-5779.49</v>
      </c>
      <c r="H618" s="61">
        <v>-509462.04</v>
      </c>
      <c r="I618" s="60" t="s">
        <v>20</v>
      </c>
      <c r="J618" s="60" t="s">
        <v>1367</v>
      </c>
      <c r="K618" s="60" t="s">
        <v>3359</v>
      </c>
      <c r="L618" s="60" t="s">
        <v>3359</v>
      </c>
      <c r="M618" s="60" t="s">
        <v>3358</v>
      </c>
      <c r="N618" s="60" t="s">
        <v>290</v>
      </c>
      <c r="O618" s="60" t="s">
        <v>290</v>
      </c>
      <c r="P618" s="60" t="s">
        <v>1366</v>
      </c>
      <c r="Q618" s="60" t="s">
        <v>290</v>
      </c>
      <c r="R618" s="60" t="s">
        <v>1135</v>
      </c>
      <c r="S618" s="73"/>
      <c r="T618" s="60" t="s">
        <v>290</v>
      </c>
      <c r="U618" s="73">
        <v>44717</v>
      </c>
      <c r="V618" s="60" t="s">
        <v>290</v>
      </c>
    </row>
    <row r="619" spans="1:22" ht="14.5">
      <c r="A619" s="60" t="s">
        <v>578</v>
      </c>
      <c r="B619" s="60" t="s">
        <v>1130</v>
      </c>
      <c r="C619" s="60" t="s">
        <v>676</v>
      </c>
      <c r="D619" s="60" t="s">
        <v>1325</v>
      </c>
      <c r="E619" s="60" t="s">
        <v>3353</v>
      </c>
      <c r="F619" s="73">
        <v>44737</v>
      </c>
      <c r="G619" s="61">
        <v>-2545.0700000000002</v>
      </c>
      <c r="H619" s="61">
        <v>-224347.92</v>
      </c>
      <c r="I619" s="60" t="s">
        <v>20</v>
      </c>
      <c r="J619" s="60" t="s">
        <v>1367</v>
      </c>
      <c r="K619" s="60" t="s">
        <v>3354</v>
      </c>
      <c r="L619" s="60" t="s">
        <v>3355</v>
      </c>
      <c r="M619" s="60" t="s">
        <v>3353</v>
      </c>
      <c r="N619" s="60" t="s">
        <v>290</v>
      </c>
      <c r="O619" s="60" t="s">
        <v>290</v>
      </c>
      <c r="P619" s="60" t="s">
        <v>1366</v>
      </c>
      <c r="Q619" s="60" t="s">
        <v>290</v>
      </c>
      <c r="R619" s="60" t="s">
        <v>1135</v>
      </c>
      <c r="S619" s="73"/>
      <c r="T619" s="60" t="s">
        <v>290</v>
      </c>
      <c r="U619" s="73">
        <v>44732</v>
      </c>
      <c r="V619" s="60" t="s">
        <v>290</v>
      </c>
    </row>
    <row r="620" spans="1:22" ht="14.5">
      <c r="A620" s="60" t="s">
        <v>578</v>
      </c>
      <c r="B620" s="60" t="s">
        <v>691</v>
      </c>
      <c r="C620" s="60" t="s">
        <v>676</v>
      </c>
      <c r="D620" s="60" t="s">
        <v>1325</v>
      </c>
      <c r="E620" s="60" t="s">
        <v>2166</v>
      </c>
      <c r="F620" s="73">
        <v>44672</v>
      </c>
      <c r="G620" s="61">
        <v>-3396.3</v>
      </c>
      <c r="H620" s="61">
        <v>-289534.58</v>
      </c>
      <c r="I620" s="60" t="s">
        <v>20</v>
      </c>
      <c r="J620" s="60" t="s">
        <v>1367</v>
      </c>
      <c r="K620" s="60" t="s">
        <v>2167</v>
      </c>
      <c r="L620" s="60" t="s">
        <v>2167</v>
      </c>
      <c r="M620" s="60" t="s">
        <v>2166</v>
      </c>
      <c r="N620" s="60" t="s">
        <v>290</v>
      </c>
      <c r="O620" s="60" t="s">
        <v>290</v>
      </c>
      <c r="P620" s="60" t="s">
        <v>1366</v>
      </c>
      <c r="Q620" s="60" t="s">
        <v>290</v>
      </c>
      <c r="R620" s="60" t="s">
        <v>1135</v>
      </c>
      <c r="S620" s="73">
        <v>44761</v>
      </c>
      <c r="T620" s="60" t="s">
        <v>3988</v>
      </c>
      <c r="U620" s="73">
        <v>44671</v>
      </c>
      <c r="V620" s="60" t="s">
        <v>290</v>
      </c>
    </row>
    <row r="621" spans="1:22" ht="14.5">
      <c r="A621" s="60" t="s">
        <v>578</v>
      </c>
      <c r="B621" s="60" t="s">
        <v>691</v>
      </c>
      <c r="C621" s="60" t="s">
        <v>676</v>
      </c>
      <c r="D621" s="60" t="s">
        <v>1325</v>
      </c>
      <c r="E621" s="60" t="s">
        <v>3360</v>
      </c>
      <c r="F621" s="73">
        <v>44718</v>
      </c>
      <c r="G621" s="61">
        <v>-1097.3</v>
      </c>
      <c r="H621" s="61">
        <v>-96727</v>
      </c>
      <c r="I621" s="60" t="s">
        <v>20</v>
      </c>
      <c r="J621" s="60" t="s">
        <v>2170</v>
      </c>
      <c r="K621" s="60" t="s">
        <v>3361</v>
      </c>
      <c r="L621" s="60" t="s">
        <v>3362</v>
      </c>
      <c r="M621" s="60" t="s">
        <v>3360</v>
      </c>
      <c r="N621" s="60" t="s">
        <v>290</v>
      </c>
      <c r="O621" s="60" t="s">
        <v>290</v>
      </c>
      <c r="P621" s="60" t="s">
        <v>1366</v>
      </c>
      <c r="Q621" s="60" t="s">
        <v>290</v>
      </c>
      <c r="R621" s="60" t="s">
        <v>1135</v>
      </c>
      <c r="S621" s="73"/>
      <c r="T621" s="60" t="s">
        <v>290</v>
      </c>
      <c r="U621" s="73">
        <v>44713</v>
      </c>
      <c r="V621" s="60" t="s">
        <v>290</v>
      </c>
    </row>
    <row r="622" spans="1:22" ht="14.5">
      <c r="A622" s="60" t="s">
        <v>578</v>
      </c>
      <c r="B622" s="60" t="s">
        <v>691</v>
      </c>
      <c r="C622" s="60" t="s">
        <v>674</v>
      </c>
      <c r="D622" s="60" t="s">
        <v>1325</v>
      </c>
      <c r="E622" s="60" t="s">
        <v>3363</v>
      </c>
      <c r="F622" s="73">
        <v>44721</v>
      </c>
      <c r="G622" s="61">
        <v>-39525.620000000003</v>
      </c>
      <c r="H622" s="61">
        <v>-3484183.4</v>
      </c>
      <c r="I622" s="60" t="s">
        <v>20</v>
      </c>
      <c r="J622" s="60" t="s">
        <v>3364</v>
      </c>
      <c r="K622" s="60" t="s">
        <v>3365</v>
      </c>
      <c r="L622" s="60" t="s">
        <v>3366</v>
      </c>
      <c r="M622" s="60" t="s">
        <v>3363</v>
      </c>
      <c r="N622" s="60" t="s">
        <v>290</v>
      </c>
      <c r="O622" s="60" t="s">
        <v>290</v>
      </c>
      <c r="P622" s="60" t="s">
        <v>666</v>
      </c>
      <c r="Q622" s="60" t="s">
        <v>290</v>
      </c>
      <c r="R622" s="60" t="s">
        <v>1135</v>
      </c>
      <c r="S622" s="73"/>
      <c r="T622" s="60" t="s">
        <v>290</v>
      </c>
      <c r="U622" s="73">
        <v>44721</v>
      </c>
      <c r="V622" s="60" t="s">
        <v>290</v>
      </c>
    </row>
    <row r="623" spans="1:22" ht="14.5">
      <c r="A623" s="60" t="s">
        <v>578</v>
      </c>
      <c r="B623" s="60" t="s">
        <v>691</v>
      </c>
      <c r="C623" s="60" t="s">
        <v>674</v>
      </c>
      <c r="D623" s="60" t="s">
        <v>1325</v>
      </c>
      <c r="E623" s="60" t="s">
        <v>3367</v>
      </c>
      <c r="F623" s="73">
        <v>44725</v>
      </c>
      <c r="G623" s="61">
        <v>-27521.57</v>
      </c>
      <c r="H623" s="61">
        <v>-2426026.4</v>
      </c>
      <c r="I623" s="60" t="s">
        <v>20</v>
      </c>
      <c r="J623" s="60" t="s">
        <v>3364</v>
      </c>
      <c r="K623" s="60" t="s">
        <v>3365</v>
      </c>
      <c r="L623" s="60" t="s">
        <v>3368</v>
      </c>
      <c r="M623" s="60" t="s">
        <v>3367</v>
      </c>
      <c r="N623" s="60" t="s">
        <v>290</v>
      </c>
      <c r="O623" s="60" t="s">
        <v>290</v>
      </c>
      <c r="P623" s="60" t="s">
        <v>666</v>
      </c>
      <c r="Q623" s="60" t="s">
        <v>290</v>
      </c>
      <c r="R623" s="60" t="s">
        <v>1135</v>
      </c>
      <c r="S623" s="73"/>
      <c r="T623" s="60" t="s">
        <v>290</v>
      </c>
      <c r="U623" s="73">
        <v>44725</v>
      </c>
      <c r="V623" s="60" t="s">
        <v>290</v>
      </c>
    </row>
    <row r="624" spans="1:22" ht="14.5">
      <c r="A624" s="60" t="s">
        <v>578</v>
      </c>
      <c r="B624" s="60" t="s">
        <v>691</v>
      </c>
      <c r="C624" s="60" t="s">
        <v>674</v>
      </c>
      <c r="D624" s="60" t="s">
        <v>1325</v>
      </c>
      <c r="E624" s="60" t="s">
        <v>2173</v>
      </c>
      <c r="F624" s="73">
        <v>44678</v>
      </c>
      <c r="G624" s="61">
        <v>-104189.32</v>
      </c>
      <c r="H624" s="61">
        <v>-8882139.5299999993</v>
      </c>
      <c r="I624" s="60" t="s">
        <v>20</v>
      </c>
      <c r="J624" s="60" t="s">
        <v>1368</v>
      </c>
      <c r="K624" s="60" t="s">
        <v>1959</v>
      </c>
      <c r="L624" s="60" t="s">
        <v>2174</v>
      </c>
      <c r="M624" s="60" t="s">
        <v>2173</v>
      </c>
      <c r="N624" s="60" t="s">
        <v>290</v>
      </c>
      <c r="O624" s="60" t="s">
        <v>290</v>
      </c>
      <c r="P624" s="60" t="s">
        <v>666</v>
      </c>
      <c r="Q624" s="60" t="s">
        <v>290</v>
      </c>
      <c r="R624" s="60" t="s">
        <v>1135</v>
      </c>
      <c r="S624" s="73"/>
      <c r="T624" s="60" t="s">
        <v>290</v>
      </c>
      <c r="U624" s="73">
        <v>44678</v>
      </c>
      <c r="V624" s="60" t="s">
        <v>290</v>
      </c>
    </row>
    <row r="625" spans="1:22" ht="14.5">
      <c r="A625" s="60" t="s">
        <v>578</v>
      </c>
      <c r="B625" s="60" t="s">
        <v>691</v>
      </c>
      <c r="C625" s="60" t="s">
        <v>674</v>
      </c>
      <c r="D625" s="60" t="s">
        <v>1325</v>
      </c>
      <c r="E625" s="60" t="s">
        <v>3369</v>
      </c>
      <c r="F625" s="73">
        <v>44711</v>
      </c>
      <c r="G625" s="61">
        <v>-6837.69</v>
      </c>
      <c r="H625" s="61">
        <v>-584622.5</v>
      </c>
      <c r="I625" s="60" t="s">
        <v>20</v>
      </c>
      <c r="J625" s="60" t="s">
        <v>1368</v>
      </c>
      <c r="K625" s="60" t="s">
        <v>1959</v>
      </c>
      <c r="L625" s="60" t="s">
        <v>3370</v>
      </c>
      <c r="M625" s="60" t="s">
        <v>3369</v>
      </c>
      <c r="N625" s="60" t="s">
        <v>290</v>
      </c>
      <c r="O625" s="60" t="s">
        <v>290</v>
      </c>
      <c r="P625" s="60" t="s">
        <v>666</v>
      </c>
      <c r="Q625" s="60" t="s">
        <v>290</v>
      </c>
      <c r="R625" s="60" t="s">
        <v>1135</v>
      </c>
      <c r="S625" s="73"/>
      <c r="T625" s="60" t="s">
        <v>290</v>
      </c>
      <c r="U625" s="73">
        <v>44711</v>
      </c>
      <c r="V625" s="60" t="s">
        <v>290</v>
      </c>
    </row>
    <row r="626" spans="1:22" ht="14.5">
      <c r="A626" s="60" t="s">
        <v>578</v>
      </c>
      <c r="B626" s="60" t="s">
        <v>691</v>
      </c>
      <c r="C626" s="60" t="s">
        <v>674</v>
      </c>
      <c r="D626" s="60" t="s">
        <v>1325</v>
      </c>
      <c r="E626" s="60" t="s">
        <v>2171</v>
      </c>
      <c r="F626" s="73">
        <v>44657</v>
      </c>
      <c r="G626" s="61">
        <v>-123188.61</v>
      </c>
      <c r="H626" s="61">
        <v>-10501829</v>
      </c>
      <c r="I626" s="60" t="s">
        <v>20</v>
      </c>
      <c r="J626" s="60" t="s">
        <v>1368</v>
      </c>
      <c r="K626" s="60" t="s">
        <v>1959</v>
      </c>
      <c r="L626" s="60" t="s">
        <v>2172</v>
      </c>
      <c r="M626" s="60" t="s">
        <v>2171</v>
      </c>
      <c r="N626" s="60" t="s">
        <v>290</v>
      </c>
      <c r="O626" s="60" t="s">
        <v>290</v>
      </c>
      <c r="P626" s="60" t="s">
        <v>666</v>
      </c>
      <c r="Q626" s="60" t="s">
        <v>290</v>
      </c>
      <c r="R626" s="60" t="s">
        <v>1135</v>
      </c>
      <c r="S626" s="73">
        <v>44749</v>
      </c>
      <c r="T626" s="60" t="s">
        <v>3823</v>
      </c>
      <c r="U626" s="73">
        <v>44657</v>
      </c>
      <c r="V626" s="60" t="s">
        <v>290</v>
      </c>
    </row>
    <row r="627" spans="1:22" ht="14.5">
      <c r="A627" s="60" t="s">
        <v>578</v>
      </c>
      <c r="B627" s="60" t="s">
        <v>691</v>
      </c>
      <c r="C627" s="60" t="s">
        <v>674</v>
      </c>
      <c r="D627" s="60" t="s">
        <v>1325</v>
      </c>
      <c r="E627" s="60" t="s">
        <v>3373</v>
      </c>
      <c r="F627" s="73">
        <v>44733</v>
      </c>
      <c r="G627" s="61">
        <v>-34169.19</v>
      </c>
      <c r="H627" s="61">
        <v>-3012014.1</v>
      </c>
      <c r="I627" s="60" t="s">
        <v>20</v>
      </c>
      <c r="J627" s="60" t="s">
        <v>1208</v>
      </c>
      <c r="K627" s="60" t="s">
        <v>3365</v>
      </c>
      <c r="L627" s="60" t="s">
        <v>3374</v>
      </c>
      <c r="M627" s="60" t="s">
        <v>3373</v>
      </c>
      <c r="N627" s="60" t="s">
        <v>290</v>
      </c>
      <c r="O627" s="60" t="s">
        <v>290</v>
      </c>
      <c r="P627" s="60" t="s">
        <v>666</v>
      </c>
      <c r="Q627" s="60" t="s">
        <v>290</v>
      </c>
      <c r="R627" s="60" t="s">
        <v>1135</v>
      </c>
      <c r="S627" s="73"/>
      <c r="T627" s="60" t="s">
        <v>290</v>
      </c>
      <c r="U627" s="73">
        <v>44733</v>
      </c>
      <c r="V627" s="60" t="s">
        <v>290</v>
      </c>
    </row>
    <row r="628" spans="1:22" ht="14.5">
      <c r="A628" s="60" t="s">
        <v>578</v>
      </c>
      <c r="B628" s="60" t="s">
        <v>691</v>
      </c>
      <c r="C628" s="60" t="s">
        <v>674</v>
      </c>
      <c r="D628" s="60" t="s">
        <v>1325</v>
      </c>
      <c r="E628" s="60" t="s">
        <v>3375</v>
      </c>
      <c r="F628" s="73">
        <v>44733</v>
      </c>
      <c r="G628" s="61">
        <v>-41761.69</v>
      </c>
      <c r="H628" s="61">
        <v>-3681292.97</v>
      </c>
      <c r="I628" s="60" t="s">
        <v>20</v>
      </c>
      <c r="J628" s="60" t="s">
        <v>1208</v>
      </c>
      <c r="K628" s="60" t="s">
        <v>3365</v>
      </c>
      <c r="L628" s="60" t="s">
        <v>3376</v>
      </c>
      <c r="M628" s="60" t="s">
        <v>3375</v>
      </c>
      <c r="N628" s="60" t="s">
        <v>290</v>
      </c>
      <c r="O628" s="60" t="s">
        <v>290</v>
      </c>
      <c r="P628" s="60" t="s">
        <v>666</v>
      </c>
      <c r="Q628" s="60" t="s">
        <v>290</v>
      </c>
      <c r="R628" s="60" t="s">
        <v>1135</v>
      </c>
      <c r="S628" s="73"/>
      <c r="T628" s="60" t="s">
        <v>290</v>
      </c>
      <c r="U628" s="73">
        <v>44733</v>
      </c>
      <c r="V628" s="60" t="s">
        <v>290</v>
      </c>
    </row>
    <row r="629" spans="1:22" ht="14.5">
      <c r="A629" s="60" t="s">
        <v>578</v>
      </c>
      <c r="B629" s="60" t="s">
        <v>691</v>
      </c>
      <c r="C629" s="60" t="s">
        <v>674</v>
      </c>
      <c r="D629" s="60" t="s">
        <v>1325</v>
      </c>
      <c r="E629" s="60" t="s">
        <v>3377</v>
      </c>
      <c r="F629" s="73">
        <v>44735</v>
      </c>
      <c r="G629" s="61">
        <v>-199126</v>
      </c>
      <c r="H629" s="61">
        <v>-17552956.899999999</v>
      </c>
      <c r="I629" s="60" t="s">
        <v>20</v>
      </c>
      <c r="J629" s="60" t="s">
        <v>1208</v>
      </c>
      <c r="K629" s="60" t="s">
        <v>3365</v>
      </c>
      <c r="L629" s="60" t="s">
        <v>3378</v>
      </c>
      <c r="M629" s="60" t="s">
        <v>3377</v>
      </c>
      <c r="N629" s="60" t="s">
        <v>290</v>
      </c>
      <c r="O629" s="60" t="s">
        <v>290</v>
      </c>
      <c r="P629" s="60" t="s">
        <v>666</v>
      </c>
      <c r="Q629" s="60" t="s">
        <v>290</v>
      </c>
      <c r="R629" s="60" t="s">
        <v>1135</v>
      </c>
      <c r="S629" s="73"/>
      <c r="T629" s="60" t="s">
        <v>290</v>
      </c>
      <c r="U629" s="73">
        <v>44735</v>
      </c>
      <c r="V629" s="60" t="s">
        <v>290</v>
      </c>
    </row>
    <row r="630" spans="1:22" ht="14.5">
      <c r="A630" s="60" t="s">
        <v>578</v>
      </c>
      <c r="B630" s="60" t="s">
        <v>691</v>
      </c>
      <c r="C630" s="60" t="s">
        <v>674</v>
      </c>
      <c r="D630" s="60" t="s">
        <v>1325</v>
      </c>
      <c r="E630" s="60" t="s">
        <v>2175</v>
      </c>
      <c r="F630" s="73">
        <v>44620</v>
      </c>
      <c r="G630" s="61">
        <v>-37985.01</v>
      </c>
      <c r="H630" s="61">
        <v>-3230625.1</v>
      </c>
      <c r="I630" s="60" t="s">
        <v>20</v>
      </c>
      <c r="J630" s="60" t="s">
        <v>1208</v>
      </c>
      <c r="K630" s="60" t="s">
        <v>2176</v>
      </c>
      <c r="L630" s="60" t="s">
        <v>2177</v>
      </c>
      <c r="M630" s="60" t="s">
        <v>2175</v>
      </c>
      <c r="N630" s="60" t="s">
        <v>290</v>
      </c>
      <c r="O630" s="60" t="s">
        <v>290</v>
      </c>
      <c r="P630" s="60" t="s">
        <v>666</v>
      </c>
      <c r="Q630" s="60" t="s">
        <v>290</v>
      </c>
      <c r="R630" s="60" t="s">
        <v>1135</v>
      </c>
      <c r="S630" s="73"/>
      <c r="T630" s="60" t="s">
        <v>290</v>
      </c>
      <c r="U630" s="73">
        <v>44620</v>
      </c>
      <c r="V630" s="60" t="s">
        <v>290</v>
      </c>
    </row>
    <row r="631" spans="1:22" ht="14.5">
      <c r="A631" s="60" t="s">
        <v>578</v>
      </c>
      <c r="B631" s="60" t="s">
        <v>691</v>
      </c>
      <c r="C631" s="60" t="s">
        <v>674</v>
      </c>
      <c r="D631" s="60" t="s">
        <v>1325</v>
      </c>
      <c r="E631" s="60" t="s">
        <v>2178</v>
      </c>
      <c r="F631" s="73">
        <v>44620</v>
      </c>
      <c r="G631" s="61">
        <v>-96331.51</v>
      </c>
      <c r="H631" s="61">
        <v>-8192994.9299999997</v>
      </c>
      <c r="I631" s="60" t="s">
        <v>20</v>
      </c>
      <c r="J631" s="60" t="s">
        <v>1208</v>
      </c>
      <c r="K631" s="60" t="s">
        <v>2176</v>
      </c>
      <c r="L631" s="60" t="s">
        <v>2179</v>
      </c>
      <c r="M631" s="60" t="s">
        <v>2178</v>
      </c>
      <c r="N631" s="60" t="s">
        <v>290</v>
      </c>
      <c r="O631" s="60" t="s">
        <v>290</v>
      </c>
      <c r="P631" s="60" t="s">
        <v>666</v>
      </c>
      <c r="Q631" s="60" t="s">
        <v>290</v>
      </c>
      <c r="R631" s="60" t="s">
        <v>1135</v>
      </c>
      <c r="S631" s="73"/>
      <c r="T631" s="60" t="s">
        <v>290</v>
      </c>
      <c r="U631" s="73">
        <v>44620</v>
      </c>
      <c r="V631" s="60" t="s">
        <v>290</v>
      </c>
    </row>
    <row r="632" spans="1:22" ht="14.5">
      <c r="A632" s="60" t="s">
        <v>578</v>
      </c>
      <c r="B632" s="60" t="s">
        <v>691</v>
      </c>
      <c r="C632" s="60" t="s">
        <v>674</v>
      </c>
      <c r="D632" s="60" t="s">
        <v>1325</v>
      </c>
      <c r="E632" s="60" t="s">
        <v>3371</v>
      </c>
      <c r="F632" s="73">
        <v>44698</v>
      </c>
      <c r="G632" s="61">
        <v>-146531.49</v>
      </c>
      <c r="H632" s="61">
        <v>-12528442.4</v>
      </c>
      <c r="I632" s="60" t="s">
        <v>20</v>
      </c>
      <c r="J632" s="60" t="s">
        <v>1208</v>
      </c>
      <c r="K632" s="60" t="s">
        <v>1959</v>
      </c>
      <c r="L632" s="60" t="s">
        <v>3372</v>
      </c>
      <c r="M632" s="60" t="s">
        <v>3371</v>
      </c>
      <c r="N632" s="60" t="s">
        <v>290</v>
      </c>
      <c r="O632" s="60" t="s">
        <v>290</v>
      </c>
      <c r="P632" s="60" t="s">
        <v>666</v>
      </c>
      <c r="Q632" s="60" t="s">
        <v>290</v>
      </c>
      <c r="R632" s="60" t="s">
        <v>1135</v>
      </c>
      <c r="S632" s="73"/>
      <c r="T632" s="60" t="s">
        <v>290</v>
      </c>
      <c r="U632" s="73">
        <v>44698</v>
      </c>
      <c r="V632" s="60" t="s">
        <v>290</v>
      </c>
    </row>
    <row r="633" spans="1:22" ht="14.5">
      <c r="A633" s="60" t="s">
        <v>578</v>
      </c>
      <c r="B633" s="60" t="s">
        <v>691</v>
      </c>
      <c r="C633" s="60" t="s">
        <v>674</v>
      </c>
      <c r="D633" s="60" t="s">
        <v>1325</v>
      </c>
      <c r="E633" s="60" t="s">
        <v>3379</v>
      </c>
      <c r="F633" s="73">
        <v>44726</v>
      </c>
      <c r="G633" s="61">
        <v>-173718.64</v>
      </c>
      <c r="H633" s="61">
        <v>-15313298.119999999</v>
      </c>
      <c r="I633" s="60" t="s">
        <v>20</v>
      </c>
      <c r="J633" s="60" t="s">
        <v>1208</v>
      </c>
      <c r="K633" s="60" t="s">
        <v>1959</v>
      </c>
      <c r="L633" s="60" t="s">
        <v>3380</v>
      </c>
      <c r="M633" s="60" t="s">
        <v>3379</v>
      </c>
      <c r="N633" s="60" t="s">
        <v>290</v>
      </c>
      <c r="O633" s="60" t="s">
        <v>290</v>
      </c>
      <c r="P633" s="60" t="s">
        <v>666</v>
      </c>
      <c r="Q633" s="60" t="s">
        <v>290</v>
      </c>
      <c r="R633" s="60" t="s">
        <v>1135</v>
      </c>
      <c r="S633" s="73"/>
      <c r="T633" s="60" t="s">
        <v>290</v>
      </c>
      <c r="U633" s="73">
        <v>44726</v>
      </c>
      <c r="V633" s="60" t="s">
        <v>290</v>
      </c>
    </row>
    <row r="634" spans="1:22" ht="14.5">
      <c r="A634" s="60" t="s">
        <v>578</v>
      </c>
      <c r="B634" s="60" t="s">
        <v>1142</v>
      </c>
      <c r="C634" s="60" t="s">
        <v>676</v>
      </c>
      <c r="D634" s="60" t="s">
        <v>1325</v>
      </c>
      <c r="E634" s="60" t="s">
        <v>3381</v>
      </c>
      <c r="F634" s="73">
        <v>44714</v>
      </c>
      <c r="G634" s="61">
        <v>-5930.4</v>
      </c>
      <c r="H634" s="61">
        <v>-522764.76</v>
      </c>
      <c r="I634" s="60" t="s">
        <v>20</v>
      </c>
      <c r="J634" s="60" t="s">
        <v>3382</v>
      </c>
      <c r="K634" s="60" t="s">
        <v>3383</v>
      </c>
      <c r="L634" s="60" t="s">
        <v>3383</v>
      </c>
      <c r="M634" s="60" t="s">
        <v>3381</v>
      </c>
      <c r="N634" s="60" t="s">
        <v>290</v>
      </c>
      <c r="O634" s="60" t="s">
        <v>290</v>
      </c>
      <c r="P634" s="60" t="s">
        <v>2184</v>
      </c>
      <c r="Q634" s="60" t="s">
        <v>290</v>
      </c>
      <c r="R634" s="60" t="s">
        <v>2246</v>
      </c>
      <c r="S634" s="73"/>
      <c r="T634" s="60" t="s">
        <v>290</v>
      </c>
      <c r="U634" s="73">
        <v>44698</v>
      </c>
      <c r="V634" s="60" t="s">
        <v>290</v>
      </c>
    </row>
    <row r="635" spans="1:22" ht="14.5">
      <c r="A635" s="60" t="s">
        <v>578</v>
      </c>
      <c r="B635" s="60" t="s">
        <v>1142</v>
      </c>
      <c r="C635" s="60" t="s">
        <v>676</v>
      </c>
      <c r="D635" s="60" t="s">
        <v>1325</v>
      </c>
      <c r="E635" s="60" t="s">
        <v>2180</v>
      </c>
      <c r="F635" s="73">
        <v>44675</v>
      </c>
      <c r="G635" s="61">
        <v>-11122.4</v>
      </c>
      <c r="H635" s="61">
        <v>-948184.6</v>
      </c>
      <c r="I635" s="60" t="s">
        <v>20</v>
      </c>
      <c r="J635" s="60" t="s">
        <v>2181</v>
      </c>
      <c r="K635" s="60" t="s">
        <v>2182</v>
      </c>
      <c r="L635" s="60" t="s">
        <v>2183</v>
      </c>
      <c r="M635" s="60" t="s">
        <v>2180</v>
      </c>
      <c r="N635" s="60" t="s">
        <v>290</v>
      </c>
      <c r="O635" s="60" t="s">
        <v>290</v>
      </c>
      <c r="P635" s="60" t="s">
        <v>2184</v>
      </c>
      <c r="Q635" s="60" t="s">
        <v>290</v>
      </c>
      <c r="R635" s="60" t="s">
        <v>1135</v>
      </c>
      <c r="S635" s="73"/>
      <c r="T635" s="60" t="s">
        <v>290</v>
      </c>
      <c r="U635" s="73">
        <v>44643</v>
      </c>
      <c r="V635" s="60" t="s">
        <v>290</v>
      </c>
    </row>
    <row r="636" spans="1:22" ht="14.5">
      <c r="A636" s="60" t="s">
        <v>578</v>
      </c>
      <c r="B636" s="60" t="s">
        <v>691</v>
      </c>
      <c r="C636" s="60" t="s">
        <v>676</v>
      </c>
      <c r="D636" s="60" t="s">
        <v>1325</v>
      </c>
      <c r="E636" s="60" t="s">
        <v>3384</v>
      </c>
      <c r="F636" s="73">
        <v>44737</v>
      </c>
      <c r="G636" s="61">
        <v>-5656.8</v>
      </c>
      <c r="H636" s="61">
        <v>-498646.92</v>
      </c>
      <c r="I636" s="60" t="s">
        <v>20</v>
      </c>
      <c r="J636" s="60" t="s">
        <v>3385</v>
      </c>
      <c r="K636" s="60" t="s">
        <v>3386</v>
      </c>
      <c r="L636" s="60" t="s">
        <v>3386</v>
      </c>
      <c r="M636" s="60" t="s">
        <v>3384</v>
      </c>
      <c r="N636" s="60" t="s">
        <v>290</v>
      </c>
      <c r="O636" s="60" t="s">
        <v>290</v>
      </c>
      <c r="P636" s="60" t="s">
        <v>2184</v>
      </c>
      <c r="Q636" s="60" t="s">
        <v>290</v>
      </c>
      <c r="R636" s="60" t="s">
        <v>1135</v>
      </c>
      <c r="S636" s="73">
        <v>44749</v>
      </c>
      <c r="T636" s="60" t="s">
        <v>3824</v>
      </c>
      <c r="U636" s="73">
        <v>44714</v>
      </c>
      <c r="V636" s="60" t="s">
        <v>290</v>
      </c>
    </row>
    <row r="637" spans="1:22" ht="14.5">
      <c r="A637" s="60" t="s">
        <v>578</v>
      </c>
      <c r="B637" s="60" t="s">
        <v>691</v>
      </c>
      <c r="C637" s="60" t="s">
        <v>676</v>
      </c>
      <c r="D637" s="60" t="s">
        <v>1325</v>
      </c>
      <c r="E637" s="60" t="s">
        <v>3387</v>
      </c>
      <c r="F637" s="73">
        <v>44721</v>
      </c>
      <c r="G637" s="61">
        <v>-540</v>
      </c>
      <c r="H637" s="61">
        <v>-47601</v>
      </c>
      <c r="I637" s="60" t="s">
        <v>20</v>
      </c>
      <c r="J637" s="60" t="s">
        <v>3388</v>
      </c>
      <c r="K637" s="60" t="s">
        <v>3389</v>
      </c>
      <c r="L637" s="60" t="s">
        <v>3390</v>
      </c>
      <c r="M637" s="60" t="s">
        <v>3387</v>
      </c>
      <c r="N637" s="60" t="s">
        <v>290</v>
      </c>
      <c r="O637" s="60" t="s">
        <v>290</v>
      </c>
      <c r="P637" s="60" t="s">
        <v>2185</v>
      </c>
      <c r="Q637" s="60" t="s">
        <v>290</v>
      </c>
      <c r="R637" s="60" t="s">
        <v>1135</v>
      </c>
      <c r="S637" s="73"/>
      <c r="T637" s="60" t="s">
        <v>290</v>
      </c>
      <c r="U637" s="73">
        <v>44721</v>
      </c>
      <c r="V637" s="60" t="s">
        <v>290</v>
      </c>
    </row>
    <row r="638" spans="1:22" ht="14.5">
      <c r="A638" s="60" t="s">
        <v>578</v>
      </c>
      <c r="B638" s="60" t="s">
        <v>691</v>
      </c>
      <c r="C638" s="60" t="s">
        <v>674</v>
      </c>
      <c r="D638" s="60" t="s">
        <v>1325</v>
      </c>
      <c r="E638" s="60" t="s">
        <v>2191</v>
      </c>
      <c r="F638" s="73">
        <v>44676</v>
      </c>
      <c r="G638" s="61">
        <v>-29614.44</v>
      </c>
      <c r="H638" s="61">
        <v>-2524631.0099999998</v>
      </c>
      <c r="I638" s="60" t="s">
        <v>20</v>
      </c>
      <c r="J638" s="60" t="s">
        <v>2189</v>
      </c>
      <c r="K638" s="60" t="s">
        <v>2192</v>
      </c>
      <c r="L638" s="60" t="s">
        <v>2193</v>
      </c>
      <c r="M638" s="60" t="s">
        <v>2191</v>
      </c>
      <c r="N638" s="60" t="s">
        <v>290</v>
      </c>
      <c r="O638" s="60" t="s">
        <v>290</v>
      </c>
      <c r="P638" s="60" t="s">
        <v>2187</v>
      </c>
      <c r="Q638" s="60" t="s">
        <v>290</v>
      </c>
      <c r="R638" s="60" t="s">
        <v>1135</v>
      </c>
      <c r="S638" s="73">
        <v>44749</v>
      </c>
      <c r="T638" s="60" t="s">
        <v>3825</v>
      </c>
      <c r="U638" s="73">
        <v>44676</v>
      </c>
      <c r="V638" s="60" t="s">
        <v>290</v>
      </c>
    </row>
    <row r="639" spans="1:22" ht="14.5">
      <c r="A639" s="60" t="s">
        <v>578</v>
      </c>
      <c r="B639" s="60" t="s">
        <v>691</v>
      </c>
      <c r="C639" s="60" t="s">
        <v>674</v>
      </c>
      <c r="D639" s="60" t="s">
        <v>1325</v>
      </c>
      <c r="E639" s="60" t="s">
        <v>2188</v>
      </c>
      <c r="F639" s="73">
        <v>44677</v>
      </c>
      <c r="G639" s="61">
        <v>-4546.88</v>
      </c>
      <c r="H639" s="61">
        <v>-387621.52</v>
      </c>
      <c r="I639" s="60" t="s">
        <v>20</v>
      </c>
      <c r="J639" s="60" t="s">
        <v>2189</v>
      </c>
      <c r="K639" s="60" t="s">
        <v>2186</v>
      </c>
      <c r="L639" s="60" t="s">
        <v>2190</v>
      </c>
      <c r="M639" s="60" t="s">
        <v>2188</v>
      </c>
      <c r="N639" s="60" t="s">
        <v>290</v>
      </c>
      <c r="O639" s="60" t="s">
        <v>290</v>
      </c>
      <c r="P639" s="60" t="s">
        <v>2187</v>
      </c>
      <c r="Q639" s="60" t="s">
        <v>290</v>
      </c>
      <c r="R639" s="60" t="s">
        <v>1135</v>
      </c>
      <c r="S639" s="73">
        <v>44761</v>
      </c>
      <c r="T639" s="60" t="s">
        <v>3989</v>
      </c>
      <c r="U639" s="73">
        <v>44677</v>
      </c>
      <c r="V639" s="60" t="s">
        <v>290</v>
      </c>
    </row>
    <row r="640" spans="1:22" ht="14.5">
      <c r="A640" s="60" t="s">
        <v>578</v>
      </c>
      <c r="B640" s="60" t="s">
        <v>691</v>
      </c>
      <c r="C640" s="60" t="s">
        <v>674</v>
      </c>
      <c r="D640" s="60" t="s">
        <v>1325</v>
      </c>
      <c r="E640" s="60" t="s">
        <v>3391</v>
      </c>
      <c r="F640" s="73">
        <v>44741</v>
      </c>
      <c r="G640" s="61">
        <v>-37145.040000000001</v>
      </c>
      <c r="H640" s="61">
        <v>-3274335.28</v>
      </c>
      <c r="I640" s="60" t="s">
        <v>20</v>
      </c>
      <c r="J640" s="60" t="s">
        <v>3392</v>
      </c>
      <c r="K640" s="60" t="s">
        <v>3393</v>
      </c>
      <c r="L640" s="60" t="s">
        <v>3394</v>
      </c>
      <c r="M640" s="60" t="s">
        <v>3391</v>
      </c>
      <c r="N640" s="60" t="s">
        <v>290</v>
      </c>
      <c r="O640" s="60" t="s">
        <v>290</v>
      </c>
      <c r="P640" s="60" t="s">
        <v>1370</v>
      </c>
      <c r="Q640" s="60" t="s">
        <v>290</v>
      </c>
      <c r="R640" s="60" t="s">
        <v>1135</v>
      </c>
      <c r="S640" s="73"/>
      <c r="T640" s="60" t="s">
        <v>290</v>
      </c>
      <c r="U640" s="73">
        <v>44741</v>
      </c>
      <c r="V640" s="60" t="s">
        <v>290</v>
      </c>
    </row>
    <row r="641" spans="1:22" ht="14.5">
      <c r="A641" s="60" t="s">
        <v>578</v>
      </c>
      <c r="B641" s="60" t="s">
        <v>691</v>
      </c>
      <c r="C641" s="60" t="s">
        <v>674</v>
      </c>
      <c r="D641" s="60" t="s">
        <v>1325</v>
      </c>
      <c r="E641" s="60" t="s">
        <v>2194</v>
      </c>
      <c r="F641" s="73">
        <v>44678</v>
      </c>
      <c r="G641" s="61">
        <v>-154228.59</v>
      </c>
      <c r="H641" s="61">
        <v>-13147987.300000001</v>
      </c>
      <c r="I641" s="60" t="s">
        <v>20</v>
      </c>
      <c r="J641" s="60" t="s">
        <v>1369</v>
      </c>
      <c r="K641" s="60" t="s">
        <v>2195</v>
      </c>
      <c r="L641" s="60" t="s">
        <v>2196</v>
      </c>
      <c r="M641" s="60" t="s">
        <v>2194</v>
      </c>
      <c r="N641" s="60" t="s">
        <v>290</v>
      </c>
      <c r="O641" s="60" t="s">
        <v>290</v>
      </c>
      <c r="P641" s="60" t="s">
        <v>1370</v>
      </c>
      <c r="Q641" s="60" t="s">
        <v>290</v>
      </c>
      <c r="R641" s="60" t="s">
        <v>1135</v>
      </c>
      <c r="S641" s="73"/>
      <c r="T641" s="60" t="s">
        <v>290</v>
      </c>
      <c r="U641" s="73">
        <v>44678</v>
      </c>
      <c r="V641" s="60" t="s">
        <v>290</v>
      </c>
    </row>
    <row r="642" spans="1:22" ht="14.5">
      <c r="A642" s="60" t="s">
        <v>578</v>
      </c>
      <c r="B642" s="60" t="s">
        <v>691</v>
      </c>
      <c r="C642" s="60" t="s">
        <v>674</v>
      </c>
      <c r="D642" s="60" t="s">
        <v>1325</v>
      </c>
      <c r="E642" s="60" t="s">
        <v>2197</v>
      </c>
      <c r="F642" s="73">
        <v>44678</v>
      </c>
      <c r="G642" s="61">
        <v>-129680.76</v>
      </c>
      <c r="H642" s="61">
        <v>-11055284.789999999</v>
      </c>
      <c r="I642" s="60" t="s">
        <v>20</v>
      </c>
      <c r="J642" s="60" t="s">
        <v>1369</v>
      </c>
      <c r="K642" s="60" t="s">
        <v>2195</v>
      </c>
      <c r="L642" s="60" t="s">
        <v>2198</v>
      </c>
      <c r="M642" s="60" t="s">
        <v>2197</v>
      </c>
      <c r="N642" s="60" t="s">
        <v>290</v>
      </c>
      <c r="O642" s="60" t="s">
        <v>290</v>
      </c>
      <c r="P642" s="60" t="s">
        <v>1370</v>
      </c>
      <c r="Q642" s="60" t="s">
        <v>290</v>
      </c>
      <c r="R642" s="60" t="s">
        <v>1135</v>
      </c>
      <c r="S642" s="73"/>
      <c r="T642" s="60" t="s">
        <v>290</v>
      </c>
      <c r="U642" s="73">
        <v>44678</v>
      </c>
      <c r="V642" s="60" t="s">
        <v>290</v>
      </c>
    </row>
    <row r="643" spans="1:22" ht="14.5">
      <c r="A643" s="60" t="s">
        <v>578</v>
      </c>
      <c r="B643" s="60" t="s">
        <v>691</v>
      </c>
      <c r="C643" s="60" t="s">
        <v>674</v>
      </c>
      <c r="D643" s="60" t="s">
        <v>1325</v>
      </c>
      <c r="E643" s="60" t="s">
        <v>2199</v>
      </c>
      <c r="F643" s="73">
        <v>44678</v>
      </c>
      <c r="G643" s="61">
        <v>-115317.63</v>
      </c>
      <c r="H643" s="61">
        <v>-9830827.9600000009</v>
      </c>
      <c r="I643" s="60" t="s">
        <v>20</v>
      </c>
      <c r="J643" s="60" t="s">
        <v>1369</v>
      </c>
      <c r="K643" s="60" t="s">
        <v>2195</v>
      </c>
      <c r="L643" s="60" t="s">
        <v>2200</v>
      </c>
      <c r="M643" s="60" t="s">
        <v>2199</v>
      </c>
      <c r="N643" s="60" t="s">
        <v>290</v>
      </c>
      <c r="O643" s="60" t="s">
        <v>290</v>
      </c>
      <c r="P643" s="60" t="s">
        <v>1370</v>
      </c>
      <c r="Q643" s="60" t="s">
        <v>290</v>
      </c>
      <c r="R643" s="60" t="s">
        <v>1135</v>
      </c>
      <c r="S643" s="73"/>
      <c r="T643" s="60" t="s">
        <v>290</v>
      </c>
      <c r="U643" s="73">
        <v>44678</v>
      </c>
      <c r="V643" s="60" t="s">
        <v>290</v>
      </c>
    </row>
    <row r="644" spans="1:22" ht="14.5">
      <c r="A644" s="60" t="s">
        <v>578</v>
      </c>
      <c r="B644" s="60" t="s">
        <v>691</v>
      </c>
      <c r="C644" s="60" t="s">
        <v>674</v>
      </c>
      <c r="D644" s="60" t="s">
        <v>1325</v>
      </c>
      <c r="E644" s="60" t="s">
        <v>2201</v>
      </c>
      <c r="F644" s="73">
        <v>44678</v>
      </c>
      <c r="G644" s="61">
        <v>-200222.5</v>
      </c>
      <c r="H644" s="61">
        <v>-17068968.129999999</v>
      </c>
      <c r="I644" s="60" t="s">
        <v>20</v>
      </c>
      <c r="J644" s="60" t="s">
        <v>1369</v>
      </c>
      <c r="K644" s="60" t="s">
        <v>2195</v>
      </c>
      <c r="L644" s="60" t="s">
        <v>2202</v>
      </c>
      <c r="M644" s="60" t="s">
        <v>2201</v>
      </c>
      <c r="N644" s="60" t="s">
        <v>290</v>
      </c>
      <c r="O644" s="60" t="s">
        <v>290</v>
      </c>
      <c r="P644" s="60" t="s">
        <v>1344</v>
      </c>
      <c r="Q644" s="60" t="s">
        <v>290</v>
      </c>
      <c r="R644" s="60" t="s">
        <v>1135</v>
      </c>
      <c r="S644" s="73"/>
      <c r="T644" s="60" t="s">
        <v>290</v>
      </c>
      <c r="U644" s="73">
        <v>44678</v>
      </c>
      <c r="V644" s="60" t="s">
        <v>290</v>
      </c>
    </row>
    <row r="645" spans="1:22" ht="14.5">
      <c r="A645" s="60" t="s">
        <v>578</v>
      </c>
      <c r="B645" s="60" t="s">
        <v>691</v>
      </c>
      <c r="C645" s="60" t="s">
        <v>674</v>
      </c>
      <c r="D645" s="60" t="s">
        <v>1325</v>
      </c>
      <c r="E645" s="60" t="s">
        <v>3395</v>
      </c>
      <c r="F645" s="73">
        <v>44691</v>
      </c>
      <c r="G645" s="61">
        <v>-216973.38</v>
      </c>
      <c r="H645" s="61">
        <v>-18551223.989999998</v>
      </c>
      <c r="I645" s="60" t="s">
        <v>20</v>
      </c>
      <c r="J645" s="60" t="s">
        <v>1369</v>
      </c>
      <c r="K645" s="60" t="s">
        <v>2195</v>
      </c>
      <c r="L645" s="60" t="s">
        <v>3396</v>
      </c>
      <c r="M645" s="60" t="s">
        <v>3395</v>
      </c>
      <c r="N645" s="60" t="s">
        <v>290</v>
      </c>
      <c r="O645" s="60" t="s">
        <v>290</v>
      </c>
      <c r="P645" s="60" t="s">
        <v>1370</v>
      </c>
      <c r="Q645" s="60" t="s">
        <v>290</v>
      </c>
      <c r="R645" s="60" t="s">
        <v>1135</v>
      </c>
      <c r="S645" s="73"/>
      <c r="T645" s="60" t="s">
        <v>290</v>
      </c>
      <c r="U645" s="73">
        <v>44691</v>
      </c>
      <c r="V645" s="60" t="s">
        <v>290</v>
      </c>
    </row>
    <row r="646" spans="1:22" ht="14.5">
      <c r="A646" s="60" t="s">
        <v>578</v>
      </c>
      <c r="B646" s="60" t="s">
        <v>691</v>
      </c>
      <c r="C646" s="60" t="s">
        <v>674</v>
      </c>
      <c r="D646" s="60" t="s">
        <v>1325</v>
      </c>
      <c r="E646" s="60" t="s">
        <v>3397</v>
      </c>
      <c r="F646" s="73">
        <v>44706</v>
      </c>
      <c r="G646" s="61">
        <v>-85817.7</v>
      </c>
      <c r="H646" s="61">
        <v>-7337413.3499999996</v>
      </c>
      <c r="I646" s="60" t="s">
        <v>20</v>
      </c>
      <c r="J646" s="60" t="s">
        <v>1369</v>
      </c>
      <c r="K646" s="60" t="s">
        <v>2195</v>
      </c>
      <c r="L646" s="60" t="s">
        <v>3398</v>
      </c>
      <c r="M646" s="60" t="s">
        <v>3397</v>
      </c>
      <c r="N646" s="60" t="s">
        <v>290</v>
      </c>
      <c r="O646" s="60" t="s">
        <v>290</v>
      </c>
      <c r="P646" s="60" t="s">
        <v>1370</v>
      </c>
      <c r="Q646" s="60" t="s">
        <v>290</v>
      </c>
      <c r="R646" s="60" t="s">
        <v>1135</v>
      </c>
      <c r="S646" s="73"/>
      <c r="T646" s="60" t="s">
        <v>290</v>
      </c>
      <c r="U646" s="73">
        <v>44706</v>
      </c>
      <c r="V646" s="60" t="s">
        <v>290</v>
      </c>
    </row>
    <row r="647" spans="1:22" ht="14.5">
      <c r="A647" s="60" t="s">
        <v>578</v>
      </c>
      <c r="B647" s="60" t="s">
        <v>691</v>
      </c>
      <c r="C647" s="60" t="s">
        <v>674</v>
      </c>
      <c r="D647" s="60" t="s">
        <v>1325</v>
      </c>
      <c r="E647" s="60" t="s">
        <v>3399</v>
      </c>
      <c r="F647" s="73">
        <v>44740</v>
      </c>
      <c r="G647" s="61">
        <v>-6855.5</v>
      </c>
      <c r="H647" s="61">
        <v>-604312.32999999996</v>
      </c>
      <c r="I647" s="60" t="s">
        <v>20</v>
      </c>
      <c r="J647" s="60" t="s">
        <v>1369</v>
      </c>
      <c r="K647" s="60" t="s">
        <v>2195</v>
      </c>
      <c r="L647" s="60" t="s">
        <v>3400</v>
      </c>
      <c r="M647" s="60" t="s">
        <v>3399</v>
      </c>
      <c r="N647" s="60" t="s">
        <v>290</v>
      </c>
      <c r="O647" s="60" t="s">
        <v>290</v>
      </c>
      <c r="P647" s="60" t="s">
        <v>1370</v>
      </c>
      <c r="Q647" s="60" t="s">
        <v>290</v>
      </c>
      <c r="R647" s="60" t="s">
        <v>1135</v>
      </c>
      <c r="S647" s="73">
        <v>44749</v>
      </c>
      <c r="T647" s="60" t="s">
        <v>3826</v>
      </c>
      <c r="U647" s="73">
        <v>44740</v>
      </c>
      <c r="V647" s="60" t="s">
        <v>290</v>
      </c>
    </row>
    <row r="648" spans="1:22" ht="14.5">
      <c r="A648" s="60" t="s">
        <v>578</v>
      </c>
      <c r="B648" s="60" t="s">
        <v>691</v>
      </c>
      <c r="C648" s="60" t="s">
        <v>674</v>
      </c>
      <c r="D648" s="60" t="s">
        <v>1325</v>
      </c>
      <c r="E648" s="60" t="s">
        <v>3401</v>
      </c>
      <c r="F648" s="73">
        <v>44693</v>
      </c>
      <c r="G648" s="61">
        <v>-309029.32</v>
      </c>
      <c r="H648" s="61">
        <v>-26422006.859999999</v>
      </c>
      <c r="I648" s="60" t="s">
        <v>20</v>
      </c>
      <c r="J648" s="60" t="s">
        <v>3402</v>
      </c>
      <c r="K648" s="60" t="s">
        <v>3403</v>
      </c>
      <c r="L648" s="60" t="s">
        <v>3404</v>
      </c>
      <c r="M648" s="60" t="s">
        <v>3401</v>
      </c>
      <c r="N648" s="60" t="s">
        <v>290</v>
      </c>
      <c r="O648" s="60" t="s">
        <v>290</v>
      </c>
      <c r="P648" s="60" t="s">
        <v>1371</v>
      </c>
      <c r="Q648" s="60" t="s">
        <v>290</v>
      </c>
      <c r="R648" s="60" t="s">
        <v>1135</v>
      </c>
      <c r="S648" s="73"/>
      <c r="T648" s="60" t="s">
        <v>290</v>
      </c>
      <c r="U648" s="73">
        <v>44693</v>
      </c>
      <c r="V648" s="60" t="s">
        <v>290</v>
      </c>
    </row>
    <row r="649" spans="1:22" ht="14.5">
      <c r="A649" s="60" t="s">
        <v>578</v>
      </c>
      <c r="B649" s="60" t="s">
        <v>691</v>
      </c>
      <c r="C649" s="60" t="s">
        <v>674</v>
      </c>
      <c r="D649" s="60" t="s">
        <v>1325</v>
      </c>
      <c r="E649" s="60" t="s">
        <v>3405</v>
      </c>
      <c r="F649" s="73">
        <v>44698</v>
      </c>
      <c r="G649" s="61">
        <v>-320787.43</v>
      </c>
      <c r="H649" s="61">
        <v>-27427325.27</v>
      </c>
      <c r="I649" s="60" t="s">
        <v>20</v>
      </c>
      <c r="J649" s="60" t="s">
        <v>3402</v>
      </c>
      <c r="K649" s="60" t="s">
        <v>3403</v>
      </c>
      <c r="L649" s="60" t="s">
        <v>3406</v>
      </c>
      <c r="M649" s="60" t="s">
        <v>3405</v>
      </c>
      <c r="N649" s="60" t="s">
        <v>290</v>
      </c>
      <c r="O649" s="60" t="s">
        <v>290</v>
      </c>
      <c r="P649" s="60" t="s">
        <v>1371</v>
      </c>
      <c r="Q649" s="60" t="s">
        <v>290</v>
      </c>
      <c r="R649" s="60" t="s">
        <v>1135</v>
      </c>
      <c r="S649" s="73"/>
      <c r="T649" s="60" t="s">
        <v>290</v>
      </c>
      <c r="U649" s="73">
        <v>44698</v>
      </c>
      <c r="V649" s="60" t="s">
        <v>290</v>
      </c>
    </row>
    <row r="650" spans="1:22" ht="14.5">
      <c r="A650" s="60" t="s">
        <v>578</v>
      </c>
      <c r="B650" s="60" t="s">
        <v>691</v>
      </c>
      <c r="C650" s="60" t="s">
        <v>674</v>
      </c>
      <c r="D650" s="60" t="s">
        <v>1325</v>
      </c>
      <c r="E650" s="60" t="s">
        <v>2205</v>
      </c>
      <c r="F650" s="73">
        <v>44629</v>
      </c>
      <c r="G650" s="61">
        <v>-280775.3</v>
      </c>
      <c r="H650" s="61">
        <v>-23879939.27</v>
      </c>
      <c r="I650" s="60" t="s">
        <v>20</v>
      </c>
      <c r="J650" s="60" t="s">
        <v>2204</v>
      </c>
      <c r="K650" s="60" t="s">
        <v>2203</v>
      </c>
      <c r="L650" s="60" t="s">
        <v>2206</v>
      </c>
      <c r="M650" s="60" t="s">
        <v>2205</v>
      </c>
      <c r="N650" s="60" t="s">
        <v>290</v>
      </c>
      <c r="O650" s="60" t="s">
        <v>290</v>
      </c>
      <c r="P650" s="60" t="s">
        <v>1371</v>
      </c>
      <c r="Q650" s="60" t="s">
        <v>290</v>
      </c>
      <c r="R650" s="60" t="s">
        <v>1135</v>
      </c>
      <c r="S650" s="73"/>
      <c r="T650" s="60" t="s">
        <v>290</v>
      </c>
      <c r="U650" s="73">
        <v>44629</v>
      </c>
      <c r="V650" s="60" t="s">
        <v>290</v>
      </c>
    </row>
    <row r="651" spans="1:22" ht="14.5">
      <c r="A651" s="60" t="s">
        <v>578</v>
      </c>
      <c r="B651" s="60" t="s">
        <v>691</v>
      </c>
      <c r="C651" s="60" t="s">
        <v>676</v>
      </c>
      <c r="D651" s="60" t="s">
        <v>1325</v>
      </c>
      <c r="E651" s="60" t="s">
        <v>2207</v>
      </c>
      <c r="F651" s="73">
        <v>44669</v>
      </c>
      <c r="G651" s="61">
        <v>-12129.65</v>
      </c>
      <c r="H651" s="61">
        <v>-1034052.66</v>
      </c>
      <c r="I651" s="60" t="s">
        <v>20</v>
      </c>
      <c r="J651" s="60" t="s">
        <v>1207</v>
      </c>
      <c r="K651" s="60" t="s">
        <v>2013</v>
      </c>
      <c r="L651" s="60" t="s">
        <v>2208</v>
      </c>
      <c r="M651" s="60" t="s">
        <v>2207</v>
      </c>
      <c r="N651" s="60" t="s">
        <v>290</v>
      </c>
      <c r="O651" s="60" t="s">
        <v>290</v>
      </c>
      <c r="P651" s="60" t="s">
        <v>667</v>
      </c>
      <c r="Q651" s="60" t="s">
        <v>290</v>
      </c>
      <c r="R651" s="60" t="s">
        <v>1135</v>
      </c>
      <c r="S651" s="73">
        <v>44745</v>
      </c>
      <c r="T651" s="60" t="s">
        <v>3827</v>
      </c>
      <c r="U651" s="73">
        <v>44669</v>
      </c>
      <c r="V651" s="60" t="s">
        <v>290</v>
      </c>
    </row>
    <row r="652" spans="1:22" ht="14.5">
      <c r="A652" s="60" t="s">
        <v>578</v>
      </c>
      <c r="B652" s="60" t="s">
        <v>691</v>
      </c>
      <c r="C652" s="60" t="s">
        <v>676</v>
      </c>
      <c r="D652" s="60" t="s">
        <v>1325</v>
      </c>
      <c r="E652" s="60" t="s">
        <v>2211</v>
      </c>
      <c r="F652" s="73">
        <v>44671</v>
      </c>
      <c r="G652" s="61">
        <v>-6366.37</v>
      </c>
      <c r="H652" s="61">
        <v>-542733.04</v>
      </c>
      <c r="I652" s="60" t="s">
        <v>20</v>
      </c>
      <c r="J652" s="60" t="s">
        <v>1372</v>
      </c>
      <c r="K652" s="60" t="s">
        <v>2032</v>
      </c>
      <c r="L652" s="60" t="s">
        <v>2212</v>
      </c>
      <c r="M652" s="60" t="s">
        <v>2211</v>
      </c>
      <c r="N652" s="60" t="s">
        <v>290</v>
      </c>
      <c r="O652" s="60" t="s">
        <v>290</v>
      </c>
      <c r="P652" s="60" t="s">
        <v>667</v>
      </c>
      <c r="Q652" s="60" t="s">
        <v>290</v>
      </c>
      <c r="R652" s="60" t="s">
        <v>1135</v>
      </c>
      <c r="S652" s="73"/>
      <c r="T652" s="60" t="s">
        <v>290</v>
      </c>
      <c r="U652" s="73">
        <v>44671</v>
      </c>
      <c r="V652" s="60" t="s">
        <v>290</v>
      </c>
    </row>
    <row r="653" spans="1:22" ht="14.5">
      <c r="A653" s="60" t="s">
        <v>578</v>
      </c>
      <c r="B653" s="60" t="s">
        <v>691</v>
      </c>
      <c r="C653" s="60" t="s">
        <v>676</v>
      </c>
      <c r="D653" s="60" t="s">
        <v>1325</v>
      </c>
      <c r="E653" s="60" t="s">
        <v>3407</v>
      </c>
      <c r="F653" s="73">
        <v>44712</v>
      </c>
      <c r="G653" s="61">
        <v>-450.54</v>
      </c>
      <c r="H653" s="61">
        <v>-39715.1</v>
      </c>
      <c r="I653" s="60" t="s">
        <v>20</v>
      </c>
      <c r="J653" s="60" t="s">
        <v>1372</v>
      </c>
      <c r="K653" s="60" t="s">
        <v>3408</v>
      </c>
      <c r="L653" s="60" t="s">
        <v>3409</v>
      </c>
      <c r="M653" s="60" t="s">
        <v>3407</v>
      </c>
      <c r="N653" s="60" t="s">
        <v>290</v>
      </c>
      <c r="O653" s="60" t="s">
        <v>290</v>
      </c>
      <c r="P653" s="60" t="s">
        <v>667</v>
      </c>
      <c r="Q653" s="60" t="s">
        <v>290</v>
      </c>
      <c r="R653" s="60" t="s">
        <v>1135</v>
      </c>
      <c r="S653" s="73"/>
      <c r="T653" s="60" t="s">
        <v>290</v>
      </c>
      <c r="U653" s="73">
        <v>44712</v>
      </c>
      <c r="V653" s="60" t="s">
        <v>290</v>
      </c>
    </row>
    <row r="654" spans="1:22" ht="14.5">
      <c r="A654" s="60" t="s">
        <v>578</v>
      </c>
      <c r="B654" s="60" t="s">
        <v>691</v>
      </c>
      <c r="C654" s="60" t="s">
        <v>676</v>
      </c>
      <c r="D654" s="60" t="s">
        <v>1325</v>
      </c>
      <c r="E654" s="60" t="s">
        <v>3410</v>
      </c>
      <c r="F654" s="73">
        <v>44689</v>
      </c>
      <c r="G654" s="61">
        <v>-4403.57</v>
      </c>
      <c r="H654" s="61">
        <v>-376505.24</v>
      </c>
      <c r="I654" s="60" t="s">
        <v>20</v>
      </c>
      <c r="J654" s="60" t="s">
        <v>1372</v>
      </c>
      <c r="K654" s="60" t="s">
        <v>2210</v>
      </c>
      <c r="L654" s="60" t="s">
        <v>3411</v>
      </c>
      <c r="M654" s="60" t="s">
        <v>3410</v>
      </c>
      <c r="N654" s="60" t="s">
        <v>290</v>
      </c>
      <c r="O654" s="60" t="s">
        <v>290</v>
      </c>
      <c r="P654" s="60" t="s">
        <v>667</v>
      </c>
      <c r="Q654" s="60" t="s">
        <v>290</v>
      </c>
      <c r="R654" s="60" t="s">
        <v>1135</v>
      </c>
      <c r="S654" s="73"/>
      <c r="T654" s="60" t="s">
        <v>290</v>
      </c>
      <c r="U654" s="73">
        <v>44689</v>
      </c>
      <c r="V654" s="60" t="s">
        <v>290</v>
      </c>
    </row>
    <row r="655" spans="1:22" ht="14.5">
      <c r="A655" s="60" t="s">
        <v>578</v>
      </c>
      <c r="B655" s="60" t="s">
        <v>691</v>
      </c>
      <c r="C655" s="60" t="s">
        <v>676</v>
      </c>
      <c r="D655" s="60" t="s">
        <v>1325</v>
      </c>
      <c r="E655" s="60" t="s">
        <v>3412</v>
      </c>
      <c r="F655" s="73">
        <v>44699</v>
      </c>
      <c r="G655" s="61">
        <v>-24658.86</v>
      </c>
      <c r="H655" s="61">
        <v>-2108332.5299999998</v>
      </c>
      <c r="I655" s="60" t="s">
        <v>20</v>
      </c>
      <c r="J655" s="60" t="s">
        <v>1372</v>
      </c>
      <c r="K655" s="60" t="s">
        <v>2209</v>
      </c>
      <c r="L655" s="60" t="s">
        <v>3413</v>
      </c>
      <c r="M655" s="60" t="s">
        <v>3412</v>
      </c>
      <c r="N655" s="60" t="s">
        <v>290</v>
      </c>
      <c r="O655" s="60" t="s">
        <v>290</v>
      </c>
      <c r="P655" s="60" t="s">
        <v>667</v>
      </c>
      <c r="Q655" s="60" t="s">
        <v>290</v>
      </c>
      <c r="R655" s="60" t="s">
        <v>1135</v>
      </c>
      <c r="S655" s="73"/>
      <c r="T655" s="60" t="s">
        <v>290</v>
      </c>
      <c r="U655" s="73">
        <v>44699</v>
      </c>
      <c r="V655" s="60" t="s">
        <v>290</v>
      </c>
    </row>
    <row r="656" spans="1:22" ht="14.5">
      <c r="A656" s="60" t="s">
        <v>578</v>
      </c>
      <c r="B656" s="60" t="s">
        <v>691</v>
      </c>
      <c r="C656" s="60" t="s">
        <v>676</v>
      </c>
      <c r="D656" s="60" t="s">
        <v>1325</v>
      </c>
      <c r="E656" s="60" t="s">
        <v>3414</v>
      </c>
      <c r="F656" s="73">
        <v>44689</v>
      </c>
      <c r="G656" s="61">
        <v>-13735.48</v>
      </c>
      <c r="H656" s="61">
        <v>-1174383.54</v>
      </c>
      <c r="I656" s="60" t="s">
        <v>20</v>
      </c>
      <c r="J656" s="60" t="s">
        <v>1372</v>
      </c>
      <c r="K656" s="60" t="s">
        <v>2032</v>
      </c>
      <c r="L656" s="60" t="s">
        <v>3415</v>
      </c>
      <c r="M656" s="60" t="s">
        <v>3414</v>
      </c>
      <c r="N656" s="60" t="s">
        <v>290</v>
      </c>
      <c r="O656" s="60" t="s">
        <v>290</v>
      </c>
      <c r="P656" s="60" t="s">
        <v>667</v>
      </c>
      <c r="Q656" s="60" t="s">
        <v>290</v>
      </c>
      <c r="R656" s="60" t="s">
        <v>1135</v>
      </c>
      <c r="S656" s="73"/>
      <c r="T656" s="60" t="s">
        <v>290</v>
      </c>
      <c r="U656" s="73">
        <v>44689</v>
      </c>
      <c r="V656" s="60" t="s">
        <v>290</v>
      </c>
    </row>
    <row r="657" spans="1:22" ht="14.5">
      <c r="A657" s="60" t="s">
        <v>578</v>
      </c>
      <c r="B657" s="60" t="s">
        <v>1130</v>
      </c>
      <c r="C657" s="60" t="s">
        <v>676</v>
      </c>
      <c r="D657" s="60" t="s">
        <v>1325</v>
      </c>
      <c r="E657" s="60" t="s">
        <v>3416</v>
      </c>
      <c r="F657" s="73">
        <v>44721</v>
      </c>
      <c r="G657" s="61">
        <v>-566.46</v>
      </c>
      <c r="H657" s="61">
        <v>-49933.45</v>
      </c>
      <c r="I657" s="60" t="s">
        <v>20</v>
      </c>
      <c r="J657" s="60" t="s">
        <v>1372</v>
      </c>
      <c r="K657" s="60" t="s">
        <v>2032</v>
      </c>
      <c r="L657" s="60" t="s">
        <v>3417</v>
      </c>
      <c r="M657" s="60" t="s">
        <v>3416</v>
      </c>
      <c r="N657" s="60" t="s">
        <v>290</v>
      </c>
      <c r="O657" s="60" t="s">
        <v>290</v>
      </c>
      <c r="P657" s="60" t="s">
        <v>667</v>
      </c>
      <c r="Q657" s="60" t="s">
        <v>290</v>
      </c>
      <c r="R657" s="60" t="s">
        <v>1135</v>
      </c>
      <c r="S657" s="73"/>
      <c r="T657" s="60" t="s">
        <v>290</v>
      </c>
      <c r="U657" s="73">
        <v>44721</v>
      </c>
      <c r="V657" s="60" t="s">
        <v>290</v>
      </c>
    </row>
    <row r="658" spans="1:22" ht="14.5">
      <c r="A658" s="60" t="s">
        <v>578</v>
      </c>
      <c r="B658" s="60" t="s">
        <v>1130</v>
      </c>
      <c r="C658" s="60" t="s">
        <v>676</v>
      </c>
      <c r="D658" s="60" t="s">
        <v>1325</v>
      </c>
      <c r="E658" s="60" t="s">
        <v>3418</v>
      </c>
      <c r="F658" s="73">
        <v>44717</v>
      </c>
      <c r="G658" s="61">
        <v>-5062.8999999999996</v>
      </c>
      <c r="H658" s="61">
        <v>-446294.64</v>
      </c>
      <c r="I658" s="60" t="s">
        <v>20</v>
      </c>
      <c r="J658" s="60" t="s">
        <v>1372</v>
      </c>
      <c r="K658" s="60" t="s">
        <v>2032</v>
      </c>
      <c r="L658" s="60" t="s">
        <v>3419</v>
      </c>
      <c r="M658" s="60" t="s">
        <v>3418</v>
      </c>
      <c r="N658" s="60" t="s">
        <v>290</v>
      </c>
      <c r="O658" s="60" t="s">
        <v>290</v>
      </c>
      <c r="P658" s="60" t="s">
        <v>667</v>
      </c>
      <c r="Q658" s="60" t="s">
        <v>290</v>
      </c>
      <c r="R658" s="60" t="s">
        <v>1135</v>
      </c>
      <c r="S658" s="73"/>
      <c r="T658" s="60" t="s">
        <v>290</v>
      </c>
      <c r="U658" s="73">
        <v>44717</v>
      </c>
      <c r="V658" s="60" t="s">
        <v>290</v>
      </c>
    </row>
    <row r="659" spans="1:22" ht="14.5">
      <c r="A659" s="60" t="s">
        <v>578</v>
      </c>
      <c r="B659" s="60" t="s">
        <v>1130</v>
      </c>
      <c r="C659" s="60" t="s">
        <v>676</v>
      </c>
      <c r="D659" s="60" t="s">
        <v>1325</v>
      </c>
      <c r="E659" s="60" t="s">
        <v>3422</v>
      </c>
      <c r="F659" s="73">
        <v>44739</v>
      </c>
      <c r="G659" s="61">
        <v>-2557.61</v>
      </c>
      <c r="H659" s="61">
        <v>-225453.32</v>
      </c>
      <c r="I659" s="60" t="s">
        <v>20</v>
      </c>
      <c r="J659" s="60" t="s">
        <v>1372</v>
      </c>
      <c r="K659" s="60" t="s">
        <v>3423</v>
      </c>
      <c r="L659" s="60" t="s">
        <v>3424</v>
      </c>
      <c r="M659" s="60" t="s">
        <v>3422</v>
      </c>
      <c r="N659" s="60" t="s">
        <v>290</v>
      </c>
      <c r="O659" s="60" t="s">
        <v>290</v>
      </c>
      <c r="P659" s="60" t="s">
        <v>667</v>
      </c>
      <c r="Q659" s="60" t="s">
        <v>290</v>
      </c>
      <c r="R659" s="60" t="s">
        <v>1135</v>
      </c>
      <c r="S659" s="73"/>
      <c r="T659" s="60" t="s">
        <v>290</v>
      </c>
      <c r="U659" s="73">
        <v>44739</v>
      </c>
      <c r="V659" s="60" t="s">
        <v>290</v>
      </c>
    </row>
    <row r="660" spans="1:22" ht="14.5">
      <c r="A660" s="60" t="s">
        <v>578</v>
      </c>
      <c r="B660" s="60" t="s">
        <v>1130</v>
      </c>
      <c r="C660" s="60" t="s">
        <v>676</v>
      </c>
      <c r="D660" s="60" t="s">
        <v>1325</v>
      </c>
      <c r="E660" s="60" t="s">
        <v>3420</v>
      </c>
      <c r="F660" s="73">
        <v>44741</v>
      </c>
      <c r="G660" s="61">
        <v>-19450.400000000001</v>
      </c>
      <c r="H660" s="61">
        <v>-1714552.76</v>
      </c>
      <c r="I660" s="60" t="s">
        <v>20</v>
      </c>
      <c r="J660" s="60" t="s">
        <v>1372</v>
      </c>
      <c r="K660" s="60" t="s">
        <v>2032</v>
      </c>
      <c r="L660" s="60" t="s">
        <v>3421</v>
      </c>
      <c r="M660" s="60" t="s">
        <v>3420</v>
      </c>
      <c r="N660" s="60" t="s">
        <v>290</v>
      </c>
      <c r="O660" s="60" t="s">
        <v>290</v>
      </c>
      <c r="P660" s="60" t="s">
        <v>667</v>
      </c>
      <c r="Q660" s="60" t="s">
        <v>290</v>
      </c>
      <c r="R660" s="60" t="s">
        <v>1135</v>
      </c>
      <c r="S660" s="73"/>
      <c r="T660" s="60" t="s">
        <v>290</v>
      </c>
      <c r="U660" s="73">
        <v>44741</v>
      </c>
      <c r="V660" s="60" t="s">
        <v>290</v>
      </c>
    </row>
    <row r="661" spans="1:22" ht="14.5">
      <c r="A661" s="60" t="s">
        <v>578</v>
      </c>
      <c r="B661" s="60" t="s">
        <v>691</v>
      </c>
      <c r="C661" s="60" t="s">
        <v>674</v>
      </c>
      <c r="D661" s="60" t="s">
        <v>1325</v>
      </c>
      <c r="E661" s="60" t="s">
        <v>3461</v>
      </c>
      <c r="F661" s="73">
        <v>44704</v>
      </c>
      <c r="G661" s="61">
        <v>-184371.89</v>
      </c>
      <c r="H661" s="61">
        <v>-15763796.6</v>
      </c>
      <c r="I661" s="60" t="s">
        <v>20</v>
      </c>
      <c r="J661" s="60" t="s">
        <v>1374</v>
      </c>
      <c r="K661" s="60" t="s">
        <v>3462</v>
      </c>
      <c r="L661" s="60" t="s">
        <v>3463</v>
      </c>
      <c r="M661" s="60" t="s">
        <v>3461</v>
      </c>
      <c r="N661" s="60" t="s">
        <v>290</v>
      </c>
      <c r="O661" s="60" t="s">
        <v>290</v>
      </c>
      <c r="P661" s="60" t="s">
        <v>1373</v>
      </c>
      <c r="Q661" s="60" t="s">
        <v>290</v>
      </c>
      <c r="R661" s="60" t="s">
        <v>1135</v>
      </c>
      <c r="S661" s="73"/>
      <c r="T661" s="60" t="s">
        <v>290</v>
      </c>
      <c r="U661" s="73">
        <v>44704</v>
      </c>
      <c r="V661" s="60" t="s">
        <v>290</v>
      </c>
    </row>
    <row r="662" spans="1:22" ht="14.5">
      <c r="A662" s="60" t="s">
        <v>578</v>
      </c>
      <c r="B662" s="60" t="s">
        <v>691</v>
      </c>
      <c r="C662" s="60" t="s">
        <v>674</v>
      </c>
      <c r="D662" s="60" t="s">
        <v>1325</v>
      </c>
      <c r="E662" s="60" t="s">
        <v>3464</v>
      </c>
      <c r="F662" s="73">
        <v>44704</v>
      </c>
      <c r="G662" s="61">
        <v>-260386.89</v>
      </c>
      <c r="H662" s="61">
        <v>-22263079.100000001</v>
      </c>
      <c r="I662" s="60" t="s">
        <v>20</v>
      </c>
      <c r="J662" s="60" t="s">
        <v>1374</v>
      </c>
      <c r="K662" s="60" t="s">
        <v>3462</v>
      </c>
      <c r="L662" s="60" t="s">
        <v>3465</v>
      </c>
      <c r="M662" s="60" t="s">
        <v>3464</v>
      </c>
      <c r="N662" s="60" t="s">
        <v>290</v>
      </c>
      <c r="O662" s="60" t="s">
        <v>290</v>
      </c>
      <c r="P662" s="60" t="s">
        <v>1373</v>
      </c>
      <c r="Q662" s="60" t="s">
        <v>290</v>
      </c>
      <c r="R662" s="60" t="s">
        <v>1135</v>
      </c>
      <c r="S662" s="73"/>
      <c r="T662" s="60" t="s">
        <v>290</v>
      </c>
      <c r="U662" s="73">
        <v>44704</v>
      </c>
      <c r="V662" s="60" t="s">
        <v>290</v>
      </c>
    </row>
    <row r="663" spans="1:22" ht="14.5">
      <c r="A663" s="60" t="s">
        <v>578</v>
      </c>
      <c r="B663" s="60" t="s">
        <v>691</v>
      </c>
      <c r="C663" s="60" t="s">
        <v>674</v>
      </c>
      <c r="D663" s="60" t="s">
        <v>1325</v>
      </c>
      <c r="E663" s="60" t="s">
        <v>3466</v>
      </c>
      <c r="F663" s="73">
        <v>44704</v>
      </c>
      <c r="G663" s="61">
        <v>-150112.56</v>
      </c>
      <c r="H663" s="61">
        <v>-12834623.880000001</v>
      </c>
      <c r="I663" s="60" t="s">
        <v>20</v>
      </c>
      <c r="J663" s="60" t="s">
        <v>1374</v>
      </c>
      <c r="K663" s="60" t="s">
        <v>3462</v>
      </c>
      <c r="L663" s="60" t="s">
        <v>3467</v>
      </c>
      <c r="M663" s="60" t="s">
        <v>3466</v>
      </c>
      <c r="N663" s="60" t="s">
        <v>290</v>
      </c>
      <c r="O663" s="60" t="s">
        <v>290</v>
      </c>
      <c r="P663" s="60" t="s">
        <v>1373</v>
      </c>
      <c r="Q663" s="60" t="s">
        <v>290</v>
      </c>
      <c r="R663" s="60" t="s">
        <v>1135</v>
      </c>
      <c r="S663" s="73"/>
      <c r="T663" s="60" t="s">
        <v>290</v>
      </c>
      <c r="U663" s="73">
        <v>44704</v>
      </c>
      <c r="V663" s="60" t="s">
        <v>290</v>
      </c>
    </row>
    <row r="664" spans="1:22" ht="14.5">
      <c r="A664" s="60" t="s">
        <v>578</v>
      </c>
      <c r="B664" s="60" t="s">
        <v>691</v>
      </c>
      <c r="C664" s="60" t="s">
        <v>674</v>
      </c>
      <c r="D664" s="60" t="s">
        <v>1325</v>
      </c>
      <c r="E664" s="60" t="s">
        <v>3468</v>
      </c>
      <c r="F664" s="73">
        <v>44704</v>
      </c>
      <c r="G664" s="61">
        <v>-161702.19</v>
      </c>
      <c r="H664" s="61">
        <v>-13825537.25</v>
      </c>
      <c r="I664" s="60" t="s">
        <v>20</v>
      </c>
      <c r="J664" s="60" t="s">
        <v>1374</v>
      </c>
      <c r="K664" s="60" t="s">
        <v>3462</v>
      </c>
      <c r="L664" s="60" t="s">
        <v>3469</v>
      </c>
      <c r="M664" s="60" t="s">
        <v>3468</v>
      </c>
      <c r="N664" s="60" t="s">
        <v>290</v>
      </c>
      <c r="O664" s="60" t="s">
        <v>290</v>
      </c>
      <c r="P664" s="60" t="s">
        <v>1373</v>
      </c>
      <c r="Q664" s="60" t="s">
        <v>290</v>
      </c>
      <c r="R664" s="60" t="s">
        <v>1135</v>
      </c>
      <c r="S664" s="73"/>
      <c r="T664" s="60" t="s">
        <v>290</v>
      </c>
      <c r="U664" s="73">
        <v>44704</v>
      </c>
      <c r="V664" s="60" t="s">
        <v>290</v>
      </c>
    </row>
    <row r="665" spans="1:22" ht="14.5">
      <c r="A665" s="60" t="s">
        <v>578</v>
      </c>
      <c r="B665" s="60" t="s">
        <v>691</v>
      </c>
      <c r="C665" s="60" t="s">
        <v>674</v>
      </c>
      <c r="D665" s="60" t="s">
        <v>1325</v>
      </c>
      <c r="E665" s="60" t="s">
        <v>3470</v>
      </c>
      <c r="F665" s="73">
        <v>44710</v>
      </c>
      <c r="G665" s="61">
        <v>-11942.97</v>
      </c>
      <c r="H665" s="61">
        <v>-1021123.94</v>
      </c>
      <c r="I665" s="60" t="s">
        <v>20</v>
      </c>
      <c r="J665" s="60" t="s">
        <v>1374</v>
      </c>
      <c r="K665" s="60" t="s">
        <v>3462</v>
      </c>
      <c r="L665" s="60" t="s">
        <v>3471</v>
      </c>
      <c r="M665" s="60" t="s">
        <v>3470</v>
      </c>
      <c r="N665" s="60" t="s">
        <v>290</v>
      </c>
      <c r="O665" s="60" t="s">
        <v>290</v>
      </c>
      <c r="P665" s="60" t="s">
        <v>1373</v>
      </c>
      <c r="Q665" s="60" t="s">
        <v>290</v>
      </c>
      <c r="R665" s="60" t="s">
        <v>1135</v>
      </c>
      <c r="S665" s="73"/>
      <c r="T665" s="60" t="s">
        <v>290</v>
      </c>
      <c r="U665" s="73">
        <v>44710</v>
      </c>
      <c r="V665" s="60" t="s">
        <v>290</v>
      </c>
    </row>
    <row r="666" spans="1:22" ht="14.5">
      <c r="A666" s="60" t="s">
        <v>578</v>
      </c>
      <c r="B666" s="60" t="s">
        <v>691</v>
      </c>
      <c r="C666" s="60" t="s">
        <v>674</v>
      </c>
      <c r="D666" s="60" t="s">
        <v>1325</v>
      </c>
      <c r="E666" s="60" t="s">
        <v>2217</v>
      </c>
      <c r="F666" s="73">
        <v>44633</v>
      </c>
      <c r="G666" s="61">
        <v>-1980.38</v>
      </c>
      <c r="H666" s="61">
        <v>-168431.32</v>
      </c>
      <c r="I666" s="60" t="s">
        <v>20</v>
      </c>
      <c r="J666" s="60" t="s">
        <v>1374</v>
      </c>
      <c r="K666" s="60" t="s">
        <v>2216</v>
      </c>
      <c r="L666" s="60" t="s">
        <v>2218</v>
      </c>
      <c r="M666" s="60" t="s">
        <v>2217</v>
      </c>
      <c r="N666" s="60" t="s">
        <v>290</v>
      </c>
      <c r="O666" s="60" t="s">
        <v>290</v>
      </c>
      <c r="P666" s="60" t="s">
        <v>1373</v>
      </c>
      <c r="Q666" s="60" t="s">
        <v>290</v>
      </c>
      <c r="R666" s="60" t="s">
        <v>1135</v>
      </c>
      <c r="S666" s="73"/>
      <c r="T666" s="60" t="s">
        <v>290</v>
      </c>
      <c r="U666" s="73">
        <v>44633</v>
      </c>
      <c r="V666" s="60" t="s">
        <v>290</v>
      </c>
    </row>
    <row r="667" spans="1:22" ht="14.5">
      <c r="A667" s="60" t="s">
        <v>578</v>
      </c>
      <c r="B667" s="60" t="s">
        <v>691</v>
      </c>
      <c r="C667" s="60" t="s">
        <v>674</v>
      </c>
      <c r="D667" s="60" t="s">
        <v>1325</v>
      </c>
      <c r="E667" s="60" t="s">
        <v>2219</v>
      </c>
      <c r="F667" s="73">
        <v>44635</v>
      </c>
      <c r="G667" s="61">
        <v>-113673.47</v>
      </c>
      <c r="H667" s="61">
        <v>-9667928.6199999992</v>
      </c>
      <c r="I667" s="60" t="s">
        <v>20</v>
      </c>
      <c r="J667" s="60" t="s">
        <v>1374</v>
      </c>
      <c r="K667" s="60" t="s">
        <v>2216</v>
      </c>
      <c r="L667" s="60" t="s">
        <v>2220</v>
      </c>
      <c r="M667" s="60" t="s">
        <v>2219</v>
      </c>
      <c r="N667" s="60" t="s">
        <v>290</v>
      </c>
      <c r="O667" s="60" t="s">
        <v>290</v>
      </c>
      <c r="P667" s="60" t="s">
        <v>1373</v>
      </c>
      <c r="Q667" s="60" t="s">
        <v>290</v>
      </c>
      <c r="R667" s="60" t="s">
        <v>1135</v>
      </c>
      <c r="S667" s="73"/>
      <c r="T667" s="60" t="s">
        <v>290</v>
      </c>
      <c r="U667" s="73">
        <v>44635</v>
      </c>
      <c r="V667" s="60" t="s">
        <v>290</v>
      </c>
    </row>
    <row r="668" spans="1:22" ht="14.5">
      <c r="A668" s="60" t="s">
        <v>578</v>
      </c>
      <c r="B668" s="60" t="s">
        <v>691</v>
      </c>
      <c r="C668" s="60" t="s">
        <v>674</v>
      </c>
      <c r="D668" s="60" t="s">
        <v>1325</v>
      </c>
      <c r="E668" s="60" t="s">
        <v>3425</v>
      </c>
      <c r="F668" s="73">
        <v>44698</v>
      </c>
      <c r="G668" s="61">
        <v>-19485.39</v>
      </c>
      <c r="H668" s="61">
        <v>-1666000.85</v>
      </c>
      <c r="I668" s="60" t="s">
        <v>20</v>
      </c>
      <c r="J668" s="60" t="s">
        <v>1374</v>
      </c>
      <c r="K668" s="60" t="s">
        <v>2216</v>
      </c>
      <c r="L668" s="60" t="s">
        <v>3426</v>
      </c>
      <c r="M668" s="60" t="s">
        <v>3425</v>
      </c>
      <c r="N668" s="60" t="s">
        <v>290</v>
      </c>
      <c r="O668" s="60" t="s">
        <v>290</v>
      </c>
      <c r="P668" s="60" t="s">
        <v>1373</v>
      </c>
      <c r="Q668" s="60" t="s">
        <v>290</v>
      </c>
      <c r="R668" s="60" t="s">
        <v>2246</v>
      </c>
      <c r="S668" s="73"/>
      <c r="T668" s="60" t="s">
        <v>290</v>
      </c>
      <c r="U668" s="73">
        <v>44698</v>
      </c>
      <c r="V668" s="60" t="s">
        <v>290</v>
      </c>
    </row>
    <row r="669" spans="1:22" ht="14.5">
      <c r="A669" s="60" t="s">
        <v>578</v>
      </c>
      <c r="B669" s="60" t="s">
        <v>691</v>
      </c>
      <c r="C669" s="60" t="s">
        <v>674</v>
      </c>
      <c r="D669" s="60" t="s">
        <v>1325</v>
      </c>
      <c r="E669" s="60" t="s">
        <v>3435</v>
      </c>
      <c r="F669" s="73">
        <v>44693</v>
      </c>
      <c r="G669" s="61">
        <v>-190332.29</v>
      </c>
      <c r="H669" s="61">
        <v>-16273410.800000001</v>
      </c>
      <c r="I669" s="60" t="s">
        <v>20</v>
      </c>
      <c r="J669" s="60" t="s">
        <v>1374</v>
      </c>
      <c r="K669" s="60" t="s">
        <v>2221</v>
      </c>
      <c r="L669" s="60" t="s">
        <v>3436</v>
      </c>
      <c r="M669" s="60" t="s">
        <v>3435</v>
      </c>
      <c r="N669" s="60" t="s">
        <v>290</v>
      </c>
      <c r="O669" s="60" t="s">
        <v>290</v>
      </c>
      <c r="P669" s="60" t="s">
        <v>1373</v>
      </c>
      <c r="Q669" s="60" t="s">
        <v>290</v>
      </c>
      <c r="R669" s="60" t="s">
        <v>1135</v>
      </c>
      <c r="S669" s="73"/>
      <c r="T669" s="60" t="s">
        <v>290</v>
      </c>
      <c r="U669" s="73">
        <v>44693</v>
      </c>
      <c r="V669" s="60" t="s">
        <v>290</v>
      </c>
    </row>
    <row r="670" spans="1:22" ht="14.5">
      <c r="A670" s="60" t="s">
        <v>578</v>
      </c>
      <c r="B670" s="60" t="s">
        <v>691</v>
      </c>
      <c r="C670" s="60" t="s">
        <v>674</v>
      </c>
      <c r="D670" s="60" t="s">
        <v>1325</v>
      </c>
      <c r="E670" s="60" t="s">
        <v>3439</v>
      </c>
      <c r="F670" s="73">
        <v>44699</v>
      </c>
      <c r="G670" s="61">
        <v>-178645.96</v>
      </c>
      <c r="H670" s="61">
        <v>-15274229.58</v>
      </c>
      <c r="I670" s="60" t="s">
        <v>20</v>
      </c>
      <c r="J670" s="60" t="s">
        <v>1374</v>
      </c>
      <c r="K670" s="60" t="s">
        <v>2221</v>
      </c>
      <c r="L670" s="60" t="s">
        <v>3440</v>
      </c>
      <c r="M670" s="60" t="s">
        <v>3439</v>
      </c>
      <c r="N670" s="60" t="s">
        <v>290</v>
      </c>
      <c r="O670" s="60" t="s">
        <v>290</v>
      </c>
      <c r="P670" s="60" t="s">
        <v>1373</v>
      </c>
      <c r="Q670" s="60" t="s">
        <v>290</v>
      </c>
      <c r="R670" s="60" t="s">
        <v>1135</v>
      </c>
      <c r="S670" s="73"/>
      <c r="T670" s="60" t="s">
        <v>290</v>
      </c>
      <c r="U670" s="73">
        <v>44699</v>
      </c>
      <c r="V670" s="60" t="s">
        <v>290</v>
      </c>
    </row>
    <row r="671" spans="1:22" ht="14.5">
      <c r="A671" s="60" t="s">
        <v>578</v>
      </c>
      <c r="B671" s="60" t="s">
        <v>691</v>
      </c>
      <c r="C671" s="60" t="s">
        <v>674</v>
      </c>
      <c r="D671" s="60" t="s">
        <v>1325</v>
      </c>
      <c r="E671" s="60" t="s">
        <v>3441</v>
      </c>
      <c r="F671" s="73">
        <v>44706</v>
      </c>
      <c r="G671" s="61">
        <v>-17783.28</v>
      </c>
      <c r="H671" s="61">
        <v>-1520470.44</v>
      </c>
      <c r="I671" s="60" t="s">
        <v>20</v>
      </c>
      <c r="J671" s="60" t="s">
        <v>1374</v>
      </c>
      <c r="K671" s="60" t="s">
        <v>2221</v>
      </c>
      <c r="L671" s="60" t="s">
        <v>3442</v>
      </c>
      <c r="M671" s="60" t="s">
        <v>3441</v>
      </c>
      <c r="N671" s="60" t="s">
        <v>290</v>
      </c>
      <c r="O671" s="60" t="s">
        <v>290</v>
      </c>
      <c r="P671" s="60" t="s">
        <v>1373</v>
      </c>
      <c r="Q671" s="60" t="s">
        <v>290</v>
      </c>
      <c r="R671" s="60" t="s">
        <v>1135</v>
      </c>
      <c r="S671" s="73"/>
      <c r="T671" s="60" t="s">
        <v>290</v>
      </c>
      <c r="U671" s="73">
        <v>44706</v>
      </c>
      <c r="V671" s="60" t="s">
        <v>290</v>
      </c>
    </row>
    <row r="672" spans="1:22" ht="14.5">
      <c r="A672" s="60" t="s">
        <v>578</v>
      </c>
      <c r="B672" s="60" t="s">
        <v>691</v>
      </c>
      <c r="C672" s="60" t="s">
        <v>674</v>
      </c>
      <c r="D672" s="60" t="s">
        <v>1325</v>
      </c>
      <c r="E672" s="60" t="s">
        <v>3443</v>
      </c>
      <c r="F672" s="73">
        <v>44711</v>
      </c>
      <c r="G672" s="61">
        <v>-49311.73</v>
      </c>
      <c r="H672" s="61">
        <v>-4216152.92</v>
      </c>
      <c r="I672" s="60" t="s">
        <v>20</v>
      </c>
      <c r="J672" s="60" t="s">
        <v>1374</v>
      </c>
      <c r="K672" s="60" t="s">
        <v>2221</v>
      </c>
      <c r="L672" s="60" t="s">
        <v>3444</v>
      </c>
      <c r="M672" s="60" t="s">
        <v>3443</v>
      </c>
      <c r="N672" s="60" t="s">
        <v>290</v>
      </c>
      <c r="O672" s="60" t="s">
        <v>290</v>
      </c>
      <c r="P672" s="60" t="s">
        <v>1373</v>
      </c>
      <c r="Q672" s="60" t="s">
        <v>290</v>
      </c>
      <c r="R672" s="60" t="s">
        <v>1135</v>
      </c>
      <c r="S672" s="73"/>
      <c r="T672" s="60" t="s">
        <v>290</v>
      </c>
      <c r="U672" s="73">
        <v>44711</v>
      </c>
      <c r="V672" s="60" t="s">
        <v>290</v>
      </c>
    </row>
    <row r="673" spans="1:22" ht="14.5">
      <c r="A673" s="60" t="s">
        <v>578</v>
      </c>
      <c r="B673" s="60" t="s">
        <v>691</v>
      </c>
      <c r="C673" s="60" t="s">
        <v>674</v>
      </c>
      <c r="D673" s="60" t="s">
        <v>1325</v>
      </c>
      <c r="E673" s="60" t="s">
        <v>3455</v>
      </c>
      <c r="F673" s="73">
        <v>44697</v>
      </c>
      <c r="G673" s="61">
        <v>-57319.11</v>
      </c>
      <c r="H673" s="61">
        <v>-4900783.91</v>
      </c>
      <c r="I673" s="60" t="s">
        <v>20</v>
      </c>
      <c r="J673" s="60" t="s">
        <v>1374</v>
      </c>
      <c r="K673" s="60" t="s">
        <v>2227</v>
      </c>
      <c r="L673" s="60" t="s">
        <v>3456</v>
      </c>
      <c r="M673" s="60" t="s">
        <v>3455</v>
      </c>
      <c r="N673" s="60" t="s">
        <v>290</v>
      </c>
      <c r="O673" s="60" t="s">
        <v>290</v>
      </c>
      <c r="P673" s="60" t="s">
        <v>1373</v>
      </c>
      <c r="Q673" s="60" t="s">
        <v>290</v>
      </c>
      <c r="R673" s="60" t="s">
        <v>1135</v>
      </c>
      <c r="S673" s="73"/>
      <c r="T673" s="60" t="s">
        <v>290</v>
      </c>
      <c r="U673" s="73">
        <v>44697</v>
      </c>
      <c r="V673" s="60" t="s">
        <v>290</v>
      </c>
    </row>
    <row r="674" spans="1:22" ht="14.5">
      <c r="A674" s="60" t="s">
        <v>578</v>
      </c>
      <c r="B674" s="60" t="s">
        <v>691</v>
      </c>
      <c r="C674" s="60" t="s">
        <v>674</v>
      </c>
      <c r="D674" s="60" t="s">
        <v>1325</v>
      </c>
      <c r="E674" s="60" t="s">
        <v>3457</v>
      </c>
      <c r="F674" s="73">
        <v>44704</v>
      </c>
      <c r="G674" s="61">
        <v>-52959.94</v>
      </c>
      <c r="H674" s="61">
        <v>-4528074.87</v>
      </c>
      <c r="I674" s="60" t="s">
        <v>20</v>
      </c>
      <c r="J674" s="60" t="s">
        <v>1374</v>
      </c>
      <c r="K674" s="60" t="s">
        <v>2227</v>
      </c>
      <c r="L674" s="60" t="s">
        <v>3458</v>
      </c>
      <c r="M674" s="60" t="s">
        <v>3457</v>
      </c>
      <c r="N674" s="60" t="s">
        <v>290</v>
      </c>
      <c r="O674" s="60" t="s">
        <v>290</v>
      </c>
      <c r="P674" s="60" t="s">
        <v>1373</v>
      </c>
      <c r="Q674" s="60" t="s">
        <v>290</v>
      </c>
      <c r="R674" s="60" t="s">
        <v>1135</v>
      </c>
      <c r="S674" s="73"/>
      <c r="T674" s="60" t="s">
        <v>290</v>
      </c>
      <c r="U674" s="73">
        <v>44704</v>
      </c>
      <c r="V674" s="60" t="s">
        <v>290</v>
      </c>
    </row>
    <row r="675" spans="1:22" ht="14.5">
      <c r="A675" s="60" t="s">
        <v>578</v>
      </c>
      <c r="B675" s="60" t="s">
        <v>691</v>
      </c>
      <c r="C675" s="60" t="s">
        <v>674</v>
      </c>
      <c r="D675" s="60" t="s">
        <v>1325</v>
      </c>
      <c r="E675" s="60" t="s">
        <v>3459</v>
      </c>
      <c r="F675" s="73">
        <v>44699</v>
      </c>
      <c r="G675" s="61">
        <v>-13082.03</v>
      </c>
      <c r="H675" s="61">
        <v>-1118513.57</v>
      </c>
      <c r="I675" s="60" t="s">
        <v>20</v>
      </c>
      <c r="J675" s="60" t="s">
        <v>1374</v>
      </c>
      <c r="K675" s="60" t="s">
        <v>2227</v>
      </c>
      <c r="L675" s="60" t="s">
        <v>3460</v>
      </c>
      <c r="M675" s="60" t="s">
        <v>3459</v>
      </c>
      <c r="N675" s="60" t="s">
        <v>290</v>
      </c>
      <c r="O675" s="60" t="s">
        <v>290</v>
      </c>
      <c r="P675" s="60" t="s">
        <v>1373</v>
      </c>
      <c r="Q675" s="60" t="s">
        <v>290</v>
      </c>
      <c r="R675" s="60" t="s">
        <v>1135</v>
      </c>
      <c r="S675" s="73"/>
      <c r="T675" s="60" t="s">
        <v>290</v>
      </c>
      <c r="U675" s="73">
        <v>44699</v>
      </c>
      <c r="V675" s="60" t="s">
        <v>290</v>
      </c>
    </row>
    <row r="676" spans="1:22" ht="14.5">
      <c r="A676" s="60" t="s">
        <v>578</v>
      </c>
      <c r="B676" s="60" t="s">
        <v>691</v>
      </c>
      <c r="C676" s="60" t="s">
        <v>674</v>
      </c>
      <c r="D676" s="60" t="s">
        <v>1325</v>
      </c>
      <c r="E676" s="60" t="s">
        <v>3427</v>
      </c>
      <c r="F676" s="73">
        <v>44692</v>
      </c>
      <c r="G676" s="61">
        <v>-14249.52</v>
      </c>
      <c r="H676" s="61">
        <v>-1218333.96</v>
      </c>
      <c r="I676" s="60" t="s">
        <v>20</v>
      </c>
      <c r="J676" s="60" t="s">
        <v>1374</v>
      </c>
      <c r="K676" s="60" t="s">
        <v>2216</v>
      </c>
      <c r="L676" s="60" t="s">
        <v>3428</v>
      </c>
      <c r="M676" s="60" t="s">
        <v>3427</v>
      </c>
      <c r="N676" s="60" t="s">
        <v>290</v>
      </c>
      <c r="O676" s="60" t="s">
        <v>290</v>
      </c>
      <c r="P676" s="60" t="s">
        <v>1373</v>
      </c>
      <c r="Q676" s="60" t="s">
        <v>290</v>
      </c>
      <c r="R676" s="60" t="s">
        <v>1135</v>
      </c>
      <c r="S676" s="73"/>
      <c r="T676" s="60" t="s">
        <v>290</v>
      </c>
      <c r="U676" s="73">
        <v>44692</v>
      </c>
      <c r="V676" s="60" t="s">
        <v>290</v>
      </c>
    </row>
    <row r="677" spans="1:22" ht="14.5">
      <c r="A677" s="60" t="s">
        <v>578</v>
      </c>
      <c r="B677" s="60" t="s">
        <v>691</v>
      </c>
      <c r="C677" s="60" t="s">
        <v>674</v>
      </c>
      <c r="D677" s="60" t="s">
        <v>1325</v>
      </c>
      <c r="E677" s="60" t="s">
        <v>3431</v>
      </c>
      <c r="F677" s="73">
        <v>44703</v>
      </c>
      <c r="G677" s="61">
        <v>-969.98</v>
      </c>
      <c r="H677" s="61">
        <v>-82933.289999999994</v>
      </c>
      <c r="I677" s="60" t="s">
        <v>20</v>
      </c>
      <c r="J677" s="60" t="s">
        <v>1374</v>
      </c>
      <c r="K677" s="60" t="s">
        <v>2216</v>
      </c>
      <c r="L677" s="60" t="s">
        <v>3432</v>
      </c>
      <c r="M677" s="60" t="s">
        <v>3431</v>
      </c>
      <c r="N677" s="60" t="s">
        <v>290</v>
      </c>
      <c r="O677" s="60" t="s">
        <v>290</v>
      </c>
      <c r="P677" s="60" t="s">
        <v>1373</v>
      </c>
      <c r="Q677" s="60" t="s">
        <v>290</v>
      </c>
      <c r="R677" s="60" t="s">
        <v>1135</v>
      </c>
      <c r="S677" s="73"/>
      <c r="T677" s="60" t="s">
        <v>290</v>
      </c>
      <c r="U677" s="73">
        <v>44703</v>
      </c>
      <c r="V677" s="60" t="s">
        <v>290</v>
      </c>
    </row>
    <row r="678" spans="1:22" ht="14.5">
      <c r="A678" s="60" t="s">
        <v>578</v>
      </c>
      <c r="B678" s="60" t="s">
        <v>691</v>
      </c>
      <c r="C678" s="60" t="s">
        <v>674</v>
      </c>
      <c r="D678" s="60" t="s">
        <v>1325</v>
      </c>
      <c r="E678" s="60" t="s">
        <v>3451</v>
      </c>
      <c r="F678" s="73">
        <v>44711</v>
      </c>
      <c r="G678" s="61">
        <v>-53244.71</v>
      </c>
      <c r="H678" s="61">
        <v>-4552422.71</v>
      </c>
      <c r="I678" s="60" t="s">
        <v>20</v>
      </c>
      <c r="J678" s="60" t="s">
        <v>1374</v>
      </c>
      <c r="K678" s="60" t="s">
        <v>2221</v>
      </c>
      <c r="L678" s="60" t="s">
        <v>3452</v>
      </c>
      <c r="M678" s="60" t="s">
        <v>3451</v>
      </c>
      <c r="N678" s="60" t="s">
        <v>290</v>
      </c>
      <c r="O678" s="60" t="s">
        <v>290</v>
      </c>
      <c r="P678" s="60" t="s">
        <v>1373</v>
      </c>
      <c r="Q678" s="60" t="s">
        <v>290</v>
      </c>
      <c r="R678" s="60" t="s">
        <v>1135</v>
      </c>
      <c r="S678" s="73"/>
      <c r="T678" s="60" t="s">
        <v>290</v>
      </c>
      <c r="U678" s="73">
        <v>44711</v>
      </c>
      <c r="V678" s="60" t="s">
        <v>290</v>
      </c>
    </row>
    <row r="679" spans="1:22" ht="14.5">
      <c r="A679" s="60" t="s">
        <v>578</v>
      </c>
      <c r="B679" s="60" t="s">
        <v>691</v>
      </c>
      <c r="C679" s="60" t="s">
        <v>674</v>
      </c>
      <c r="D679" s="60" t="s">
        <v>1325</v>
      </c>
      <c r="E679" s="60" t="s">
        <v>3453</v>
      </c>
      <c r="F679" s="73">
        <v>44703</v>
      </c>
      <c r="G679" s="61">
        <v>-61061.57</v>
      </c>
      <c r="H679" s="61">
        <v>-5220764.24</v>
      </c>
      <c r="I679" s="60" t="s">
        <v>20</v>
      </c>
      <c r="J679" s="60" t="s">
        <v>1374</v>
      </c>
      <c r="K679" s="60" t="s">
        <v>2221</v>
      </c>
      <c r="L679" s="60" t="s">
        <v>3454</v>
      </c>
      <c r="M679" s="60" t="s">
        <v>3453</v>
      </c>
      <c r="N679" s="60" t="s">
        <v>290</v>
      </c>
      <c r="O679" s="60" t="s">
        <v>290</v>
      </c>
      <c r="P679" s="60" t="s">
        <v>1373</v>
      </c>
      <c r="Q679" s="60" t="s">
        <v>290</v>
      </c>
      <c r="R679" s="60" t="s">
        <v>1135</v>
      </c>
      <c r="S679" s="73"/>
      <c r="T679" s="60" t="s">
        <v>290</v>
      </c>
      <c r="U679" s="73">
        <v>44703</v>
      </c>
      <c r="V679" s="60" t="s">
        <v>290</v>
      </c>
    </row>
    <row r="680" spans="1:22" ht="14.5">
      <c r="A680" s="60" t="s">
        <v>578</v>
      </c>
      <c r="B680" s="60" t="s">
        <v>691</v>
      </c>
      <c r="C680" s="60" t="s">
        <v>674</v>
      </c>
      <c r="D680" s="60" t="s">
        <v>1325</v>
      </c>
      <c r="E680" s="60" t="s">
        <v>3472</v>
      </c>
      <c r="F680" s="73">
        <v>44704</v>
      </c>
      <c r="G680" s="61">
        <v>-7695</v>
      </c>
      <c r="H680" s="61">
        <v>-657922.5</v>
      </c>
      <c r="I680" s="60" t="s">
        <v>20</v>
      </c>
      <c r="J680" s="60" t="s">
        <v>1374</v>
      </c>
      <c r="K680" s="60" t="s">
        <v>2221</v>
      </c>
      <c r="L680" s="60" t="s">
        <v>3473</v>
      </c>
      <c r="M680" s="60" t="s">
        <v>3472</v>
      </c>
      <c r="N680" s="60" t="s">
        <v>290</v>
      </c>
      <c r="O680" s="60" t="s">
        <v>290</v>
      </c>
      <c r="P680" s="60" t="s">
        <v>1373</v>
      </c>
      <c r="Q680" s="60" t="s">
        <v>290</v>
      </c>
      <c r="R680" s="60" t="s">
        <v>1135</v>
      </c>
      <c r="S680" s="73"/>
      <c r="T680" s="60" t="s">
        <v>290</v>
      </c>
      <c r="U680" s="73">
        <v>44704</v>
      </c>
      <c r="V680" s="60" t="s">
        <v>290</v>
      </c>
    </row>
    <row r="681" spans="1:22" ht="14.5">
      <c r="A681" s="60" t="s">
        <v>578</v>
      </c>
      <c r="B681" s="60" t="s">
        <v>691</v>
      </c>
      <c r="C681" s="60" t="s">
        <v>674</v>
      </c>
      <c r="D681" s="60" t="s">
        <v>1325</v>
      </c>
      <c r="E681" s="60" t="s">
        <v>3474</v>
      </c>
      <c r="F681" s="73">
        <v>44711</v>
      </c>
      <c r="G681" s="61">
        <v>-86007.28</v>
      </c>
      <c r="H681" s="61">
        <v>-7353622.4400000004</v>
      </c>
      <c r="I681" s="60" t="s">
        <v>20</v>
      </c>
      <c r="J681" s="60" t="s">
        <v>1374</v>
      </c>
      <c r="K681" s="60" t="s">
        <v>2221</v>
      </c>
      <c r="L681" s="60" t="s">
        <v>3475</v>
      </c>
      <c r="M681" s="60" t="s">
        <v>3474</v>
      </c>
      <c r="N681" s="60" t="s">
        <v>290</v>
      </c>
      <c r="O681" s="60" t="s">
        <v>290</v>
      </c>
      <c r="P681" s="60" t="s">
        <v>1373</v>
      </c>
      <c r="Q681" s="60" t="s">
        <v>290</v>
      </c>
      <c r="R681" s="60" t="s">
        <v>1135</v>
      </c>
      <c r="S681" s="73"/>
      <c r="T681" s="60" t="s">
        <v>290</v>
      </c>
      <c r="U681" s="73">
        <v>44711</v>
      </c>
      <c r="V681" s="60" t="s">
        <v>290</v>
      </c>
    </row>
    <row r="682" spans="1:22" ht="14.5">
      <c r="A682" s="60" t="s">
        <v>578</v>
      </c>
      <c r="B682" s="60" t="s">
        <v>691</v>
      </c>
      <c r="C682" s="60" t="s">
        <v>674</v>
      </c>
      <c r="D682" s="60" t="s">
        <v>1325</v>
      </c>
      <c r="E682" s="60" t="s">
        <v>3476</v>
      </c>
      <c r="F682" s="73">
        <v>44697</v>
      </c>
      <c r="G682" s="61">
        <v>-215721.48</v>
      </c>
      <c r="H682" s="61">
        <v>-18444186.539999999</v>
      </c>
      <c r="I682" s="60" t="s">
        <v>20</v>
      </c>
      <c r="J682" s="60" t="s">
        <v>1374</v>
      </c>
      <c r="K682" s="60" t="s">
        <v>2227</v>
      </c>
      <c r="L682" s="60" t="s">
        <v>3477</v>
      </c>
      <c r="M682" s="60" t="s">
        <v>3476</v>
      </c>
      <c r="N682" s="60" t="s">
        <v>290</v>
      </c>
      <c r="O682" s="60" t="s">
        <v>290</v>
      </c>
      <c r="P682" s="60" t="s">
        <v>1373</v>
      </c>
      <c r="Q682" s="60" t="s">
        <v>290</v>
      </c>
      <c r="R682" s="60" t="s">
        <v>1135</v>
      </c>
      <c r="S682" s="73"/>
      <c r="T682" s="60" t="s">
        <v>290</v>
      </c>
      <c r="U682" s="73">
        <v>44697</v>
      </c>
      <c r="V682" s="60" t="s">
        <v>290</v>
      </c>
    </row>
    <row r="683" spans="1:22" ht="14.5">
      <c r="A683" s="60" t="s">
        <v>578</v>
      </c>
      <c r="B683" s="60" t="s">
        <v>691</v>
      </c>
      <c r="C683" s="60" t="s">
        <v>674</v>
      </c>
      <c r="D683" s="60" t="s">
        <v>1325</v>
      </c>
      <c r="E683" s="60" t="s">
        <v>3478</v>
      </c>
      <c r="F683" s="73">
        <v>44690</v>
      </c>
      <c r="G683" s="61">
        <v>-93323.54</v>
      </c>
      <c r="H683" s="61">
        <v>-7979162.6699999999</v>
      </c>
      <c r="I683" s="60" t="s">
        <v>20</v>
      </c>
      <c r="J683" s="60" t="s">
        <v>1374</v>
      </c>
      <c r="K683" s="60" t="s">
        <v>2227</v>
      </c>
      <c r="L683" s="60" t="s">
        <v>3479</v>
      </c>
      <c r="M683" s="60" t="s">
        <v>3478</v>
      </c>
      <c r="N683" s="60" t="s">
        <v>290</v>
      </c>
      <c r="O683" s="60" t="s">
        <v>290</v>
      </c>
      <c r="P683" s="60" t="s">
        <v>1373</v>
      </c>
      <c r="Q683" s="60" t="s">
        <v>290</v>
      </c>
      <c r="R683" s="60" t="s">
        <v>1135</v>
      </c>
      <c r="S683" s="73"/>
      <c r="T683" s="60" t="s">
        <v>290</v>
      </c>
      <c r="U683" s="73">
        <v>44690</v>
      </c>
      <c r="V683" s="60" t="s">
        <v>290</v>
      </c>
    </row>
    <row r="684" spans="1:22" ht="14.5">
      <c r="A684" s="60" t="s">
        <v>578</v>
      </c>
      <c r="B684" s="60" t="s">
        <v>691</v>
      </c>
      <c r="C684" s="60" t="s">
        <v>674</v>
      </c>
      <c r="D684" s="60" t="s">
        <v>1325</v>
      </c>
      <c r="E684" s="60" t="s">
        <v>3480</v>
      </c>
      <c r="F684" s="73">
        <v>44703</v>
      </c>
      <c r="G684" s="61">
        <v>-47339.34</v>
      </c>
      <c r="H684" s="61">
        <v>-4047513.57</v>
      </c>
      <c r="I684" s="60" t="s">
        <v>20</v>
      </c>
      <c r="J684" s="60" t="s">
        <v>1374</v>
      </c>
      <c r="K684" s="60" t="s">
        <v>2227</v>
      </c>
      <c r="L684" s="60" t="s">
        <v>3481</v>
      </c>
      <c r="M684" s="60" t="s">
        <v>3480</v>
      </c>
      <c r="N684" s="60" t="s">
        <v>290</v>
      </c>
      <c r="O684" s="60" t="s">
        <v>290</v>
      </c>
      <c r="P684" s="60" t="s">
        <v>1373</v>
      </c>
      <c r="Q684" s="60" t="s">
        <v>290</v>
      </c>
      <c r="R684" s="60" t="s">
        <v>1135</v>
      </c>
      <c r="S684" s="73"/>
      <c r="T684" s="60" t="s">
        <v>290</v>
      </c>
      <c r="U684" s="73">
        <v>44703</v>
      </c>
      <c r="V684" s="60" t="s">
        <v>290</v>
      </c>
    </row>
    <row r="685" spans="1:22" ht="14.5">
      <c r="A685" s="60" t="s">
        <v>578</v>
      </c>
      <c r="B685" s="60" t="s">
        <v>691</v>
      </c>
      <c r="C685" s="60" t="s">
        <v>676</v>
      </c>
      <c r="D685" s="60" t="s">
        <v>1325</v>
      </c>
      <c r="E685" s="60" t="s">
        <v>3482</v>
      </c>
      <c r="F685" s="73">
        <v>44724</v>
      </c>
      <c r="G685" s="61">
        <v>-97341.28</v>
      </c>
      <c r="H685" s="61">
        <v>-8580633.8300000001</v>
      </c>
      <c r="I685" s="60" t="s">
        <v>20</v>
      </c>
      <c r="J685" s="60" t="s">
        <v>1374</v>
      </c>
      <c r="K685" s="60" t="s">
        <v>2221</v>
      </c>
      <c r="L685" s="60" t="s">
        <v>3483</v>
      </c>
      <c r="M685" s="60" t="s">
        <v>3482</v>
      </c>
      <c r="N685" s="60" t="s">
        <v>290</v>
      </c>
      <c r="O685" s="60" t="s">
        <v>290</v>
      </c>
      <c r="P685" s="60" t="s">
        <v>290</v>
      </c>
      <c r="Q685" s="60" t="s">
        <v>290</v>
      </c>
      <c r="R685" s="60" t="s">
        <v>1135</v>
      </c>
      <c r="S685" s="73"/>
      <c r="T685" s="60" t="s">
        <v>290</v>
      </c>
      <c r="U685" s="73">
        <v>44724</v>
      </c>
      <c r="V685" s="60" t="s">
        <v>290</v>
      </c>
    </row>
    <row r="686" spans="1:22" ht="14.5">
      <c r="A686" s="60" t="s">
        <v>578</v>
      </c>
      <c r="B686" s="60" t="s">
        <v>691</v>
      </c>
      <c r="C686" s="60" t="s">
        <v>674</v>
      </c>
      <c r="D686" s="60" t="s">
        <v>1325</v>
      </c>
      <c r="E686" s="60" t="s">
        <v>2226</v>
      </c>
      <c r="F686" s="73">
        <v>44663</v>
      </c>
      <c r="G686" s="61">
        <v>-145999.62</v>
      </c>
      <c r="H686" s="61">
        <v>-12446467.609999999</v>
      </c>
      <c r="I686" s="60" t="s">
        <v>20</v>
      </c>
      <c r="J686" s="60" t="s">
        <v>1374</v>
      </c>
      <c r="K686" s="60" t="s">
        <v>2227</v>
      </c>
      <c r="L686" s="60" t="s">
        <v>2228</v>
      </c>
      <c r="M686" s="60" t="s">
        <v>2226</v>
      </c>
      <c r="N686" s="60" t="s">
        <v>290</v>
      </c>
      <c r="O686" s="60" t="s">
        <v>290</v>
      </c>
      <c r="P686" s="60" t="s">
        <v>1373</v>
      </c>
      <c r="Q686" s="60" t="s">
        <v>290</v>
      </c>
      <c r="R686" s="60" t="s">
        <v>1135</v>
      </c>
      <c r="S686" s="73">
        <v>44746</v>
      </c>
      <c r="T686" s="60" t="s">
        <v>3828</v>
      </c>
      <c r="U686" s="73">
        <v>44663</v>
      </c>
      <c r="V686" s="60" t="s">
        <v>290</v>
      </c>
    </row>
    <row r="687" spans="1:22" ht="14.5">
      <c r="A687" s="60" t="s">
        <v>578</v>
      </c>
      <c r="B687" s="60" t="s">
        <v>691</v>
      </c>
      <c r="C687" s="60" t="s">
        <v>674</v>
      </c>
      <c r="D687" s="60" t="s">
        <v>1325</v>
      </c>
      <c r="E687" s="60" t="s">
        <v>2224</v>
      </c>
      <c r="F687" s="73">
        <v>44669</v>
      </c>
      <c r="G687" s="61">
        <v>-174791.27</v>
      </c>
      <c r="H687" s="61">
        <v>-14900955.77</v>
      </c>
      <c r="I687" s="60" t="s">
        <v>20</v>
      </c>
      <c r="J687" s="60" t="s">
        <v>1374</v>
      </c>
      <c r="K687" s="60" t="s">
        <v>2221</v>
      </c>
      <c r="L687" s="60" t="s">
        <v>2225</v>
      </c>
      <c r="M687" s="60" t="s">
        <v>2224</v>
      </c>
      <c r="N687" s="60" t="s">
        <v>290</v>
      </c>
      <c r="O687" s="60" t="s">
        <v>290</v>
      </c>
      <c r="P687" s="60" t="s">
        <v>1373</v>
      </c>
      <c r="Q687" s="60" t="s">
        <v>290</v>
      </c>
      <c r="R687" s="60" t="s">
        <v>1135</v>
      </c>
      <c r="S687" s="73">
        <v>44746</v>
      </c>
      <c r="T687" s="60" t="s">
        <v>3829</v>
      </c>
      <c r="U687" s="73">
        <v>44669</v>
      </c>
      <c r="V687" s="60" t="s">
        <v>290</v>
      </c>
    </row>
    <row r="688" spans="1:22" ht="14.5">
      <c r="A688" s="60" t="s">
        <v>578</v>
      </c>
      <c r="B688" s="60" t="s">
        <v>691</v>
      </c>
      <c r="C688" s="60" t="s">
        <v>674</v>
      </c>
      <c r="D688" s="60" t="s">
        <v>1325</v>
      </c>
      <c r="E688" s="60" t="s">
        <v>3433</v>
      </c>
      <c r="F688" s="73">
        <v>44706</v>
      </c>
      <c r="G688" s="61">
        <v>-55058.38</v>
      </c>
      <c r="H688" s="61">
        <v>-4707491.49</v>
      </c>
      <c r="I688" s="60" t="s">
        <v>20</v>
      </c>
      <c r="J688" s="60" t="s">
        <v>1374</v>
      </c>
      <c r="K688" s="60" t="s">
        <v>2221</v>
      </c>
      <c r="L688" s="60" t="s">
        <v>3434</v>
      </c>
      <c r="M688" s="60" t="s">
        <v>3433</v>
      </c>
      <c r="N688" s="60" t="s">
        <v>290</v>
      </c>
      <c r="O688" s="60" t="s">
        <v>290</v>
      </c>
      <c r="P688" s="60" t="s">
        <v>1373</v>
      </c>
      <c r="Q688" s="60" t="s">
        <v>290</v>
      </c>
      <c r="R688" s="60" t="s">
        <v>1135</v>
      </c>
      <c r="S688" s="73">
        <v>44749</v>
      </c>
      <c r="T688" s="60" t="s">
        <v>3830</v>
      </c>
      <c r="U688" s="73">
        <v>44706</v>
      </c>
      <c r="V688" s="60" t="s">
        <v>290</v>
      </c>
    </row>
    <row r="689" spans="1:22" ht="14.5">
      <c r="A689" s="60" t="s">
        <v>578</v>
      </c>
      <c r="B689" s="60" t="s">
        <v>691</v>
      </c>
      <c r="C689" s="60" t="s">
        <v>674</v>
      </c>
      <c r="D689" s="60" t="s">
        <v>1325</v>
      </c>
      <c r="E689" s="60" t="s">
        <v>3429</v>
      </c>
      <c r="F689" s="73">
        <v>44697</v>
      </c>
      <c r="G689" s="61">
        <v>-87310.86</v>
      </c>
      <c r="H689" s="61">
        <v>-7465078.5300000003</v>
      </c>
      <c r="I689" s="60" t="s">
        <v>20</v>
      </c>
      <c r="J689" s="60" t="s">
        <v>1374</v>
      </c>
      <c r="K689" s="60" t="s">
        <v>2216</v>
      </c>
      <c r="L689" s="60" t="s">
        <v>3430</v>
      </c>
      <c r="M689" s="60" t="s">
        <v>3429</v>
      </c>
      <c r="N689" s="60" t="s">
        <v>290</v>
      </c>
      <c r="O689" s="60" t="s">
        <v>290</v>
      </c>
      <c r="P689" s="60" t="s">
        <v>1373</v>
      </c>
      <c r="Q689" s="60" t="s">
        <v>290</v>
      </c>
      <c r="R689" s="60" t="s">
        <v>1135</v>
      </c>
      <c r="S689" s="73">
        <v>44749</v>
      </c>
      <c r="T689" s="60" t="s">
        <v>3831</v>
      </c>
      <c r="U689" s="73">
        <v>44697</v>
      </c>
      <c r="V689" s="60" t="s">
        <v>290</v>
      </c>
    </row>
    <row r="690" spans="1:22" ht="14.5">
      <c r="A690" s="60" t="s">
        <v>578</v>
      </c>
      <c r="B690" s="60" t="s">
        <v>691</v>
      </c>
      <c r="C690" s="60" t="s">
        <v>674</v>
      </c>
      <c r="D690" s="60" t="s">
        <v>1325</v>
      </c>
      <c r="E690" s="60" t="s">
        <v>3445</v>
      </c>
      <c r="F690" s="73">
        <v>44706</v>
      </c>
      <c r="G690" s="61">
        <v>-29408.95</v>
      </c>
      <c r="H690" s="61">
        <v>-2514465.23</v>
      </c>
      <c r="I690" s="60" t="s">
        <v>20</v>
      </c>
      <c r="J690" s="60" t="s">
        <v>1374</v>
      </c>
      <c r="K690" s="60" t="s">
        <v>2221</v>
      </c>
      <c r="L690" s="60" t="s">
        <v>3446</v>
      </c>
      <c r="M690" s="60" t="s">
        <v>3445</v>
      </c>
      <c r="N690" s="60" t="s">
        <v>290</v>
      </c>
      <c r="O690" s="60" t="s">
        <v>290</v>
      </c>
      <c r="P690" s="60" t="s">
        <v>1373</v>
      </c>
      <c r="Q690" s="60" t="s">
        <v>290</v>
      </c>
      <c r="R690" s="60" t="s">
        <v>1135</v>
      </c>
      <c r="S690" s="73">
        <v>44749</v>
      </c>
      <c r="T690" s="60" t="s">
        <v>3832</v>
      </c>
      <c r="U690" s="73">
        <v>44706</v>
      </c>
      <c r="V690" s="60" t="s">
        <v>290</v>
      </c>
    </row>
    <row r="691" spans="1:22" ht="14.5">
      <c r="A691" s="60" t="s">
        <v>578</v>
      </c>
      <c r="B691" s="60" t="s">
        <v>691</v>
      </c>
      <c r="C691" s="60" t="s">
        <v>674</v>
      </c>
      <c r="D691" s="60" t="s">
        <v>1325</v>
      </c>
      <c r="E691" s="60" t="s">
        <v>3447</v>
      </c>
      <c r="F691" s="73">
        <v>44711</v>
      </c>
      <c r="G691" s="61">
        <v>-85845.59</v>
      </c>
      <c r="H691" s="61">
        <v>-7339797.9500000002</v>
      </c>
      <c r="I691" s="60" t="s">
        <v>20</v>
      </c>
      <c r="J691" s="60" t="s">
        <v>1374</v>
      </c>
      <c r="K691" s="60" t="s">
        <v>2221</v>
      </c>
      <c r="L691" s="60" t="s">
        <v>3448</v>
      </c>
      <c r="M691" s="60" t="s">
        <v>3447</v>
      </c>
      <c r="N691" s="60" t="s">
        <v>290</v>
      </c>
      <c r="O691" s="60" t="s">
        <v>290</v>
      </c>
      <c r="P691" s="60" t="s">
        <v>1373</v>
      </c>
      <c r="Q691" s="60" t="s">
        <v>290</v>
      </c>
      <c r="R691" s="60" t="s">
        <v>1135</v>
      </c>
      <c r="S691" s="73">
        <v>44749</v>
      </c>
      <c r="T691" s="60" t="s">
        <v>3833</v>
      </c>
      <c r="U691" s="73">
        <v>44711</v>
      </c>
      <c r="V691" s="60" t="s">
        <v>290</v>
      </c>
    </row>
    <row r="692" spans="1:22" ht="14.5">
      <c r="A692" s="60" t="s">
        <v>578</v>
      </c>
      <c r="B692" s="60" t="s">
        <v>691</v>
      </c>
      <c r="C692" s="60" t="s">
        <v>674</v>
      </c>
      <c r="D692" s="60" t="s">
        <v>1325</v>
      </c>
      <c r="E692" s="60" t="s">
        <v>2213</v>
      </c>
      <c r="F692" s="73">
        <v>44591</v>
      </c>
      <c r="G692" s="61">
        <v>-36936.76</v>
      </c>
      <c r="H692" s="61">
        <v>-3134084.09</v>
      </c>
      <c r="I692" s="60" t="s">
        <v>20</v>
      </c>
      <c r="J692" s="60" t="s">
        <v>1374</v>
      </c>
      <c r="K692" s="60" t="s">
        <v>2214</v>
      </c>
      <c r="L692" s="60" t="s">
        <v>2215</v>
      </c>
      <c r="M692" s="60" t="s">
        <v>2213</v>
      </c>
      <c r="N692" s="60" t="s">
        <v>290</v>
      </c>
      <c r="O692" s="60" t="s">
        <v>290</v>
      </c>
      <c r="P692" s="60" t="s">
        <v>1373</v>
      </c>
      <c r="Q692" s="60" t="s">
        <v>290</v>
      </c>
      <c r="R692" s="60" t="s">
        <v>1135</v>
      </c>
      <c r="S692" s="73">
        <v>44759</v>
      </c>
      <c r="T692" s="60" t="s">
        <v>3990</v>
      </c>
      <c r="U692" s="73">
        <v>44591</v>
      </c>
      <c r="V692" s="60" t="s">
        <v>290</v>
      </c>
    </row>
    <row r="693" spans="1:22" ht="14.5">
      <c r="A693" s="60" t="s">
        <v>578</v>
      </c>
      <c r="B693" s="60" t="s">
        <v>691</v>
      </c>
      <c r="C693" s="60" t="s">
        <v>674</v>
      </c>
      <c r="D693" s="60" t="s">
        <v>1325</v>
      </c>
      <c r="E693" s="60" t="s">
        <v>2222</v>
      </c>
      <c r="F693" s="73">
        <v>44664</v>
      </c>
      <c r="G693" s="61">
        <v>-78993.33</v>
      </c>
      <c r="H693" s="61">
        <v>-6734181.3799999999</v>
      </c>
      <c r="I693" s="60" t="s">
        <v>20</v>
      </c>
      <c r="J693" s="60" t="s">
        <v>1374</v>
      </c>
      <c r="K693" s="60" t="s">
        <v>2221</v>
      </c>
      <c r="L693" s="60" t="s">
        <v>2223</v>
      </c>
      <c r="M693" s="60" t="s">
        <v>2222</v>
      </c>
      <c r="N693" s="60" t="s">
        <v>290</v>
      </c>
      <c r="O693" s="60" t="s">
        <v>290</v>
      </c>
      <c r="P693" s="60" t="s">
        <v>1373</v>
      </c>
      <c r="Q693" s="60" t="s">
        <v>290</v>
      </c>
      <c r="R693" s="60" t="s">
        <v>1135</v>
      </c>
      <c r="S693" s="73">
        <v>44759</v>
      </c>
      <c r="T693" s="60" t="s">
        <v>3991</v>
      </c>
      <c r="U693" s="73">
        <v>44664</v>
      </c>
      <c r="V693" s="60" t="s">
        <v>290</v>
      </c>
    </row>
    <row r="694" spans="1:22" ht="14.5">
      <c r="A694" s="60" t="s">
        <v>578</v>
      </c>
      <c r="B694" s="60" t="s">
        <v>691</v>
      </c>
      <c r="C694" s="60" t="s">
        <v>674</v>
      </c>
      <c r="D694" s="60" t="s">
        <v>1325</v>
      </c>
      <c r="E694" s="60" t="s">
        <v>3437</v>
      </c>
      <c r="F694" s="73">
        <v>44711</v>
      </c>
      <c r="G694" s="61">
        <v>-32400.16</v>
      </c>
      <c r="H694" s="61">
        <v>-2770213.68</v>
      </c>
      <c r="I694" s="60" t="s">
        <v>20</v>
      </c>
      <c r="J694" s="60" t="s">
        <v>1374</v>
      </c>
      <c r="K694" s="60" t="s">
        <v>2221</v>
      </c>
      <c r="L694" s="60" t="s">
        <v>3438</v>
      </c>
      <c r="M694" s="60" t="s">
        <v>3437</v>
      </c>
      <c r="N694" s="60" t="s">
        <v>290</v>
      </c>
      <c r="O694" s="60" t="s">
        <v>290</v>
      </c>
      <c r="P694" s="60" t="s">
        <v>1373</v>
      </c>
      <c r="Q694" s="60" t="s">
        <v>290</v>
      </c>
      <c r="R694" s="60" t="s">
        <v>1135</v>
      </c>
      <c r="S694" s="73">
        <v>44761</v>
      </c>
      <c r="T694" s="60" t="s">
        <v>3992</v>
      </c>
      <c r="U694" s="73">
        <v>44711</v>
      </c>
      <c r="V694" s="60" t="s">
        <v>290</v>
      </c>
    </row>
    <row r="695" spans="1:22" ht="14.5">
      <c r="A695" s="60" t="s">
        <v>578</v>
      </c>
      <c r="B695" s="60" t="s">
        <v>691</v>
      </c>
      <c r="C695" s="60" t="s">
        <v>674</v>
      </c>
      <c r="D695" s="60" t="s">
        <v>1325</v>
      </c>
      <c r="E695" s="60" t="s">
        <v>3449</v>
      </c>
      <c r="F695" s="73">
        <v>44706</v>
      </c>
      <c r="G695" s="61">
        <v>-85721.49</v>
      </c>
      <c r="H695" s="61">
        <v>-7329187.4000000004</v>
      </c>
      <c r="I695" s="60" t="s">
        <v>20</v>
      </c>
      <c r="J695" s="60" t="s">
        <v>1374</v>
      </c>
      <c r="K695" s="60" t="s">
        <v>2221</v>
      </c>
      <c r="L695" s="60" t="s">
        <v>3450</v>
      </c>
      <c r="M695" s="60" t="s">
        <v>3449</v>
      </c>
      <c r="N695" s="60" t="s">
        <v>290</v>
      </c>
      <c r="O695" s="60" t="s">
        <v>290</v>
      </c>
      <c r="P695" s="60" t="s">
        <v>1373</v>
      </c>
      <c r="Q695" s="60" t="s">
        <v>290</v>
      </c>
      <c r="R695" s="60" t="s">
        <v>1135</v>
      </c>
      <c r="S695" s="73">
        <v>44759</v>
      </c>
      <c r="T695" s="60" t="s">
        <v>3993</v>
      </c>
      <c r="U695" s="73">
        <v>44706</v>
      </c>
      <c r="V695" s="60" t="s">
        <v>290</v>
      </c>
    </row>
    <row r="696" spans="1:22" ht="14.5">
      <c r="A696" s="60" t="s">
        <v>578</v>
      </c>
      <c r="B696" s="60" t="s">
        <v>691</v>
      </c>
      <c r="C696" s="60" t="s">
        <v>676</v>
      </c>
      <c r="D696" s="60" t="s">
        <v>1325</v>
      </c>
      <c r="E696" s="60" t="s">
        <v>2229</v>
      </c>
      <c r="F696" s="73">
        <v>44641</v>
      </c>
      <c r="G696" s="61">
        <v>-14122.68</v>
      </c>
      <c r="H696" s="61">
        <v>-1201133.93</v>
      </c>
      <c r="I696" s="60" t="s">
        <v>20</v>
      </c>
      <c r="J696" s="60" t="s">
        <v>2230</v>
      </c>
      <c r="K696" s="60" t="s">
        <v>2231</v>
      </c>
      <c r="L696" s="60" t="s">
        <v>2231</v>
      </c>
      <c r="M696" s="60" t="s">
        <v>2229</v>
      </c>
      <c r="N696" s="60" t="s">
        <v>290</v>
      </c>
      <c r="O696" s="60" t="s">
        <v>290</v>
      </c>
      <c r="P696" s="60" t="s">
        <v>665</v>
      </c>
      <c r="Q696" s="60" t="s">
        <v>290</v>
      </c>
      <c r="R696" s="60" t="s">
        <v>1135</v>
      </c>
      <c r="S696" s="73">
        <v>44746</v>
      </c>
      <c r="T696" s="60" t="s">
        <v>3834</v>
      </c>
      <c r="U696" s="73">
        <v>44635</v>
      </c>
      <c r="V696" s="60" t="s">
        <v>290</v>
      </c>
    </row>
    <row r="697" spans="1:22" ht="14.5">
      <c r="A697" s="60" t="s">
        <v>578</v>
      </c>
      <c r="B697" s="60" t="s">
        <v>691</v>
      </c>
      <c r="C697" s="60" t="s">
        <v>676</v>
      </c>
      <c r="D697" s="60" t="s">
        <v>1325</v>
      </c>
      <c r="E697" s="60" t="s">
        <v>2232</v>
      </c>
      <c r="F697" s="73">
        <v>44661</v>
      </c>
      <c r="G697" s="61">
        <v>-7545.76</v>
      </c>
      <c r="H697" s="61">
        <v>-643276.04</v>
      </c>
      <c r="I697" s="60" t="s">
        <v>20</v>
      </c>
      <c r="J697" s="60" t="s">
        <v>2233</v>
      </c>
      <c r="K697" s="60" t="s">
        <v>2234</v>
      </c>
      <c r="L697" s="60" t="s">
        <v>2234</v>
      </c>
      <c r="M697" s="60" t="s">
        <v>2232</v>
      </c>
      <c r="N697" s="60" t="s">
        <v>290</v>
      </c>
      <c r="O697" s="60" t="s">
        <v>290</v>
      </c>
      <c r="P697" s="60" t="s">
        <v>1180</v>
      </c>
      <c r="Q697" s="60" t="s">
        <v>290</v>
      </c>
      <c r="R697" s="60" t="s">
        <v>1135</v>
      </c>
      <c r="S697" s="73">
        <v>44746</v>
      </c>
      <c r="T697" s="60" t="s">
        <v>3835</v>
      </c>
      <c r="U697" s="73">
        <v>44657</v>
      </c>
      <c r="V697" s="60" t="s">
        <v>290</v>
      </c>
    </row>
    <row r="698" spans="1:22" ht="14.5">
      <c r="A698" s="60" t="s">
        <v>578</v>
      </c>
      <c r="B698" s="60" t="s">
        <v>691</v>
      </c>
      <c r="C698" s="60" t="s">
        <v>676</v>
      </c>
      <c r="D698" s="60" t="s">
        <v>1325</v>
      </c>
      <c r="E698" s="60" t="s">
        <v>2235</v>
      </c>
      <c r="F698" s="73">
        <v>44656</v>
      </c>
      <c r="G698" s="61">
        <v>-29359.26</v>
      </c>
      <c r="H698" s="61">
        <v>-2502876.92</v>
      </c>
      <c r="I698" s="60" t="s">
        <v>20</v>
      </c>
      <c r="J698" s="60" t="s">
        <v>2236</v>
      </c>
      <c r="K698" s="60" t="s">
        <v>2237</v>
      </c>
      <c r="L698" s="60" t="s">
        <v>2237</v>
      </c>
      <c r="M698" s="60" t="s">
        <v>2235</v>
      </c>
      <c r="N698" s="60" t="s">
        <v>290</v>
      </c>
      <c r="O698" s="60" t="s">
        <v>290</v>
      </c>
      <c r="P698" s="60" t="s">
        <v>1352</v>
      </c>
      <c r="Q698" s="60" t="s">
        <v>290</v>
      </c>
      <c r="R698" s="60" t="s">
        <v>1135</v>
      </c>
      <c r="S698" s="73">
        <v>44759</v>
      </c>
      <c r="T698" s="60" t="s">
        <v>3994</v>
      </c>
      <c r="U698" s="73">
        <v>44656</v>
      </c>
      <c r="V698" s="60" t="s">
        <v>290</v>
      </c>
    </row>
    <row r="699" spans="1:22" ht="14.5">
      <c r="A699" s="60" t="s">
        <v>578</v>
      </c>
      <c r="B699" s="60" t="s">
        <v>1130</v>
      </c>
      <c r="C699" s="60" t="s">
        <v>676</v>
      </c>
      <c r="D699" s="60" t="s">
        <v>1325</v>
      </c>
      <c r="E699" s="60" t="s">
        <v>3484</v>
      </c>
      <c r="F699" s="73">
        <v>44739</v>
      </c>
      <c r="G699" s="61">
        <v>-3218.46</v>
      </c>
      <c r="H699" s="61">
        <v>-283707.25</v>
      </c>
      <c r="I699" s="60" t="s">
        <v>20</v>
      </c>
      <c r="J699" s="60" t="s">
        <v>3485</v>
      </c>
      <c r="K699" s="60" t="s">
        <v>3486</v>
      </c>
      <c r="L699" s="60" t="s">
        <v>3487</v>
      </c>
      <c r="M699" s="60" t="s">
        <v>3484</v>
      </c>
      <c r="N699" s="60" t="s">
        <v>290</v>
      </c>
      <c r="O699" s="60" t="s">
        <v>290</v>
      </c>
      <c r="P699" s="60" t="s">
        <v>732</v>
      </c>
      <c r="Q699" s="60" t="s">
        <v>290</v>
      </c>
      <c r="R699" s="60" t="s">
        <v>1135</v>
      </c>
      <c r="S699" s="73">
        <v>44749</v>
      </c>
      <c r="T699" s="60" t="s">
        <v>3836</v>
      </c>
      <c r="U699" s="73">
        <v>44739</v>
      </c>
      <c r="V699" s="60" t="s">
        <v>290</v>
      </c>
    </row>
    <row r="700" spans="1:22" ht="14.5">
      <c r="A700" s="60" t="s">
        <v>578</v>
      </c>
      <c r="B700" s="60" t="s">
        <v>691</v>
      </c>
      <c r="C700" s="60" t="s">
        <v>674</v>
      </c>
      <c r="D700" s="60" t="s">
        <v>1325</v>
      </c>
      <c r="E700" s="60" t="s">
        <v>2238</v>
      </c>
      <c r="F700" s="73">
        <v>44649</v>
      </c>
      <c r="G700" s="61">
        <v>-275695.92</v>
      </c>
      <c r="H700" s="61">
        <v>-23447938</v>
      </c>
      <c r="I700" s="60" t="s">
        <v>20</v>
      </c>
      <c r="J700" s="60" t="s">
        <v>2239</v>
      </c>
      <c r="K700" s="60" t="s">
        <v>2240</v>
      </c>
      <c r="L700" s="60" t="s">
        <v>2241</v>
      </c>
      <c r="M700" s="60" t="s">
        <v>2238</v>
      </c>
      <c r="N700" s="60" t="s">
        <v>290</v>
      </c>
      <c r="O700" s="60" t="s">
        <v>290</v>
      </c>
      <c r="P700" s="60" t="s">
        <v>2087</v>
      </c>
      <c r="Q700" s="60" t="s">
        <v>290</v>
      </c>
      <c r="R700" s="60" t="s">
        <v>1135</v>
      </c>
      <c r="S700" s="73"/>
      <c r="T700" s="60" t="s">
        <v>290</v>
      </c>
      <c r="U700" s="73">
        <v>44649</v>
      </c>
      <c r="V700" s="60" t="s">
        <v>290</v>
      </c>
    </row>
    <row r="701" spans="1:22" ht="14.5">
      <c r="A701" s="60" t="s">
        <v>578</v>
      </c>
      <c r="B701" s="60" t="s">
        <v>691</v>
      </c>
      <c r="C701" s="60" t="s">
        <v>676</v>
      </c>
      <c r="D701" s="60" t="s">
        <v>1325</v>
      </c>
      <c r="E701" s="60" t="s">
        <v>3488</v>
      </c>
      <c r="F701" s="73">
        <v>44724</v>
      </c>
      <c r="G701" s="61">
        <v>-78971.87</v>
      </c>
      <c r="H701" s="61">
        <v>-6961370.3399999999</v>
      </c>
      <c r="I701" s="60" t="s">
        <v>20</v>
      </c>
      <c r="J701" s="60" t="s">
        <v>3489</v>
      </c>
      <c r="K701" s="60" t="s">
        <v>1961</v>
      </c>
      <c r="L701" s="60" t="s">
        <v>3490</v>
      </c>
      <c r="M701" s="60" t="s">
        <v>3488</v>
      </c>
      <c r="N701" s="60" t="s">
        <v>290</v>
      </c>
      <c r="O701" s="60" t="s">
        <v>290</v>
      </c>
      <c r="P701" s="60" t="s">
        <v>290</v>
      </c>
      <c r="Q701" s="60" t="s">
        <v>290</v>
      </c>
      <c r="R701" s="60" t="s">
        <v>1135</v>
      </c>
      <c r="S701" s="73"/>
      <c r="T701" s="60" t="s">
        <v>290</v>
      </c>
      <c r="U701" s="73">
        <v>44724</v>
      </c>
      <c r="V701" s="60" t="s">
        <v>290</v>
      </c>
    </row>
    <row r="702" spans="1:22" ht="14.5">
      <c r="A702" s="60" t="s">
        <v>1155</v>
      </c>
      <c r="B702" s="60" t="s">
        <v>691</v>
      </c>
      <c r="C702" s="60" t="s">
        <v>1156</v>
      </c>
      <c r="D702" s="60" t="s">
        <v>1323</v>
      </c>
      <c r="E702" s="60" t="s">
        <v>1157</v>
      </c>
      <c r="F702" s="73">
        <v>41973</v>
      </c>
      <c r="G702" s="61">
        <v>45814.48</v>
      </c>
      <c r="H702" s="61">
        <v>3632630</v>
      </c>
      <c r="I702" s="60" t="s">
        <v>271</v>
      </c>
      <c r="J702" s="60" t="s">
        <v>1158</v>
      </c>
      <c r="K702" s="60" t="s">
        <v>1159</v>
      </c>
      <c r="L702" s="60" t="s">
        <v>1160</v>
      </c>
      <c r="M702" s="60" t="s">
        <v>1338</v>
      </c>
      <c r="N702" s="60" t="s">
        <v>1159</v>
      </c>
      <c r="O702" s="60" t="s">
        <v>290</v>
      </c>
      <c r="P702" s="60" t="s">
        <v>1146</v>
      </c>
      <c r="Q702" s="60" t="s">
        <v>290</v>
      </c>
      <c r="R702" s="60" t="s">
        <v>1135</v>
      </c>
      <c r="S702" s="73"/>
      <c r="T702" s="60" t="s">
        <v>290</v>
      </c>
      <c r="U702" s="73">
        <v>41973</v>
      </c>
      <c r="V702" s="60" t="s">
        <v>290</v>
      </c>
    </row>
    <row r="703" spans="1:22" ht="14.5">
      <c r="A703" s="60" t="s">
        <v>1155</v>
      </c>
      <c r="B703" s="60" t="s">
        <v>691</v>
      </c>
      <c r="C703" s="60" t="s">
        <v>593</v>
      </c>
      <c r="D703" s="60" t="s">
        <v>290</v>
      </c>
      <c r="E703" s="60" t="s">
        <v>1165</v>
      </c>
      <c r="F703" s="73">
        <v>42369</v>
      </c>
      <c r="G703" s="61">
        <v>345.19</v>
      </c>
      <c r="H703" s="61">
        <v>27370</v>
      </c>
      <c r="I703" s="60" t="s">
        <v>271</v>
      </c>
      <c r="J703" s="60" t="s">
        <v>1158</v>
      </c>
      <c r="K703" s="60" t="s">
        <v>1159</v>
      </c>
      <c r="L703" s="60" t="s">
        <v>1160</v>
      </c>
      <c r="M703" s="60" t="s">
        <v>1165</v>
      </c>
      <c r="N703" s="60" t="s">
        <v>1159</v>
      </c>
      <c r="O703" s="60" t="s">
        <v>290</v>
      </c>
      <c r="P703" s="60" t="s">
        <v>1146</v>
      </c>
      <c r="Q703" s="60" t="s">
        <v>290</v>
      </c>
      <c r="R703" s="60" t="s">
        <v>1144</v>
      </c>
      <c r="S703" s="73"/>
      <c r="T703" s="60" t="s">
        <v>290</v>
      </c>
      <c r="U703" s="73">
        <v>42369</v>
      </c>
      <c r="V703" s="60" t="s">
        <v>290</v>
      </c>
    </row>
    <row r="704" spans="1:22" ht="14.5">
      <c r="A704" s="60" t="s">
        <v>1147</v>
      </c>
      <c r="B704" s="60" t="s">
        <v>1130</v>
      </c>
      <c r="C704" s="60" t="s">
        <v>1131</v>
      </c>
      <c r="D704" s="60" t="s">
        <v>1383</v>
      </c>
      <c r="E704" s="60" t="s">
        <v>2244</v>
      </c>
      <c r="F704" s="73">
        <v>44668</v>
      </c>
      <c r="G704" s="61">
        <v>4300.84</v>
      </c>
      <c r="H704" s="61">
        <v>366646.61</v>
      </c>
      <c r="I704" s="60" t="s">
        <v>20</v>
      </c>
      <c r="J704" s="60" t="s">
        <v>2243</v>
      </c>
      <c r="K704" s="60" t="s">
        <v>1148</v>
      </c>
      <c r="L704" s="60" t="s">
        <v>2245</v>
      </c>
      <c r="M704" s="60" t="s">
        <v>2244</v>
      </c>
      <c r="N704" s="60" t="s">
        <v>290</v>
      </c>
      <c r="O704" s="60" t="s">
        <v>1148</v>
      </c>
      <c r="P704" s="60" t="s">
        <v>290</v>
      </c>
      <c r="Q704" s="60" t="s">
        <v>290</v>
      </c>
      <c r="R704" s="60" t="s">
        <v>1135</v>
      </c>
      <c r="S704" s="73"/>
      <c r="T704" s="60" t="s">
        <v>290</v>
      </c>
      <c r="U704" s="73">
        <v>44668</v>
      </c>
      <c r="V704" s="60" t="s">
        <v>290</v>
      </c>
    </row>
    <row r="705" spans="1:22" ht="14.5">
      <c r="A705" s="60" t="s">
        <v>1147</v>
      </c>
      <c r="B705" s="60" t="s">
        <v>1130</v>
      </c>
      <c r="C705" s="60" t="s">
        <v>1131</v>
      </c>
      <c r="D705" s="60" t="s">
        <v>1383</v>
      </c>
      <c r="E705" s="60" t="s">
        <v>3491</v>
      </c>
      <c r="F705" s="73">
        <v>44692</v>
      </c>
      <c r="G705" s="61">
        <v>2409</v>
      </c>
      <c r="H705" s="61">
        <v>205969.5</v>
      </c>
      <c r="I705" s="60" t="s">
        <v>20</v>
      </c>
      <c r="J705" s="60" t="s">
        <v>2243</v>
      </c>
      <c r="K705" s="60" t="s">
        <v>1148</v>
      </c>
      <c r="L705" s="60" t="s">
        <v>3492</v>
      </c>
      <c r="M705" s="60" t="s">
        <v>3491</v>
      </c>
      <c r="N705" s="60" t="s">
        <v>290</v>
      </c>
      <c r="O705" s="60" t="s">
        <v>1148</v>
      </c>
      <c r="P705" s="60" t="s">
        <v>290</v>
      </c>
      <c r="Q705" s="60" t="s">
        <v>290</v>
      </c>
      <c r="R705" s="60" t="s">
        <v>1135</v>
      </c>
      <c r="S705" s="73"/>
      <c r="T705" s="60" t="s">
        <v>290</v>
      </c>
      <c r="U705" s="73">
        <v>44692</v>
      </c>
      <c r="V705" s="60" t="s">
        <v>290</v>
      </c>
    </row>
    <row r="706" spans="1:22" ht="14.5">
      <c r="A706" s="60" t="s">
        <v>1147</v>
      </c>
      <c r="B706" s="60" t="s">
        <v>1130</v>
      </c>
      <c r="C706" s="60" t="s">
        <v>1131</v>
      </c>
      <c r="D706" s="60" t="s">
        <v>1383</v>
      </c>
      <c r="E706" s="60" t="s">
        <v>3493</v>
      </c>
      <c r="F706" s="73">
        <v>44710</v>
      </c>
      <c r="G706" s="61">
        <v>4624.8999999999996</v>
      </c>
      <c r="H706" s="61">
        <v>395428.95</v>
      </c>
      <c r="I706" s="60" t="s">
        <v>20</v>
      </c>
      <c r="J706" s="60" t="s">
        <v>2243</v>
      </c>
      <c r="K706" s="60" t="s">
        <v>1148</v>
      </c>
      <c r="L706" s="60" t="s">
        <v>3494</v>
      </c>
      <c r="M706" s="60" t="s">
        <v>3493</v>
      </c>
      <c r="N706" s="60" t="s">
        <v>290</v>
      </c>
      <c r="O706" s="60" t="s">
        <v>1148</v>
      </c>
      <c r="P706" s="60" t="s">
        <v>290</v>
      </c>
      <c r="Q706" s="60" t="s">
        <v>290</v>
      </c>
      <c r="R706" s="60" t="s">
        <v>1135</v>
      </c>
      <c r="S706" s="73"/>
      <c r="T706" s="60" t="s">
        <v>290</v>
      </c>
      <c r="U706" s="73">
        <v>44710</v>
      </c>
      <c r="V706" s="60" t="s">
        <v>290</v>
      </c>
    </row>
    <row r="707" spans="1:22" ht="14.5">
      <c r="A707" s="60" t="s">
        <v>1147</v>
      </c>
      <c r="B707" s="60" t="s">
        <v>1130</v>
      </c>
      <c r="C707" s="60" t="s">
        <v>1131</v>
      </c>
      <c r="D707" s="60" t="s">
        <v>1383</v>
      </c>
      <c r="E707" s="60" t="s">
        <v>3495</v>
      </c>
      <c r="F707" s="73">
        <v>44725</v>
      </c>
      <c r="G707" s="61">
        <v>4223</v>
      </c>
      <c r="H707" s="61">
        <v>372257.45</v>
      </c>
      <c r="I707" s="60" t="s">
        <v>20</v>
      </c>
      <c r="J707" s="60" t="s">
        <v>2243</v>
      </c>
      <c r="K707" s="60" t="s">
        <v>1148</v>
      </c>
      <c r="L707" s="60" t="s">
        <v>3496</v>
      </c>
      <c r="M707" s="60" t="s">
        <v>3495</v>
      </c>
      <c r="N707" s="60" t="s">
        <v>290</v>
      </c>
      <c r="O707" s="60" t="s">
        <v>1148</v>
      </c>
      <c r="P707" s="60" t="s">
        <v>290</v>
      </c>
      <c r="Q707" s="60" t="s">
        <v>290</v>
      </c>
      <c r="R707" s="60" t="s">
        <v>1135</v>
      </c>
      <c r="S707" s="73"/>
      <c r="T707" s="60" t="s">
        <v>290</v>
      </c>
      <c r="U707" s="73">
        <v>44725</v>
      </c>
      <c r="V707" s="60" t="s">
        <v>290</v>
      </c>
    </row>
    <row r="708" spans="1:22" ht="14.5">
      <c r="A708" s="60" t="s">
        <v>640</v>
      </c>
      <c r="B708" s="60" t="s">
        <v>290</v>
      </c>
      <c r="C708" s="60" t="s">
        <v>639</v>
      </c>
      <c r="D708" s="60" t="s">
        <v>1396</v>
      </c>
      <c r="E708" s="60" t="s">
        <v>3995</v>
      </c>
      <c r="F708" s="73">
        <v>44742</v>
      </c>
      <c r="G708" s="61">
        <v>133386</v>
      </c>
      <c r="H708" s="61">
        <v>12338205</v>
      </c>
      <c r="I708" s="60" t="s">
        <v>20</v>
      </c>
      <c r="J708" s="60" t="s">
        <v>3996</v>
      </c>
      <c r="K708" s="60" t="s">
        <v>660</v>
      </c>
      <c r="L708" s="60" t="s">
        <v>3997</v>
      </c>
      <c r="M708" s="60" t="s">
        <v>3995</v>
      </c>
      <c r="N708" s="60" t="s">
        <v>290</v>
      </c>
      <c r="O708" s="60" t="s">
        <v>735</v>
      </c>
      <c r="P708" s="60" t="s">
        <v>290</v>
      </c>
      <c r="Q708" s="60" t="s">
        <v>290</v>
      </c>
      <c r="R708" s="60" t="s">
        <v>290</v>
      </c>
      <c r="S708" s="73"/>
      <c r="T708" s="60" t="s">
        <v>290</v>
      </c>
      <c r="U708" s="73">
        <v>44742</v>
      </c>
      <c r="V708" s="60" t="s">
        <v>735</v>
      </c>
    </row>
    <row r="709" spans="1:22" ht="14.5">
      <c r="A709" s="60" t="s">
        <v>640</v>
      </c>
      <c r="B709" s="60" t="s">
        <v>290</v>
      </c>
      <c r="C709" s="60" t="s">
        <v>639</v>
      </c>
      <c r="D709" s="60" t="s">
        <v>1395</v>
      </c>
      <c r="E709" s="60" t="s">
        <v>3995</v>
      </c>
      <c r="F709" s="73">
        <v>44742</v>
      </c>
      <c r="G709" s="61">
        <v>-50994</v>
      </c>
      <c r="H709" s="61">
        <v>-4716945</v>
      </c>
      <c r="I709" s="60" t="s">
        <v>20</v>
      </c>
      <c r="J709" s="60" t="s">
        <v>3996</v>
      </c>
      <c r="K709" s="60" t="s">
        <v>660</v>
      </c>
      <c r="L709" s="60" t="s">
        <v>3997</v>
      </c>
      <c r="M709" s="60" t="s">
        <v>3995</v>
      </c>
      <c r="N709" s="60" t="s">
        <v>290</v>
      </c>
      <c r="O709" s="60" t="s">
        <v>735</v>
      </c>
      <c r="P709" s="60" t="s">
        <v>290</v>
      </c>
      <c r="Q709" s="60" t="s">
        <v>290</v>
      </c>
      <c r="R709" s="60" t="s">
        <v>290</v>
      </c>
      <c r="S709" s="73"/>
      <c r="T709" s="60" t="s">
        <v>290</v>
      </c>
      <c r="U709" s="73">
        <v>44742</v>
      </c>
      <c r="V709" s="60" t="s">
        <v>735</v>
      </c>
    </row>
    <row r="710" spans="1:22" ht="14.5">
      <c r="A710" s="60" t="s">
        <v>1129</v>
      </c>
      <c r="B710" s="60" t="s">
        <v>290</v>
      </c>
      <c r="C710" s="60" t="s">
        <v>639</v>
      </c>
      <c r="D710" s="60" t="s">
        <v>3837</v>
      </c>
      <c r="E710" s="60" t="s">
        <v>3998</v>
      </c>
      <c r="F710" s="73">
        <v>44742</v>
      </c>
      <c r="G710" s="61">
        <v>-32099.83</v>
      </c>
      <c r="H710" s="61">
        <v>-2969234.28</v>
      </c>
      <c r="I710" s="60" t="s">
        <v>20</v>
      </c>
      <c r="J710" s="60" t="s">
        <v>3999</v>
      </c>
      <c r="K710" s="60" t="s">
        <v>1748</v>
      </c>
      <c r="L710" s="60" t="s">
        <v>4000</v>
      </c>
      <c r="M710" s="60" t="s">
        <v>3998</v>
      </c>
      <c r="N710" s="60" t="s">
        <v>290</v>
      </c>
      <c r="O710" s="60" t="s">
        <v>1749</v>
      </c>
      <c r="P710" s="60" t="s">
        <v>290</v>
      </c>
      <c r="Q710" s="60" t="s">
        <v>290</v>
      </c>
      <c r="R710" s="60" t="s">
        <v>290</v>
      </c>
      <c r="S710" s="73"/>
      <c r="T710" s="60" t="s">
        <v>290</v>
      </c>
      <c r="U710" s="73">
        <v>44742</v>
      </c>
      <c r="V710" s="60" t="s">
        <v>1749</v>
      </c>
    </row>
    <row r="711" spans="1:22" ht="14.5">
      <c r="A711" s="60" t="s">
        <v>1129</v>
      </c>
      <c r="B711" s="60" t="s">
        <v>1130</v>
      </c>
      <c r="C711" s="60" t="s">
        <v>639</v>
      </c>
      <c r="D711" s="60" t="s">
        <v>3837</v>
      </c>
      <c r="E711" s="60" t="s">
        <v>3838</v>
      </c>
      <c r="F711" s="73">
        <v>44742</v>
      </c>
      <c r="G711" s="61">
        <v>-2154309</v>
      </c>
      <c r="H711" s="61">
        <v>-199273582.5</v>
      </c>
      <c r="I711" s="60" t="s">
        <v>20</v>
      </c>
      <c r="J711" s="60" t="s">
        <v>3839</v>
      </c>
      <c r="K711" s="60" t="s">
        <v>660</v>
      </c>
      <c r="L711" s="60" t="s">
        <v>3840</v>
      </c>
      <c r="M711" s="60" t="s">
        <v>3838</v>
      </c>
      <c r="N711" s="60" t="s">
        <v>290</v>
      </c>
      <c r="O711" s="60" t="s">
        <v>735</v>
      </c>
      <c r="P711" s="60" t="s">
        <v>290</v>
      </c>
      <c r="Q711" s="60" t="s">
        <v>290</v>
      </c>
      <c r="R711" s="60" t="s">
        <v>290</v>
      </c>
      <c r="S711" s="73"/>
      <c r="T711" s="60" t="s">
        <v>290</v>
      </c>
      <c r="U711" s="73">
        <v>44742</v>
      </c>
      <c r="V711" s="60" t="s">
        <v>735</v>
      </c>
    </row>
    <row r="712" spans="1:22" ht="14.5">
      <c r="A712" s="60" t="s">
        <v>1155</v>
      </c>
      <c r="B712" s="60" t="s">
        <v>1130</v>
      </c>
      <c r="C712" s="60" t="s">
        <v>688</v>
      </c>
      <c r="D712" s="60" t="s">
        <v>1323</v>
      </c>
      <c r="E712" s="60" t="s">
        <v>1375</v>
      </c>
      <c r="F712" s="73">
        <v>44105</v>
      </c>
      <c r="G712" s="61">
        <v>2382.37</v>
      </c>
      <c r="H712" s="61">
        <v>200000</v>
      </c>
      <c r="I712" s="60" t="s">
        <v>271</v>
      </c>
      <c r="J712" s="60" t="s">
        <v>1376</v>
      </c>
      <c r="K712" s="60" t="s">
        <v>1377</v>
      </c>
      <c r="L712" s="60" t="s">
        <v>290</v>
      </c>
      <c r="M712" s="60" t="s">
        <v>1375</v>
      </c>
      <c r="N712" s="60" t="s">
        <v>1377</v>
      </c>
      <c r="O712" s="60" t="s">
        <v>290</v>
      </c>
      <c r="P712" s="60" t="s">
        <v>1378</v>
      </c>
      <c r="Q712" s="60" t="s">
        <v>290</v>
      </c>
      <c r="R712" s="60" t="s">
        <v>1135</v>
      </c>
      <c r="S712" s="73"/>
      <c r="T712" s="60" t="s">
        <v>290</v>
      </c>
      <c r="U712" s="73">
        <v>44105</v>
      </c>
      <c r="V712" s="60" t="s">
        <v>290</v>
      </c>
    </row>
    <row r="713" spans="1:22" ht="14.5">
      <c r="A713" s="60" t="s">
        <v>1155</v>
      </c>
      <c r="B713" s="60" t="s">
        <v>1130</v>
      </c>
      <c r="C713" s="60" t="s">
        <v>688</v>
      </c>
      <c r="D713" s="60" t="s">
        <v>1323</v>
      </c>
      <c r="E713" s="60" t="s">
        <v>1379</v>
      </c>
      <c r="F713" s="73">
        <v>44105</v>
      </c>
      <c r="G713" s="61">
        <v>1191.19</v>
      </c>
      <c r="H713" s="61">
        <v>100000</v>
      </c>
      <c r="I713" s="60" t="s">
        <v>271</v>
      </c>
      <c r="J713" s="60" t="s">
        <v>1380</v>
      </c>
      <c r="K713" s="60" t="s">
        <v>1381</v>
      </c>
      <c r="L713" s="60" t="s">
        <v>290</v>
      </c>
      <c r="M713" s="60" t="s">
        <v>1379</v>
      </c>
      <c r="N713" s="60" t="s">
        <v>1381</v>
      </c>
      <c r="O713" s="60" t="s">
        <v>290</v>
      </c>
      <c r="P713" s="60" t="s">
        <v>1382</v>
      </c>
      <c r="Q713" s="60" t="s">
        <v>290</v>
      </c>
      <c r="R713" s="60" t="s">
        <v>1135</v>
      </c>
      <c r="S713" s="73"/>
      <c r="T713" s="60" t="s">
        <v>290</v>
      </c>
      <c r="U713" s="73">
        <v>44105</v>
      </c>
      <c r="V713" s="60" t="s">
        <v>290</v>
      </c>
    </row>
    <row r="714" spans="1:22" ht="14.5">
      <c r="A714" s="60" t="s">
        <v>1129</v>
      </c>
      <c r="B714" s="60" t="s">
        <v>1130</v>
      </c>
      <c r="C714" s="60" t="s">
        <v>1131</v>
      </c>
      <c r="D714" s="60" t="s">
        <v>1383</v>
      </c>
      <c r="E714" s="60" t="s">
        <v>3497</v>
      </c>
      <c r="F714" s="73">
        <v>44712</v>
      </c>
      <c r="G714" s="61">
        <v>14028.02</v>
      </c>
      <c r="H714" s="61">
        <v>1236569.96</v>
      </c>
      <c r="I714" s="60" t="s">
        <v>20</v>
      </c>
      <c r="J714" s="60" t="s">
        <v>3498</v>
      </c>
      <c r="K714" s="60" t="s">
        <v>3499</v>
      </c>
      <c r="L714" s="60" t="s">
        <v>3500</v>
      </c>
      <c r="M714" s="60" t="s">
        <v>3497</v>
      </c>
      <c r="N714" s="60" t="s">
        <v>290</v>
      </c>
      <c r="O714" s="60" t="s">
        <v>729</v>
      </c>
      <c r="P714" s="60" t="s">
        <v>290</v>
      </c>
      <c r="Q714" s="60" t="s">
        <v>290</v>
      </c>
      <c r="R714" s="60" t="s">
        <v>290</v>
      </c>
      <c r="S714" s="73"/>
      <c r="T714" s="60" t="s">
        <v>290</v>
      </c>
      <c r="U714" s="73">
        <v>44712</v>
      </c>
      <c r="V714" s="60" t="s">
        <v>729</v>
      </c>
    </row>
    <row r="715" spans="1:22" ht="14.5">
      <c r="A715" s="60" t="s">
        <v>1129</v>
      </c>
      <c r="B715" s="60" t="s">
        <v>1130</v>
      </c>
      <c r="C715" s="60" t="s">
        <v>1131</v>
      </c>
      <c r="D715" s="60" t="s">
        <v>1383</v>
      </c>
      <c r="E715" s="60" t="s">
        <v>3501</v>
      </c>
      <c r="F715" s="73">
        <v>44742</v>
      </c>
      <c r="G715" s="61">
        <v>20616.55</v>
      </c>
      <c r="H715" s="61">
        <v>1907030.88</v>
      </c>
      <c r="I715" s="60" t="s">
        <v>20</v>
      </c>
      <c r="J715" s="60" t="s">
        <v>3502</v>
      </c>
      <c r="K715" s="60" t="s">
        <v>3499</v>
      </c>
      <c r="L715" s="60" t="s">
        <v>3503</v>
      </c>
      <c r="M715" s="60" t="s">
        <v>3501</v>
      </c>
      <c r="N715" s="60" t="s">
        <v>290</v>
      </c>
      <c r="O715" s="60" t="s">
        <v>729</v>
      </c>
      <c r="P715" s="60" t="s">
        <v>290</v>
      </c>
      <c r="Q715" s="60" t="s">
        <v>290</v>
      </c>
      <c r="R715" s="60" t="s">
        <v>290</v>
      </c>
      <c r="S715" s="73"/>
      <c r="T715" s="60" t="s">
        <v>290</v>
      </c>
      <c r="U715" s="73">
        <v>44742</v>
      </c>
      <c r="V715" s="60" t="s">
        <v>729</v>
      </c>
    </row>
    <row r="716" spans="1:22" ht="14.5">
      <c r="A716" s="60" t="s">
        <v>1129</v>
      </c>
      <c r="B716" s="60" t="s">
        <v>1130</v>
      </c>
      <c r="C716" s="60" t="s">
        <v>1131</v>
      </c>
      <c r="D716" s="60" t="s">
        <v>1383</v>
      </c>
      <c r="E716" s="60" t="s">
        <v>3504</v>
      </c>
      <c r="F716" s="73">
        <v>44742</v>
      </c>
      <c r="G716" s="61">
        <v>900.3</v>
      </c>
      <c r="H716" s="61">
        <v>83277.75</v>
      </c>
      <c r="I716" s="60" t="s">
        <v>20</v>
      </c>
      <c r="J716" s="60" t="s">
        <v>3502</v>
      </c>
      <c r="K716" s="60" t="s">
        <v>3499</v>
      </c>
      <c r="L716" s="60" t="s">
        <v>3505</v>
      </c>
      <c r="M716" s="60" t="s">
        <v>3504</v>
      </c>
      <c r="N716" s="60" t="s">
        <v>290</v>
      </c>
      <c r="O716" s="60" t="s">
        <v>729</v>
      </c>
      <c r="P716" s="60" t="s">
        <v>290</v>
      </c>
      <c r="Q716" s="60" t="s">
        <v>290</v>
      </c>
      <c r="R716" s="60" t="s">
        <v>290</v>
      </c>
      <c r="S716" s="73"/>
      <c r="T716" s="60" t="s">
        <v>290</v>
      </c>
      <c r="U716" s="73">
        <v>44742</v>
      </c>
      <c r="V716" s="60" t="s">
        <v>729</v>
      </c>
    </row>
    <row r="717" spans="1:22" ht="14.5">
      <c r="A717" s="60" t="s">
        <v>1129</v>
      </c>
      <c r="B717" s="60" t="s">
        <v>1130</v>
      </c>
      <c r="C717" s="60" t="s">
        <v>1131</v>
      </c>
      <c r="D717" s="60" t="s">
        <v>1383</v>
      </c>
      <c r="E717" s="60" t="s">
        <v>3506</v>
      </c>
      <c r="F717" s="73">
        <v>44742</v>
      </c>
      <c r="G717" s="61">
        <v>3291.17</v>
      </c>
      <c r="H717" s="61">
        <v>304433.23</v>
      </c>
      <c r="I717" s="60" t="s">
        <v>20</v>
      </c>
      <c r="J717" s="60" t="s">
        <v>3502</v>
      </c>
      <c r="K717" s="60" t="s">
        <v>3499</v>
      </c>
      <c r="L717" s="60" t="s">
        <v>3507</v>
      </c>
      <c r="M717" s="60" t="s">
        <v>3506</v>
      </c>
      <c r="N717" s="60" t="s">
        <v>290</v>
      </c>
      <c r="O717" s="60" t="s">
        <v>729</v>
      </c>
      <c r="P717" s="60" t="s">
        <v>290</v>
      </c>
      <c r="Q717" s="60" t="s">
        <v>290</v>
      </c>
      <c r="R717" s="60" t="s">
        <v>290</v>
      </c>
      <c r="S717" s="73"/>
      <c r="T717" s="60" t="s">
        <v>290</v>
      </c>
      <c r="U717" s="73">
        <v>44742</v>
      </c>
      <c r="V717" s="60" t="s">
        <v>729</v>
      </c>
    </row>
    <row r="718" spans="1:22" ht="14.5">
      <c r="A718" s="60" t="s">
        <v>1203</v>
      </c>
      <c r="B718" s="60" t="s">
        <v>1130</v>
      </c>
      <c r="C718" s="60" t="s">
        <v>593</v>
      </c>
      <c r="D718" s="60" t="s">
        <v>1337</v>
      </c>
      <c r="E718" s="60" t="s">
        <v>3508</v>
      </c>
      <c r="F718" s="73">
        <v>44733</v>
      </c>
      <c r="G718" s="61">
        <v>-1362.9</v>
      </c>
      <c r="H718" s="61">
        <v>-120139.64</v>
      </c>
      <c r="I718" s="60" t="s">
        <v>20</v>
      </c>
      <c r="J718" s="60" t="s">
        <v>3509</v>
      </c>
      <c r="K718" s="60" t="s">
        <v>657</v>
      </c>
      <c r="L718" s="60" t="s">
        <v>3510</v>
      </c>
      <c r="M718" s="60" t="s">
        <v>3508</v>
      </c>
      <c r="N718" s="60" t="s">
        <v>675</v>
      </c>
      <c r="O718" s="60" t="s">
        <v>290</v>
      </c>
      <c r="P718" s="60" t="s">
        <v>658</v>
      </c>
      <c r="Q718" s="60" t="s">
        <v>290</v>
      </c>
      <c r="R718" s="60" t="s">
        <v>1135</v>
      </c>
      <c r="S718" s="73"/>
      <c r="T718" s="60" t="s">
        <v>290</v>
      </c>
      <c r="U718" s="73">
        <v>44733</v>
      </c>
      <c r="V718" s="60" t="s">
        <v>675</v>
      </c>
    </row>
    <row r="719" spans="1:22" ht="14.5">
      <c r="A719" s="60" t="s">
        <v>1203</v>
      </c>
      <c r="B719" s="60" t="s">
        <v>1130</v>
      </c>
      <c r="C719" s="60" t="s">
        <v>593</v>
      </c>
      <c r="D719" s="60" t="s">
        <v>1337</v>
      </c>
      <c r="E719" s="60" t="s">
        <v>3511</v>
      </c>
      <c r="F719" s="73">
        <v>44739</v>
      </c>
      <c r="G719" s="61">
        <v>-34122</v>
      </c>
      <c r="H719" s="61">
        <v>-3007854.3</v>
      </c>
      <c r="I719" s="60" t="s">
        <v>20</v>
      </c>
      <c r="J719" s="60" t="s">
        <v>3512</v>
      </c>
      <c r="K719" s="60" t="s">
        <v>657</v>
      </c>
      <c r="L719" s="60" t="s">
        <v>3513</v>
      </c>
      <c r="M719" s="60" t="s">
        <v>3511</v>
      </c>
      <c r="N719" s="60" t="s">
        <v>675</v>
      </c>
      <c r="O719" s="60" t="s">
        <v>290</v>
      </c>
      <c r="P719" s="60" t="s">
        <v>658</v>
      </c>
      <c r="Q719" s="60" t="s">
        <v>290</v>
      </c>
      <c r="R719" s="60" t="s">
        <v>1135</v>
      </c>
      <c r="S719" s="73"/>
      <c r="T719" s="60" t="s">
        <v>290</v>
      </c>
      <c r="U719" s="73">
        <v>44739</v>
      </c>
      <c r="V719" s="60" t="s">
        <v>675</v>
      </c>
    </row>
    <row r="720" spans="1:22" ht="14.5">
      <c r="A720" s="60" t="s">
        <v>1203</v>
      </c>
      <c r="B720" s="60" t="s">
        <v>1130</v>
      </c>
      <c r="C720" s="60" t="s">
        <v>593</v>
      </c>
      <c r="D720" s="60" t="s">
        <v>1337</v>
      </c>
      <c r="E720" s="60" t="s">
        <v>3514</v>
      </c>
      <c r="F720" s="73">
        <v>44742</v>
      </c>
      <c r="G720" s="61">
        <v>-61792.78</v>
      </c>
      <c r="H720" s="61">
        <v>-5447033.5599999996</v>
      </c>
      <c r="I720" s="60" t="s">
        <v>20</v>
      </c>
      <c r="J720" s="60" t="s">
        <v>3512</v>
      </c>
      <c r="K720" s="60" t="s">
        <v>657</v>
      </c>
      <c r="L720" s="60" t="s">
        <v>3515</v>
      </c>
      <c r="M720" s="60" t="s">
        <v>3514</v>
      </c>
      <c r="N720" s="60" t="s">
        <v>675</v>
      </c>
      <c r="O720" s="60" t="s">
        <v>290</v>
      </c>
      <c r="P720" s="60" t="s">
        <v>658</v>
      </c>
      <c r="Q720" s="60" t="s">
        <v>290</v>
      </c>
      <c r="R720" s="60" t="s">
        <v>1135</v>
      </c>
      <c r="S720" s="73"/>
      <c r="T720" s="60" t="s">
        <v>290</v>
      </c>
      <c r="U720" s="73">
        <v>44742</v>
      </c>
      <c r="V720" s="60" t="s">
        <v>675</v>
      </c>
    </row>
    <row r="721" spans="1:22" ht="14.5">
      <c r="A721" s="60" t="s">
        <v>1203</v>
      </c>
      <c r="B721" s="60" t="s">
        <v>1130</v>
      </c>
      <c r="C721" s="60" t="s">
        <v>593</v>
      </c>
      <c r="D721" s="60" t="s">
        <v>1337</v>
      </c>
      <c r="E721" s="60" t="s">
        <v>3516</v>
      </c>
      <c r="F721" s="73">
        <v>44733</v>
      </c>
      <c r="G721" s="61">
        <v>-906.37</v>
      </c>
      <c r="H721" s="61">
        <v>-79896.52</v>
      </c>
      <c r="I721" s="60" t="s">
        <v>20</v>
      </c>
      <c r="J721" s="60" t="s">
        <v>3517</v>
      </c>
      <c r="K721" s="60" t="s">
        <v>657</v>
      </c>
      <c r="L721" s="60" t="s">
        <v>3518</v>
      </c>
      <c r="M721" s="60" t="s">
        <v>3516</v>
      </c>
      <c r="N721" s="60" t="s">
        <v>675</v>
      </c>
      <c r="O721" s="60" t="s">
        <v>290</v>
      </c>
      <c r="P721" s="60" t="s">
        <v>658</v>
      </c>
      <c r="Q721" s="60" t="s">
        <v>290</v>
      </c>
      <c r="R721" s="60" t="s">
        <v>1135</v>
      </c>
      <c r="S721" s="73"/>
      <c r="T721" s="60" t="s">
        <v>290</v>
      </c>
      <c r="U721" s="73">
        <v>44733</v>
      </c>
      <c r="V721" s="60" t="s">
        <v>675</v>
      </c>
    </row>
    <row r="722" spans="1:22" ht="14.5">
      <c r="A722" s="60" t="s">
        <v>1203</v>
      </c>
      <c r="B722" s="60" t="s">
        <v>1130</v>
      </c>
      <c r="C722" s="60" t="s">
        <v>593</v>
      </c>
      <c r="D722" s="60" t="s">
        <v>1337</v>
      </c>
      <c r="E722" s="60" t="s">
        <v>3519</v>
      </c>
      <c r="F722" s="73">
        <v>44739</v>
      </c>
      <c r="G722" s="61">
        <v>-4400</v>
      </c>
      <c r="H722" s="61">
        <v>-387860</v>
      </c>
      <c r="I722" s="60" t="s">
        <v>20</v>
      </c>
      <c r="J722" s="60" t="s">
        <v>3520</v>
      </c>
      <c r="K722" s="60" t="s">
        <v>657</v>
      </c>
      <c r="L722" s="60" t="s">
        <v>3521</v>
      </c>
      <c r="M722" s="60" t="s">
        <v>3519</v>
      </c>
      <c r="N722" s="60" t="s">
        <v>675</v>
      </c>
      <c r="O722" s="60" t="s">
        <v>290</v>
      </c>
      <c r="P722" s="60" t="s">
        <v>658</v>
      </c>
      <c r="Q722" s="60" t="s">
        <v>290</v>
      </c>
      <c r="R722" s="60" t="s">
        <v>1135</v>
      </c>
      <c r="S722" s="73"/>
      <c r="T722" s="60" t="s">
        <v>290</v>
      </c>
      <c r="U722" s="73">
        <v>44739</v>
      </c>
      <c r="V722" s="60" t="s">
        <v>675</v>
      </c>
    </row>
    <row r="723" spans="1:22" ht="14.5">
      <c r="A723" s="60" t="s">
        <v>1203</v>
      </c>
      <c r="B723" s="60" t="s">
        <v>1130</v>
      </c>
      <c r="C723" s="60" t="s">
        <v>593</v>
      </c>
      <c r="D723" s="60" t="s">
        <v>1337</v>
      </c>
      <c r="E723" s="60" t="s">
        <v>3522</v>
      </c>
      <c r="F723" s="73">
        <v>44741</v>
      </c>
      <c r="G723" s="61">
        <v>-12901.28</v>
      </c>
      <c r="H723" s="61">
        <v>-1137247.83</v>
      </c>
      <c r="I723" s="60" t="s">
        <v>20</v>
      </c>
      <c r="J723" s="60" t="s">
        <v>3520</v>
      </c>
      <c r="K723" s="60" t="s">
        <v>657</v>
      </c>
      <c r="L723" s="60" t="s">
        <v>3523</v>
      </c>
      <c r="M723" s="60" t="s">
        <v>3522</v>
      </c>
      <c r="N723" s="60" t="s">
        <v>675</v>
      </c>
      <c r="O723" s="60" t="s">
        <v>290</v>
      </c>
      <c r="P723" s="60" t="s">
        <v>658</v>
      </c>
      <c r="Q723" s="60" t="s">
        <v>290</v>
      </c>
      <c r="R723" s="60" t="s">
        <v>1135</v>
      </c>
      <c r="S723" s="73"/>
      <c r="T723" s="60" t="s">
        <v>290</v>
      </c>
      <c r="U723" s="73">
        <v>44741</v>
      </c>
      <c r="V723" s="60" t="s">
        <v>675</v>
      </c>
    </row>
    <row r="724" spans="1:22" ht="14.5">
      <c r="A724" s="60" t="s">
        <v>1203</v>
      </c>
      <c r="B724" s="60" t="s">
        <v>1130</v>
      </c>
      <c r="C724" s="60" t="s">
        <v>593</v>
      </c>
      <c r="D724" s="60" t="s">
        <v>1337</v>
      </c>
      <c r="E724" s="60" t="s">
        <v>3524</v>
      </c>
      <c r="F724" s="73">
        <v>44741</v>
      </c>
      <c r="G724" s="61">
        <v>-7052.44</v>
      </c>
      <c r="H724" s="61">
        <v>-621672.59</v>
      </c>
      <c r="I724" s="60" t="s">
        <v>20</v>
      </c>
      <c r="J724" s="60" t="s">
        <v>3525</v>
      </c>
      <c r="K724" s="60" t="s">
        <v>657</v>
      </c>
      <c r="L724" s="60" t="s">
        <v>3526</v>
      </c>
      <c r="M724" s="60" t="s">
        <v>3524</v>
      </c>
      <c r="N724" s="60" t="s">
        <v>675</v>
      </c>
      <c r="O724" s="60" t="s">
        <v>290</v>
      </c>
      <c r="P724" s="60" t="s">
        <v>658</v>
      </c>
      <c r="Q724" s="60" t="s">
        <v>290</v>
      </c>
      <c r="R724" s="60" t="s">
        <v>1135</v>
      </c>
      <c r="S724" s="73"/>
      <c r="T724" s="60" t="s">
        <v>290</v>
      </c>
      <c r="U724" s="73">
        <v>44741</v>
      </c>
      <c r="V724" s="60" t="s">
        <v>675</v>
      </c>
    </row>
    <row r="725" spans="1:22" ht="14.5">
      <c r="A725" s="60" t="s">
        <v>1203</v>
      </c>
      <c r="B725" s="60" t="s">
        <v>1130</v>
      </c>
      <c r="C725" s="60" t="s">
        <v>593</v>
      </c>
      <c r="D725" s="60" t="s">
        <v>1337</v>
      </c>
      <c r="E725" s="60" t="s">
        <v>3527</v>
      </c>
      <c r="F725" s="73">
        <v>44739</v>
      </c>
      <c r="G725" s="61">
        <v>-14637</v>
      </c>
      <c r="H725" s="61">
        <v>-1290251.55</v>
      </c>
      <c r="I725" s="60" t="s">
        <v>20</v>
      </c>
      <c r="J725" s="60" t="s">
        <v>3528</v>
      </c>
      <c r="K725" s="60" t="s">
        <v>657</v>
      </c>
      <c r="L725" s="60" t="s">
        <v>3529</v>
      </c>
      <c r="M725" s="60" t="s">
        <v>3527</v>
      </c>
      <c r="N725" s="60" t="s">
        <v>675</v>
      </c>
      <c r="O725" s="60" t="s">
        <v>290</v>
      </c>
      <c r="P725" s="60" t="s">
        <v>658</v>
      </c>
      <c r="Q725" s="60" t="s">
        <v>290</v>
      </c>
      <c r="R725" s="60" t="s">
        <v>1135</v>
      </c>
      <c r="S725" s="73"/>
      <c r="T725" s="60" t="s">
        <v>290</v>
      </c>
      <c r="U725" s="73">
        <v>44739</v>
      </c>
      <c r="V725" s="60" t="s">
        <v>675</v>
      </c>
    </row>
    <row r="726" spans="1:22" ht="14.5">
      <c r="A726" s="60" t="s">
        <v>1203</v>
      </c>
      <c r="B726" s="60" t="s">
        <v>1130</v>
      </c>
      <c r="C726" s="60" t="s">
        <v>593</v>
      </c>
      <c r="D726" s="60" t="s">
        <v>1337</v>
      </c>
      <c r="E726" s="60" t="s">
        <v>3530</v>
      </c>
      <c r="F726" s="73">
        <v>44732</v>
      </c>
      <c r="G726" s="61">
        <v>-1971.09</v>
      </c>
      <c r="H726" s="61">
        <v>-173751.58</v>
      </c>
      <c r="I726" s="60" t="s">
        <v>20</v>
      </c>
      <c r="J726" s="60" t="s">
        <v>3531</v>
      </c>
      <c r="K726" s="60" t="s">
        <v>657</v>
      </c>
      <c r="L726" s="60" t="s">
        <v>3532</v>
      </c>
      <c r="M726" s="60" t="s">
        <v>3530</v>
      </c>
      <c r="N726" s="60" t="s">
        <v>675</v>
      </c>
      <c r="O726" s="60" t="s">
        <v>290</v>
      </c>
      <c r="P726" s="60" t="s">
        <v>658</v>
      </c>
      <c r="Q726" s="60" t="s">
        <v>290</v>
      </c>
      <c r="R726" s="60" t="s">
        <v>1135</v>
      </c>
      <c r="S726" s="73"/>
      <c r="T726" s="60" t="s">
        <v>290</v>
      </c>
      <c r="U726" s="73">
        <v>44732</v>
      </c>
      <c r="V726" s="60" t="s">
        <v>675</v>
      </c>
    </row>
    <row r="727" spans="1:22" ht="14.5">
      <c r="A727" s="60" t="s">
        <v>640</v>
      </c>
      <c r="B727" s="60" t="s">
        <v>290</v>
      </c>
      <c r="C727" s="60" t="s">
        <v>639</v>
      </c>
      <c r="D727" s="60" t="s">
        <v>1395</v>
      </c>
      <c r="E727" s="60" t="s">
        <v>2247</v>
      </c>
      <c r="F727" s="73">
        <v>44650</v>
      </c>
      <c r="G727" s="61">
        <v>-2040000</v>
      </c>
      <c r="H727" s="61">
        <v>-173502000</v>
      </c>
      <c r="I727" s="60" t="s">
        <v>20</v>
      </c>
      <c r="J727" s="60" t="s">
        <v>2248</v>
      </c>
      <c r="K727" s="60" t="s">
        <v>660</v>
      </c>
      <c r="L727" s="60" t="s">
        <v>1770</v>
      </c>
      <c r="M727" s="60" t="s">
        <v>2247</v>
      </c>
      <c r="N727" s="60" t="s">
        <v>290</v>
      </c>
      <c r="O727" s="60" t="s">
        <v>735</v>
      </c>
      <c r="P727" s="60" t="s">
        <v>290</v>
      </c>
      <c r="Q727" s="60" t="s">
        <v>290</v>
      </c>
      <c r="R727" s="60" t="s">
        <v>290</v>
      </c>
      <c r="S727" s="73"/>
      <c r="T727" s="60" t="s">
        <v>290</v>
      </c>
      <c r="U727" s="73">
        <v>44650</v>
      </c>
      <c r="V727" s="60" t="s">
        <v>735</v>
      </c>
    </row>
    <row r="728" spans="1:22" ht="14.5">
      <c r="A728" s="60" t="s">
        <v>1155</v>
      </c>
      <c r="B728" s="60" t="s">
        <v>290</v>
      </c>
      <c r="C728" s="60" t="s">
        <v>688</v>
      </c>
      <c r="D728" s="60" t="s">
        <v>1387</v>
      </c>
      <c r="E728" s="60" t="s">
        <v>2249</v>
      </c>
      <c r="F728" s="73">
        <v>44605</v>
      </c>
      <c r="G728" s="61">
        <v>-3898.49</v>
      </c>
      <c r="H728" s="61">
        <v>-335465</v>
      </c>
      <c r="I728" s="60" t="s">
        <v>271</v>
      </c>
      <c r="J728" s="60" t="s">
        <v>2250</v>
      </c>
      <c r="K728" s="60" t="s">
        <v>1234</v>
      </c>
      <c r="L728" s="60" t="s">
        <v>2250</v>
      </c>
      <c r="M728" s="60" t="s">
        <v>2249</v>
      </c>
      <c r="N728" s="60" t="s">
        <v>1234</v>
      </c>
      <c r="O728" s="60" t="s">
        <v>290</v>
      </c>
      <c r="P728" s="60" t="s">
        <v>1235</v>
      </c>
      <c r="Q728" s="60" t="s">
        <v>290</v>
      </c>
      <c r="R728" s="60" t="s">
        <v>290</v>
      </c>
      <c r="S728" s="73"/>
      <c r="T728" s="60" t="s">
        <v>290</v>
      </c>
      <c r="U728" s="73">
        <v>44605</v>
      </c>
      <c r="V728" s="60" t="s">
        <v>290</v>
      </c>
    </row>
    <row r="729" spans="1:22" ht="14.5">
      <c r="A729" s="60" t="s">
        <v>1149</v>
      </c>
      <c r="B729" s="60" t="s">
        <v>1130</v>
      </c>
      <c r="C729" s="60" t="s">
        <v>1131</v>
      </c>
      <c r="D729" s="60" t="s">
        <v>1383</v>
      </c>
      <c r="E729" s="60" t="s">
        <v>3533</v>
      </c>
      <c r="F729" s="73">
        <v>44742</v>
      </c>
      <c r="G729" s="61">
        <v>9361.68</v>
      </c>
      <c r="H729" s="61">
        <v>865955.4</v>
      </c>
      <c r="I729" s="60" t="s">
        <v>20</v>
      </c>
      <c r="J729" s="60" t="s">
        <v>3534</v>
      </c>
      <c r="K729" s="60" t="s">
        <v>3535</v>
      </c>
      <c r="L729" s="60" t="s">
        <v>3536</v>
      </c>
      <c r="M729" s="60" t="s">
        <v>3533</v>
      </c>
      <c r="N729" s="60" t="s">
        <v>290</v>
      </c>
      <c r="O729" s="60" t="s">
        <v>3535</v>
      </c>
      <c r="P729" s="60" t="s">
        <v>290</v>
      </c>
      <c r="Q729" s="60" t="s">
        <v>290</v>
      </c>
      <c r="R729" s="60" t="s">
        <v>290</v>
      </c>
      <c r="S729" s="73"/>
      <c r="T729" s="60" t="s">
        <v>290</v>
      </c>
      <c r="U729" s="73">
        <v>44742</v>
      </c>
      <c r="V729" s="60" t="s">
        <v>290</v>
      </c>
    </row>
    <row r="730" spans="1:22" ht="14.5">
      <c r="A730" s="60" t="s">
        <v>1149</v>
      </c>
      <c r="B730" s="60" t="s">
        <v>1130</v>
      </c>
      <c r="C730" s="60" t="s">
        <v>1131</v>
      </c>
      <c r="D730" s="60" t="s">
        <v>1383</v>
      </c>
      <c r="E730" s="60" t="s">
        <v>3537</v>
      </c>
      <c r="F730" s="73">
        <v>44698</v>
      </c>
      <c r="G730" s="61">
        <v>11344.44</v>
      </c>
      <c r="H730" s="61">
        <v>969949.62</v>
      </c>
      <c r="I730" s="60" t="s">
        <v>20</v>
      </c>
      <c r="J730" s="60" t="s">
        <v>3538</v>
      </c>
      <c r="K730" s="60" t="s">
        <v>3535</v>
      </c>
      <c r="L730" s="60" t="s">
        <v>3539</v>
      </c>
      <c r="M730" s="60" t="s">
        <v>3537</v>
      </c>
      <c r="N730" s="60" t="s">
        <v>290</v>
      </c>
      <c r="O730" s="60" t="s">
        <v>3535</v>
      </c>
      <c r="P730" s="60" t="s">
        <v>290</v>
      </c>
      <c r="Q730" s="60" t="s">
        <v>290</v>
      </c>
      <c r="R730" s="60" t="s">
        <v>290</v>
      </c>
      <c r="S730" s="73"/>
      <c r="T730" s="60" t="s">
        <v>290</v>
      </c>
      <c r="U730" s="73">
        <v>44698</v>
      </c>
      <c r="V730" s="60" t="s">
        <v>290</v>
      </c>
    </row>
    <row r="731" spans="1:22" ht="14.5">
      <c r="A731" s="60" t="s">
        <v>1149</v>
      </c>
      <c r="B731" s="60" t="s">
        <v>1130</v>
      </c>
      <c r="C731" s="60" t="s">
        <v>1131</v>
      </c>
      <c r="D731" s="60" t="s">
        <v>1383</v>
      </c>
      <c r="E731" s="60" t="s">
        <v>3540</v>
      </c>
      <c r="F731" s="73">
        <v>44712</v>
      </c>
      <c r="G731" s="61">
        <v>8901.48</v>
      </c>
      <c r="H731" s="61">
        <v>761076.54</v>
      </c>
      <c r="I731" s="60" t="s">
        <v>20</v>
      </c>
      <c r="J731" s="60" t="s">
        <v>3538</v>
      </c>
      <c r="K731" s="60" t="s">
        <v>3535</v>
      </c>
      <c r="L731" s="60" t="s">
        <v>3541</v>
      </c>
      <c r="M731" s="60" t="s">
        <v>3540</v>
      </c>
      <c r="N731" s="60" t="s">
        <v>290</v>
      </c>
      <c r="O731" s="60" t="s">
        <v>3535</v>
      </c>
      <c r="P731" s="60" t="s">
        <v>290</v>
      </c>
      <c r="Q731" s="60" t="s">
        <v>290</v>
      </c>
      <c r="R731" s="60" t="s">
        <v>290</v>
      </c>
      <c r="S731" s="73"/>
      <c r="T731" s="60" t="s">
        <v>290</v>
      </c>
      <c r="U731" s="73">
        <v>44712</v>
      </c>
      <c r="V731" s="60" t="s">
        <v>290</v>
      </c>
    </row>
    <row r="732" spans="1:22" ht="14.5">
      <c r="A732" s="60" t="s">
        <v>1149</v>
      </c>
      <c r="B732" s="60" t="s">
        <v>1130</v>
      </c>
      <c r="C732" s="60" t="s">
        <v>1131</v>
      </c>
      <c r="D732" s="60" t="s">
        <v>1383</v>
      </c>
      <c r="E732" s="60" t="s">
        <v>2252</v>
      </c>
      <c r="F732" s="73">
        <v>44592</v>
      </c>
      <c r="G732" s="61">
        <v>4124.2700000000004</v>
      </c>
      <c r="H732" s="61">
        <v>346232.47</v>
      </c>
      <c r="I732" s="60" t="s">
        <v>20</v>
      </c>
      <c r="J732" s="60" t="s">
        <v>1384</v>
      </c>
      <c r="K732" s="60" t="s">
        <v>1150</v>
      </c>
      <c r="L732" s="60" t="s">
        <v>2253</v>
      </c>
      <c r="M732" s="60" t="s">
        <v>2252</v>
      </c>
      <c r="N732" s="60" t="s">
        <v>290</v>
      </c>
      <c r="O732" s="60" t="s">
        <v>1150</v>
      </c>
      <c r="P732" s="60" t="s">
        <v>290</v>
      </c>
      <c r="Q732" s="60" t="s">
        <v>290</v>
      </c>
      <c r="R732" s="60" t="s">
        <v>290</v>
      </c>
      <c r="S732" s="73"/>
      <c r="T732" s="60" t="s">
        <v>290</v>
      </c>
      <c r="U732" s="73">
        <v>44592</v>
      </c>
      <c r="V732" s="60" t="s">
        <v>290</v>
      </c>
    </row>
    <row r="733" spans="1:22" ht="14.5">
      <c r="A733" s="60" t="s">
        <v>1149</v>
      </c>
      <c r="B733" s="60" t="s">
        <v>1130</v>
      </c>
      <c r="C733" s="60" t="s">
        <v>1131</v>
      </c>
      <c r="D733" s="60" t="s">
        <v>1383</v>
      </c>
      <c r="E733" s="60" t="s">
        <v>2255</v>
      </c>
      <c r="F733" s="73">
        <v>44651</v>
      </c>
      <c r="G733" s="61">
        <v>5773.5</v>
      </c>
      <c r="H733" s="61">
        <v>484685.33</v>
      </c>
      <c r="I733" s="60" t="s">
        <v>20</v>
      </c>
      <c r="J733" s="60" t="s">
        <v>1384</v>
      </c>
      <c r="K733" s="60" t="s">
        <v>1150</v>
      </c>
      <c r="L733" s="60" t="s">
        <v>2254</v>
      </c>
      <c r="M733" s="60" t="s">
        <v>2255</v>
      </c>
      <c r="N733" s="60" t="s">
        <v>290</v>
      </c>
      <c r="O733" s="60" t="s">
        <v>1150</v>
      </c>
      <c r="P733" s="60" t="s">
        <v>290</v>
      </c>
      <c r="Q733" s="60" t="s">
        <v>290</v>
      </c>
      <c r="R733" s="60" t="s">
        <v>290</v>
      </c>
      <c r="S733" s="73"/>
      <c r="T733" s="60" t="s">
        <v>290</v>
      </c>
      <c r="U733" s="73">
        <v>44651</v>
      </c>
      <c r="V733" s="60" t="s">
        <v>290</v>
      </c>
    </row>
    <row r="734" spans="1:22" ht="14.5">
      <c r="A734" s="60" t="s">
        <v>1149</v>
      </c>
      <c r="B734" s="60" t="s">
        <v>1130</v>
      </c>
      <c r="C734" s="60" t="s">
        <v>1131</v>
      </c>
      <c r="D734" s="60" t="s">
        <v>1383</v>
      </c>
      <c r="E734" s="60" t="s">
        <v>2256</v>
      </c>
      <c r="F734" s="73">
        <v>44681</v>
      </c>
      <c r="G734" s="61">
        <v>10956.15</v>
      </c>
      <c r="H734" s="61">
        <v>919768.79</v>
      </c>
      <c r="I734" s="60" t="s">
        <v>20</v>
      </c>
      <c r="J734" s="60" t="s">
        <v>1384</v>
      </c>
      <c r="K734" s="60" t="s">
        <v>1150</v>
      </c>
      <c r="L734" s="60" t="s">
        <v>2257</v>
      </c>
      <c r="M734" s="60" t="s">
        <v>2256</v>
      </c>
      <c r="N734" s="60" t="s">
        <v>290</v>
      </c>
      <c r="O734" s="60" t="s">
        <v>1150</v>
      </c>
      <c r="P734" s="60" t="s">
        <v>290</v>
      </c>
      <c r="Q734" s="60" t="s">
        <v>290</v>
      </c>
      <c r="R734" s="60" t="s">
        <v>290</v>
      </c>
      <c r="S734" s="73"/>
      <c r="T734" s="60" t="s">
        <v>290</v>
      </c>
      <c r="U734" s="73">
        <v>44681</v>
      </c>
      <c r="V734" s="60" t="s">
        <v>290</v>
      </c>
    </row>
    <row r="735" spans="1:22" ht="14.5">
      <c r="A735" s="60" t="s">
        <v>1149</v>
      </c>
      <c r="B735" s="60" t="s">
        <v>1142</v>
      </c>
      <c r="C735" s="60" t="s">
        <v>1131</v>
      </c>
      <c r="D735" s="60" t="s">
        <v>1383</v>
      </c>
      <c r="E735" s="60" t="s">
        <v>3542</v>
      </c>
      <c r="F735" s="73">
        <v>44712</v>
      </c>
      <c r="G735" s="61">
        <v>2767.58</v>
      </c>
      <c r="H735" s="61">
        <v>232338.34</v>
      </c>
      <c r="I735" s="60" t="s">
        <v>20</v>
      </c>
      <c r="J735" s="60" t="s">
        <v>1384</v>
      </c>
      <c r="K735" s="60" t="s">
        <v>1150</v>
      </c>
      <c r="L735" s="60" t="s">
        <v>3543</v>
      </c>
      <c r="M735" s="60" t="s">
        <v>3542</v>
      </c>
      <c r="N735" s="60" t="s">
        <v>290</v>
      </c>
      <c r="O735" s="60" t="s">
        <v>1150</v>
      </c>
      <c r="P735" s="60" t="s">
        <v>290</v>
      </c>
      <c r="Q735" s="60" t="s">
        <v>290</v>
      </c>
      <c r="R735" s="60" t="s">
        <v>290</v>
      </c>
      <c r="S735" s="73"/>
      <c r="T735" s="60" t="s">
        <v>290</v>
      </c>
      <c r="U735" s="73">
        <v>44712</v>
      </c>
      <c r="V735" s="60" t="s">
        <v>290</v>
      </c>
    </row>
    <row r="736" spans="1:22" ht="14.5">
      <c r="A736" s="60" t="s">
        <v>1149</v>
      </c>
      <c r="B736" s="60" t="s">
        <v>1142</v>
      </c>
      <c r="C736" s="60" t="s">
        <v>1131</v>
      </c>
      <c r="D736" s="60" t="s">
        <v>1383</v>
      </c>
      <c r="E736" s="60" t="s">
        <v>3544</v>
      </c>
      <c r="F736" s="73">
        <v>44742</v>
      </c>
      <c r="G736" s="61">
        <v>3874.88</v>
      </c>
      <c r="H736" s="61">
        <v>358426.4</v>
      </c>
      <c r="I736" s="60" t="s">
        <v>20</v>
      </c>
      <c r="J736" s="60" t="s">
        <v>1384</v>
      </c>
      <c r="K736" s="60" t="s">
        <v>1150</v>
      </c>
      <c r="L736" s="60" t="s">
        <v>3545</v>
      </c>
      <c r="M736" s="60" t="s">
        <v>3544</v>
      </c>
      <c r="N736" s="60" t="s">
        <v>290</v>
      </c>
      <c r="O736" s="60" t="s">
        <v>1150</v>
      </c>
      <c r="P736" s="60" t="s">
        <v>290</v>
      </c>
      <c r="Q736" s="60" t="s">
        <v>290</v>
      </c>
      <c r="R736" s="60" t="s">
        <v>290</v>
      </c>
      <c r="S736" s="73"/>
      <c r="T736" s="60" t="s">
        <v>290</v>
      </c>
      <c r="U736" s="73">
        <v>44742</v>
      </c>
      <c r="V736" s="60" t="s">
        <v>290</v>
      </c>
    </row>
    <row r="737" spans="1:22" ht="14.5">
      <c r="A737" s="60" t="s">
        <v>1149</v>
      </c>
      <c r="B737" s="60" t="s">
        <v>1130</v>
      </c>
      <c r="C737" s="60" t="s">
        <v>1131</v>
      </c>
      <c r="D737" s="60" t="s">
        <v>1383</v>
      </c>
      <c r="E737" s="60" t="s">
        <v>2258</v>
      </c>
      <c r="F737" s="73">
        <v>44668</v>
      </c>
      <c r="G737" s="61">
        <v>1091.25</v>
      </c>
      <c r="H737" s="61">
        <v>93029.06</v>
      </c>
      <c r="I737" s="60" t="s">
        <v>20</v>
      </c>
      <c r="J737" s="60" t="s">
        <v>2259</v>
      </c>
      <c r="K737" s="60" t="s">
        <v>2260</v>
      </c>
      <c r="L737" s="60" t="s">
        <v>2261</v>
      </c>
      <c r="M737" s="60" t="s">
        <v>2258</v>
      </c>
      <c r="N737" s="60" t="s">
        <v>290</v>
      </c>
      <c r="O737" s="60" t="s">
        <v>2260</v>
      </c>
      <c r="P737" s="60" t="s">
        <v>290</v>
      </c>
      <c r="Q737" s="60" t="s">
        <v>290</v>
      </c>
      <c r="R737" s="60" t="s">
        <v>290</v>
      </c>
      <c r="S737" s="73"/>
      <c r="T737" s="60" t="s">
        <v>290</v>
      </c>
      <c r="U737" s="73">
        <v>44668</v>
      </c>
      <c r="V737" s="60" t="s">
        <v>290</v>
      </c>
    </row>
    <row r="738" spans="1:22" ht="14.5">
      <c r="A738" s="60" t="s">
        <v>1147</v>
      </c>
      <c r="B738" s="60" t="s">
        <v>1130</v>
      </c>
      <c r="C738" s="60" t="s">
        <v>1131</v>
      </c>
      <c r="D738" s="60" t="s">
        <v>1383</v>
      </c>
      <c r="E738" s="60" t="s">
        <v>2262</v>
      </c>
      <c r="F738" s="73">
        <v>44681</v>
      </c>
      <c r="G738" s="61">
        <v>3515.1</v>
      </c>
      <c r="H738" s="61">
        <v>298959.26</v>
      </c>
      <c r="I738" s="60" t="s">
        <v>20</v>
      </c>
      <c r="J738" s="60" t="s">
        <v>2263</v>
      </c>
      <c r="K738" s="60" t="s">
        <v>2264</v>
      </c>
      <c r="L738" s="60" t="s">
        <v>2265</v>
      </c>
      <c r="M738" s="60" t="s">
        <v>2262</v>
      </c>
      <c r="N738" s="60" t="s">
        <v>290</v>
      </c>
      <c r="O738" s="60" t="s">
        <v>2264</v>
      </c>
      <c r="P738" s="60" t="s">
        <v>290</v>
      </c>
      <c r="Q738" s="60" t="s">
        <v>290</v>
      </c>
      <c r="R738" s="60" t="s">
        <v>290</v>
      </c>
      <c r="S738" s="73"/>
      <c r="T738" s="60" t="s">
        <v>290</v>
      </c>
      <c r="U738" s="73">
        <v>44681</v>
      </c>
      <c r="V738" s="60" t="s">
        <v>290</v>
      </c>
    </row>
    <row r="739" spans="1:22" ht="14.5">
      <c r="A739" s="60" t="s">
        <v>1147</v>
      </c>
      <c r="B739" s="60" t="s">
        <v>1130</v>
      </c>
      <c r="C739" s="60" t="s">
        <v>1131</v>
      </c>
      <c r="D739" s="60" t="s">
        <v>1383</v>
      </c>
      <c r="E739" s="60" t="s">
        <v>2266</v>
      </c>
      <c r="F739" s="73">
        <v>44681</v>
      </c>
      <c r="G739" s="61">
        <v>10824.8</v>
      </c>
      <c r="H739" s="61">
        <v>920649.24</v>
      </c>
      <c r="I739" s="60" t="s">
        <v>20</v>
      </c>
      <c r="J739" s="60" t="s">
        <v>2263</v>
      </c>
      <c r="K739" s="60" t="s">
        <v>2264</v>
      </c>
      <c r="L739" s="60" t="s">
        <v>2267</v>
      </c>
      <c r="M739" s="60" t="s">
        <v>2266</v>
      </c>
      <c r="N739" s="60" t="s">
        <v>290</v>
      </c>
      <c r="O739" s="60" t="s">
        <v>2264</v>
      </c>
      <c r="P739" s="60" t="s">
        <v>290</v>
      </c>
      <c r="Q739" s="60" t="s">
        <v>290</v>
      </c>
      <c r="R739" s="60" t="s">
        <v>290</v>
      </c>
      <c r="S739" s="73"/>
      <c r="T739" s="60" t="s">
        <v>290</v>
      </c>
      <c r="U739" s="73">
        <v>44681</v>
      </c>
      <c r="V739" s="60" t="s">
        <v>290</v>
      </c>
    </row>
    <row r="740" spans="1:22" ht="14.5">
      <c r="A740" s="60" t="s">
        <v>1149</v>
      </c>
      <c r="B740" s="60" t="s">
        <v>1130</v>
      </c>
      <c r="C740" s="60" t="s">
        <v>1131</v>
      </c>
      <c r="D740" s="60" t="s">
        <v>1383</v>
      </c>
      <c r="E740" s="60" t="s">
        <v>3546</v>
      </c>
      <c r="F740" s="73">
        <v>44742</v>
      </c>
      <c r="G740" s="61">
        <v>9002.1299999999992</v>
      </c>
      <c r="H740" s="61">
        <v>832697.03</v>
      </c>
      <c r="I740" s="60" t="s">
        <v>20</v>
      </c>
      <c r="J740" s="60" t="s">
        <v>3547</v>
      </c>
      <c r="K740" s="60" t="s">
        <v>3548</v>
      </c>
      <c r="L740" s="60" t="s">
        <v>3549</v>
      </c>
      <c r="M740" s="60" t="s">
        <v>3546</v>
      </c>
      <c r="N740" s="60" t="s">
        <v>290</v>
      </c>
      <c r="O740" s="60" t="s">
        <v>3548</v>
      </c>
      <c r="P740" s="60" t="s">
        <v>290</v>
      </c>
      <c r="Q740" s="60" t="s">
        <v>290</v>
      </c>
      <c r="R740" s="60" t="s">
        <v>290</v>
      </c>
      <c r="S740" s="73"/>
      <c r="T740" s="60" t="s">
        <v>290</v>
      </c>
      <c r="U740" s="73">
        <v>44742</v>
      </c>
      <c r="V740" s="60" t="s">
        <v>290</v>
      </c>
    </row>
    <row r="741" spans="1:22" ht="14.5">
      <c r="A741" s="60" t="s">
        <v>1149</v>
      </c>
      <c r="B741" s="60" t="s">
        <v>1130</v>
      </c>
      <c r="C741" s="60" t="s">
        <v>1131</v>
      </c>
      <c r="D741" s="60" t="s">
        <v>1383</v>
      </c>
      <c r="E741" s="60" t="s">
        <v>2268</v>
      </c>
      <c r="F741" s="73">
        <v>44620</v>
      </c>
      <c r="G741" s="61">
        <v>28883.52</v>
      </c>
      <c r="H741" s="61">
        <v>2456543.38</v>
      </c>
      <c r="I741" s="60" t="s">
        <v>20</v>
      </c>
      <c r="J741" s="60" t="s">
        <v>2269</v>
      </c>
      <c r="K741" s="60" t="s">
        <v>2270</v>
      </c>
      <c r="L741" s="60" t="s">
        <v>2271</v>
      </c>
      <c r="M741" s="60" t="s">
        <v>2268</v>
      </c>
      <c r="N741" s="60" t="s">
        <v>290</v>
      </c>
      <c r="O741" s="60" t="s">
        <v>2270</v>
      </c>
      <c r="P741" s="60" t="s">
        <v>290</v>
      </c>
      <c r="Q741" s="60" t="s">
        <v>290</v>
      </c>
      <c r="R741" s="60" t="s">
        <v>290</v>
      </c>
      <c r="S741" s="73"/>
      <c r="T741" s="60" t="s">
        <v>290</v>
      </c>
      <c r="U741" s="73">
        <v>44620</v>
      </c>
      <c r="V741" s="60" t="s">
        <v>290</v>
      </c>
    </row>
    <row r="742" spans="1:22" ht="14.5">
      <c r="A742" s="60" t="s">
        <v>1147</v>
      </c>
      <c r="B742" s="60" t="s">
        <v>1130</v>
      </c>
      <c r="C742" s="60" t="s">
        <v>1131</v>
      </c>
      <c r="D742" s="60" t="s">
        <v>1383</v>
      </c>
      <c r="E742" s="60" t="s">
        <v>2272</v>
      </c>
      <c r="F742" s="73">
        <v>44629</v>
      </c>
      <c r="G742" s="61">
        <v>47020.58</v>
      </c>
      <c r="H742" s="61">
        <v>3999100.33</v>
      </c>
      <c r="I742" s="60" t="s">
        <v>20</v>
      </c>
      <c r="J742" s="60" t="s">
        <v>2273</v>
      </c>
      <c r="K742" s="60" t="s">
        <v>2274</v>
      </c>
      <c r="L742" s="60" t="s">
        <v>2275</v>
      </c>
      <c r="M742" s="60" t="s">
        <v>2272</v>
      </c>
      <c r="N742" s="60" t="s">
        <v>290</v>
      </c>
      <c r="O742" s="60" t="s">
        <v>2274</v>
      </c>
      <c r="P742" s="60" t="s">
        <v>290</v>
      </c>
      <c r="Q742" s="60" t="s">
        <v>290</v>
      </c>
      <c r="R742" s="60" t="s">
        <v>290</v>
      </c>
      <c r="S742" s="73"/>
      <c r="T742" s="60" t="s">
        <v>290</v>
      </c>
      <c r="U742" s="73">
        <v>44629</v>
      </c>
      <c r="V742" s="60" t="s">
        <v>290</v>
      </c>
    </row>
    <row r="743" spans="1:22" ht="14.5">
      <c r="A743" s="60" t="s">
        <v>1147</v>
      </c>
      <c r="B743" s="60" t="s">
        <v>1130</v>
      </c>
      <c r="C743" s="60" t="s">
        <v>1131</v>
      </c>
      <c r="D743" s="60" t="s">
        <v>1383</v>
      </c>
      <c r="E743" s="60" t="s">
        <v>2276</v>
      </c>
      <c r="F743" s="73">
        <v>44635</v>
      </c>
      <c r="G743" s="61">
        <v>17790.37</v>
      </c>
      <c r="H743" s="61">
        <v>1513070.97</v>
      </c>
      <c r="I743" s="60" t="s">
        <v>20</v>
      </c>
      <c r="J743" s="60" t="s">
        <v>2273</v>
      </c>
      <c r="K743" s="60" t="s">
        <v>2274</v>
      </c>
      <c r="L743" s="60" t="s">
        <v>2277</v>
      </c>
      <c r="M743" s="60" t="s">
        <v>2276</v>
      </c>
      <c r="N743" s="60" t="s">
        <v>290</v>
      </c>
      <c r="O743" s="60" t="s">
        <v>2274</v>
      </c>
      <c r="P743" s="60" t="s">
        <v>290</v>
      </c>
      <c r="Q743" s="60" t="s">
        <v>290</v>
      </c>
      <c r="R743" s="60" t="s">
        <v>290</v>
      </c>
      <c r="S743" s="73"/>
      <c r="T743" s="60" t="s">
        <v>290</v>
      </c>
      <c r="U743" s="73">
        <v>44635</v>
      </c>
      <c r="V743" s="60" t="s">
        <v>290</v>
      </c>
    </row>
    <row r="744" spans="1:22" ht="14.5">
      <c r="A744" s="60" t="s">
        <v>1147</v>
      </c>
      <c r="B744" s="60" t="s">
        <v>1130</v>
      </c>
      <c r="C744" s="60" t="s">
        <v>1131</v>
      </c>
      <c r="D744" s="60" t="s">
        <v>1383</v>
      </c>
      <c r="E744" s="60" t="s">
        <v>2278</v>
      </c>
      <c r="F744" s="73">
        <v>44661</v>
      </c>
      <c r="G744" s="61">
        <v>27564.560000000001</v>
      </c>
      <c r="H744" s="61">
        <v>2344365.83</v>
      </c>
      <c r="I744" s="60" t="s">
        <v>20</v>
      </c>
      <c r="J744" s="60" t="s">
        <v>2273</v>
      </c>
      <c r="K744" s="60" t="s">
        <v>2274</v>
      </c>
      <c r="L744" s="60" t="s">
        <v>2279</v>
      </c>
      <c r="M744" s="60" t="s">
        <v>2278</v>
      </c>
      <c r="N744" s="60" t="s">
        <v>290</v>
      </c>
      <c r="O744" s="60" t="s">
        <v>2274</v>
      </c>
      <c r="P744" s="60" t="s">
        <v>290</v>
      </c>
      <c r="Q744" s="60" t="s">
        <v>290</v>
      </c>
      <c r="R744" s="60" t="s">
        <v>290</v>
      </c>
      <c r="S744" s="73"/>
      <c r="T744" s="60" t="s">
        <v>290</v>
      </c>
      <c r="U744" s="73">
        <v>44661</v>
      </c>
      <c r="V744" s="60" t="s">
        <v>290</v>
      </c>
    </row>
    <row r="745" spans="1:22" ht="14.5">
      <c r="A745" s="60" t="s">
        <v>1147</v>
      </c>
      <c r="B745" s="60" t="s">
        <v>1130</v>
      </c>
      <c r="C745" s="60" t="s">
        <v>1131</v>
      </c>
      <c r="D745" s="60" t="s">
        <v>1383</v>
      </c>
      <c r="E745" s="60" t="s">
        <v>3550</v>
      </c>
      <c r="F745" s="73">
        <v>44698</v>
      </c>
      <c r="G745" s="61">
        <v>30617.13</v>
      </c>
      <c r="H745" s="61">
        <v>2603986.91</v>
      </c>
      <c r="I745" s="60" t="s">
        <v>20</v>
      </c>
      <c r="J745" s="60" t="s">
        <v>2273</v>
      </c>
      <c r="K745" s="60" t="s">
        <v>2274</v>
      </c>
      <c r="L745" s="60" t="s">
        <v>3551</v>
      </c>
      <c r="M745" s="60" t="s">
        <v>3550</v>
      </c>
      <c r="N745" s="60" t="s">
        <v>290</v>
      </c>
      <c r="O745" s="60" t="s">
        <v>2274</v>
      </c>
      <c r="P745" s="60" t="s">
        <v>290</v>
      </c>
      <c r="Q745" s="60" t="s">
        <v>290</v>
      </c>
      <c r="R745" s="60" t="s">
        <v>290</v>
      </c>
      <c r="S745" s="73"/>
      <c r="T745" s="60" t="s">
        <v>290</v>
      </c>
      <c r="U745" s="73">
        <v>44698</v>
      </c>
      <c r="V745" s="60" t="s">
        <v>290</v>
      </c>
    </row>
    <row r="746" spans="1:22" ht="14.5">
      <c r="A746" s="60" t="s">
        <v>1147</v>
      </c>
      <c r="B746" s="60" t="s">
        <v>1130</v>
      </c>
      <c r="C746" s="60" t="s">
        <v>1131</v>
      </c>
      <c r="D746" s="60" t="s">
        <v>1383</v>
      </c>
      <c r="E746" s="60" t="s">
        <v>3552</v>
      </c>
      <c r="F746" s="73">
        <v>44712</v>
      </c>
      <c r="G746" s="61">
        <v>28664.84</v>
      </c>
      <c r="H746" s="61">
        <v>2437944.64</v>
      </c>
      <c r="I746" s="60" t="s">
        <v>20</v>
      </c>
      <c r="J746" s="60" t="s">
        <v>2273</v>
      </c>
      <c r="K746" s="60" t="s">
        <v>2274</v>
      </c>
      <c r="L746" s="60" t="s">
        <v>3553</v>
      </c>
      <c r="M746" s="60" t="s">
        <v>3552</v>
      </c>
      <c r="N746" s="60" t="s">
        <v>290</v>
      </c>
      <c r="O746" s="60" t="s">
        <v>2274</v>
      </c>
      <c r="P746" s="60" t="s">
        <v>290</v>
      </c>
      <c r="Q746" s="60" t="s">
        <v>290</v>
      </c>
      <c r="R746" s="60" t="s">
        <v>290</v>
      </c>
      <c r="S746" s="73"/>
      <c r="T746" s="60" t="s">
        <v>290</v>
      </c>
      <c r="U746" s="73">
        <v>44712</v>
      </c>
      <c r="V746" s="60" t="s">
        <v>290</v>
      </c>
    </row>
    <row r="747" spans="1:22" ht="14.5">
      <c r="A747" s="60" t="s">
        <v>1147</v>
      </c>
      <c r="B747" s="60" t="s">
        <v>1130</v>
      </c>
      <c r="C747" s="60" t="s">
        <v>1131</v>
      </c>
      <c r="D747" s="60" t="s">
        <v>1383</v>
      </c>
      <c r="E747" s="60" t="s">
        <v>3554</v>
      </c>
      <c r="F747" s="73">
        <v>44742</v>
      </c>
      <c r="G747" s="61">
        <v>28376.35</v>
      </c>
      <c r="H747" s="61">
        <v>2624812.38</v>
      </c>
      <c r="I747" s="60" t="s">
        <v>20</v>
      </c>
      <c r="J747" s="60" t="s">
        <v>2273</v>
      </c>
      <c r="K747" s="60" t="s">
        <v>2274</v>
      </c>
      <c r="L747" s="60" t="s">
        <v>3555</v>
      </c>
      <c r="M747" s="60" t="s">
        <v>3554</v>
      </c>
      <c r="N747" s="60" t="s">
        <v>290</v>
      </c>
      <c r="O747" s="60" t="s">
        <v>2274</v>
      </c>
      <c r="P747" s="60" t="s">
        <v>290</v>
      </c>
      <c r="Q747" s="60" t="s">
        <v>290</v>
      </c>
      <c r="R747" s="60" t="s">
        <v>290</v>
      </c>
      <c r="S747" s="73"/>
      <c r="T747" s="60" t="s">
        <v>290</v>
      </c>
      <c r="U747" s="73">
        <v>44742</v>
      </c>
      <c r="V747" s="60" t="s">
        <v>290</v>
      </c>
    </row>
    <row r="748" spans="1:22" ht="14.5">
      <c r="A748" s="60" t="s">
        <v>1203</v>
      </c>
      <c r="B748" s="60" t="s">
        <v>1130</v>
      </c>
      <c r="C748" s="60" t="s">
        <v>593</v>
      </c>
      <c r="D748" s="60" t="s">
        <v>1337</v>
      </c>
      <c r="E748" s="60" t="s">
        <v>3556</v>
      </c>
      <c r="F748" s="73">
        <v>44741</v>
      </c>
      <c r="G748" s="61">
        <v>-26.77</v>
      </c>
      <c r="H748" s="61">
        <v>-2359.7800000000002</v>
      </c>
      <c r="I748" s="60" t="s">
        <v>20</v>
      </c>
      <c r="J748" s="60" t="s">
        <v>3557</v>
      </c>
      <c r="K748" s="60" t="s">
        <v>657</v>
      </c>
      <c r="L748" s="60" t="s">
        <v>3558</v>
      </c>
      <c r="M748" s="60" t="s">
        <v>3556</v>
      </c>
      <c r="N748" s="60" t="s">
        <v>675</v>
      </c>
      <c r="O748" s="60" t="s">
        <v>290</v>
      </c>
      <c r="P748" s="60" t="s">
        <v>658</v>
      </c>
      <c r="Q748" s="60" t="s">
        <v>290</v>
      </c>
      <c r="R748" s="60" t="s">
        <v>1135</v>
      </c>
      <c r="S748" s="73"/>
      <c r="T748" s="60" t="s">
        <v>290</v>
      </c>
      <c r="U748" s="73">
        <v>44741</v>
      </c>
      <c r="V748" s="60" t="s">
        <v>675</v>
      </c>
    </row>
    <row r="749" spans="1:22" ht="14.5">
      <c r="A749" s="60" t="s">
        <v>1203</v>
      </c>
      <c r="B749" s="60" t="s">
        <v>1130</v>
      </c>
      <c r="C749" s="60" t="s">
        <v>593</v>
      </c>
      <c r="D749" s="60" t="s">
        <v>1337</v>
      </c>
      <c r="E749" s="60" t="s">
        <v>3559</v>
      </c>
      <c r="F749" s="73">
        <v>44742</v>
      </c>
      <c r="G749" s="61">
        <v>-1196.28</v>
      </c>
      <c r="H749" s="61">
        <v>-105452.08</v>
      </c>
      <c r="I749" s="60" t="s">
        <v>20</v>
      </c>
      <c r="J749" s="60" t="s">
        <v>3557</v>
      </c>
      <c r="K749" s="60" t="s">
        <v>657</v>
      </c>
      <c r="L749" s="60" t="s">
        <v>3560</v>
      </c>
      <c r="M749" s="60" t="s">
        <v>3559</v>
      </c>
      <c r="N749" s="60" t="s">
        <v>675</v>
      </c>
      <c r="O749" s="60" t="s">
        <v>290</v>
      </c>
      <c r="P749" s="60" t="s">
        <v>658</v>
      </c>
      <c r="Q749" s="60" t="s">
        <v>290</v>
      </c>
      <c r="R749" s="60" t="s">
        <v>1135</v>
      </c>
      <c r="S749" s="73"/>
      <c r="T749" s="60" t="s">
        <v>290</v>
      </c>
      <c r="U749" s="73">
        <v>44742</v>
      </c>
      <c r="V749" s="60" t="s">
        <v>675</v>
      </c>
    </row>
    <row r="750" spans="1:22" ht="14.5">
      <c r="A750" s="60" t="s">
        <v>1129</v>
      </c>
      <c r="B750" s="60" t="s">
        <v>1130</v>
      </c>
      <c r="C750" s="60" t="s">
        <v>1131</v>
      </c>
      <c r="D750" s="60" t="s">
        <v>1383</v>
      </c>
      <c r="E750" s="60" t="s">
        <v>2280</v>
      </c>
      <c r="F750" s="73">
        <v>44657</v>
      </c>
      <c r="G750" s="61">
        <v>43.4</v>
      </c>
      <c r="H750" s="61">
        <v>3699.85</v>
      </c>
      <c r="I750" s="60" t="s">
        <v>20</v>
      </c>
      <c r="J750" s="60" t="s">
        <v>1141</v>
      </c>
      <c r="K750" s="60" t="s">
        <v>660</v>
      </c>
      <c r="L750" s="60" t="s">
        <v>2281</v>
      </c>
      <c r="M750" s="60" t="s">
        <v>2280</v>
      </c>
      <c r="N750" s="60" t="s">
        <v>290</v>
      </c>
      <c r="O750" s="60" t="s">
        <v>735</v>
      </c>
      <c r="P750" s="60" t="s">
        <v>290</v>
      </c>
      <c r="Q750" s="60" t="s">
        <v>290</v>
      </c>
      <c r="R750" s="60" t="s">
        <v>1135</v>
      </c>
      <c r="S750" s="73"/>
      <c r="T750" s="60" t="s">
        <v>290</v>
      </c>
      <c r="U750" s="73">
        <v>44657</v>
      </c>
      <c r="V750" s="60" t="s">
        <v>735</v>
      </c>
    </row>
    <row r="751" spans="1:22" ht="14.5">
      <c r="A751" s="60" t="s">
        <v>1129</v>
      </c>
      <c r="B751" s="60" t="s">
        <v>1130</v>
      </c>
      <c r="C751" s="60" t="s">
        <v>1131</v>
      </c>
      <c r="D751" s="60" t="s">
        <v>1383</v>
      </c>
      <c r="E751" s="60" t="s">
        <v>2282</v>
      </c>
      <c r="F751" s="73">
        <v>44657</v>
      </c>
      <c r="G751" s="61">
        <v>43.4</v>
      </c>
      <c r="H751" s="61">
        <v>3699.85</v>
      </c>
      <c r="I751" s="60" t="s">
        <v>20</v>
      </c>
      <c r="J751" s="60" t="s">
        <v>1141</v>
      </c>
      <c r="K751" s="60" t="s">
        <v>660</v>
      </c>
      <c r="L751" s="60" t="s">
        <v>2283</v>
      </c>
      <c r="M751" s="60" t="s">
        <v>2282</v>
      </c>
      <c r="N751" s="60" t="s">
        <v>290</v>
      </c>
      <c r="O751" s="60" t="s">
        <v>735</v>
      </c>
      <c r="P751" s="60" t="s">
        <v>290</v>
      </c>
      <c r="Q751" s="60" t="s">
        <v>290</v>
      </c>
      <c r="R751" s="60" t="s">
        <v>1135</v>
      </c>
      <c r="S751" s="73"/>
      <c r="T751" s="60" t="s">
        <v>290</v>
      </c>
      <c r="U751" s="73">
        <v>44657</v>
      </c>
      <c r="V751" s="60" t="s">
        <v>735</v>
      </c>
    </row>
    <row r="752" spans="1:22" ht="14.5">
      <c r="A752" s="60" t="s">
        <v>1129</v>
      </c>
      <c r="B752" s="60" t="s">
        <v>1130</v>
      </c>
      <c r="C752" s="60" t="s">
        <v>1131</v>
      </c>
      <c r="D752" s="60" t="s">
        <v>1383</v>
      </c>
      <c r="E752" s="60" t="s">
        <v>2284</v>
      </c>
      <c r="F752" s="73">
        <v>44667</v>
      </c>
      <c r="G752" s="61">
        <v>21.7</v>
      </c>
      <c r="H752" s="61">
        <v>1849.93</v>
      </c>
      <c r="I752" s="60" t="s">
        <v>20</v>
      </c>
      <c r="J752" s="60" t="s">
        <v>1141</v>
      </c>
      <c r="K752" s="60" t="s">
        <v>660</v>
      </c>
      <c r="L752" s="60" t="s">
        <v>2285</v>
      </c>
      <c r="M752" s="60" t="s">
        <v>2284</v>
      </c>
      <c r="N752" s="60" t="s">
        <v>290</v>
      </c>
      <c r="O752" s="60" t="s">
        <v>735</v>
      </c>
      <c r="P752" s="60" t="s">
        <v>290</v>
      </c>
      <c r="Q752" s="60" t="s">
        <v>290</v>
      </c>
      <c r="R752" s="60" t="s">
        <v>1135</v>
      </c>
      <c r="S752" s="73"/>
      <c r="T752" s="60" t="s">
        <v>290</v>
      </c>
      <c r="U752" s="73">
        <v>44657</v>
      </c>
      <c r="V752" s="60" t="s">
        <v>735</v>
      </c>
    </row>
    <row r="753" spans="1:22" ht="14.5">
      <c r="A753" s="60" t="s">
        <v>1129</v>
      </c>
      <c r="B753" s="60" t="s">
        <v>1130</v>
      </c>
      <c r="C753" s="60" t="s">
        <v>1131</v>
      </c>
      <c r="D753" s="60" t="s">
        <v>1383</v>
      </c>
      <c r="E753" s="60" t="s">
        <v>2286</v>
      </c>
      <c r="F753" s="73">
        <v>44657</v>
      </c>
      <c r="G753" s="61">
        <v>21.7</v>
      </c>
      <c r="H753" s="61">
        <v>1849.93</v>
      </c>
      <c r="I753" s="60" t="s">
        <v>20</v>
      </c>
      <c r="J753" s="60" t="s">
        <v>1141</v>
      </c>
      <c r="K753" s="60" t="s">
        <v>660</v>
      </c>
      <c r="L753" s="60" t="s">
        <v>2287</v>
      </c>
      <c r="M753" s="60" t="s">
        <v>2286</v>
      </c>
      <c r="N753" s="60" t="s">
        <v>290</v>
      </c>
      <c r="O753" s="60" t="s">
        <v>735</v>
      </c>
      <c r="P753" s="60" t="s">
        <v>290</v>
      </c>
      <c r="Q753" s="60" t="s">
        <v>290</v>
      </c>
      <c r="R753" s="60" t="s">
        <v>1135</v>
      </c>
      <c r="S753" s="73"/>
      <c r="T753" s="60" t="s">
        <v>290</v>
      </c>
      <c r="U753" s="73">
        <v>44657</v>
      </c>
      <c r="V753" s="60" t="s">
        <v>735</v>
      </c>
    </row>
    <row r="754" spans="1:22" ht="14.5">
      <c r="A754" s="60" t="s">
        <v>1129</v>
      </c>
      <c r="B754" s="60" t="s">
        <v>1130</v>
      </c>
      <c r="C754" s="60" t="s">
        <v>1131</v>
      </c>
      <c r="D754" s="60" t="s">
        <v>1383</v>
      </c>
      <c r="E754" s="60" t="s">
        <v>2288</v>
      </c>
      <c r="F754" s="73">
        <v>44658</v>
      </c>
      <c r="G754" s="61">
        <v>21.7</v>
      </c>
      <c r="H754" s="61">
        <v>1849.93</v>
      </c>
      <c r="I754" s="60" t="s">
        <v>20</v>
      </c>
      <c r="J754" s="60" t="s">
        <v>1141</v>
      </c>
      <c r="K754" s="60" t="s">
        <v>660</v>
      </c>
      <c r="L754" s="60" t="s">
        <v>2289</v>
      </c>
      <c r="M754" s="60" t="s">
        <v>2288</v>
      </c>
      <c r="N754" s="60" t="s">
        <v>290</v>
      </c>
      <c r="O754" s="60" t="s">
        <v>735</v>
      </c>
      <c r="P754" s="60" t="s">
        <v>290</v>
      </c>
      <c r="Q754" s="60" t="s">
        <v>290</v>
      </c>
      <c r="R754" s="60" t="s">
        <v>1135</v>
      </c>
      <c r="S754" s="73"/>
      <c r="T754" s="60" t="s">
        <v>290</v>
      </c>
      <c r="U754" s="73">
        <v>44658</v>
      </c>
      <c r="V754" s="60" t="s">
        <v>735</v>
      </c>
    </row>
    <row r="755" spans="1:22" ht="14.5">
      <c r="A755" s="60" t="s">
        <v>1129</v>
      </c>
      <c r="B755" s="60" t="s">
        <v>1130</v>
      </c>
      <c r="C755" s="60" t="s">
        <v>1131</v>
      </c>
      <c r="D755" s="60" t="s">
        <v>1383</v>
      </c>
      <c r="E755" s="60" t="s">
        <v>2290</v>
      </c>
      <c r="F755" s="73">
        <v>44658</v>
      </c>
      <c r="G755" s="61">
        <v>65.099999999999994</v>
      </c>
      <c r="H755" s="61">
        <v>5549.78</v>
      </c>
      <c r="I755" s="60" t="s">
        <v>20</v>
      </c>
      <c r="J755" s="60" t="s">
        <v>1141</v>
      </c>
      <c r="K755" s="60" t="s">
        <v>660</v>
      </c>
      <c r="L755" s="60" t="s">
        <v>2291</v>
      </c>
      <c r="M755" s="60" t="s">
        <v>2290</v>
      </c>
      <c r="N755" s="60" t="s">
        <v>290</v>
      </c>
      <c r="O755" s="60" t="s">
        <v>735</v>
      </c>
      <c r="P755" s="60" t="s">
        <v>290</v>
      </c>
      <c r="Q755" s="60" t="s">
        <v>290</v>
      </c>
      <c r="R755" s="60" t="s">
        <v>1135</v>
      </c>
      <c r="S755" s="73"/>
      <c r="T755" s="60" t="s">
        <v>290</v>
      </c>
      <c r="U755" s="73">
        <v>44658</v>
      </c>
      <c r="V755" s="60" t="s">
        <v>735</v>
      </c>
    </row>
    <row r="756" spans="1:22" ht="14.5">
      <c r="A756" s="60" t="s">
        <v>1129</v>
      </c>
      <c r="B756" s="60" t="s">
        <v>1130</v>
      </c>
      <c r="C756" s="60" t="s">
        <v>1131</v>
      </c>
      <c r="D756" s="60" t="s">
        <v>1383</v>
      </c>
      <c r="E756" s="60" t="s">
        <v>2292</v>
      </c>
      <c r="F756" s="73">
        <v>44667</v>
      </c>
      <c r="G756" s="61">
        <v>32.549999999999997</v>
      </c>
      <c r="H756" s="61">
        <v>2774.89</v>
      </c>
      <c r="I756" s="60" t="s">
        <v>20</v>
      </c>
      <c r="J756" s="60" t="s">
        <v>1141</v>
      </c>
      <c r="K756" s="60" t="s">
        <v>660</v>
      </c>
      <c r="L756" s="60" t="s">
        <v>2293</v>
      </c>
      <c r="M756" s="60" t="s">
        <v>2292</v>
      </c>
      <c r="N756" s="60" t="s">
        <v>290</v>
      </c>
      <c r="O756" s="60" t="s">
        <v>735</v>
      </c>
      <c r="P756" s="60" t="s">
        <v>290</v>
      </c>
      <c r="Q756" s="60" t="s">
        <v>290</v>
      </c>
      <c r="R756" s="60" t="s">
        <v>1135</v>
      </c>
      <c r="S756" s="73"/>
      <c r="T756" s="60" t="s">
        <v>290</v>
      </c>
      <c r="U756" s="73">
        <v>44667</v>
      </c>
      <c r="V756" s="60" t="s">
        <v>735</v>
      </c>
    </row>
    <row r="757" spans="1:22" ht="14.5">
      <c r="A757" s="60" t="s">
        <v>1129</v>
      </c>
      <c r="B757" s="60" t="s">
        <v>1130</v>
      </c>
      <c r="C757" s="60" t="s">
        <v>1131</v>
      </c>
      <c r="D757" s="60" t="s">
        <v>1383</v>
      </c>
      <c r="E757" s="60" t="s">
        <v>2294</v>
      </c>
      <c r="F757" s="73">
        <v>44668</v>
      </c>
      <c r="G757" s="61">
        <v>66.38</v>
      </c>
      <c r="H757" s="61">
        <v>5658.9</v>
      </c>
      <c r="I757" s="60" t="s">
        <v>20</v>
      </c>
      <c r="J757" s="60" t="s">
        <v>1141</v>
      </c>
      <c r="K757" s="60" t="s">
        <v>660</v>
      </c>
      <c r="L757" s="60" t="s">
        <v>2295</v>
      </c>
      <c r="M757" s="60" t="s">
        <v>2294</v>
      </c>
      <c r="N757" s="60" t="s">
        <v>290</v>
      </c>
      <c r="O757" s="60" t="s">
        <v>735</v>
      </c>
      <c r="P757" s="60" t="s">
        <v>290</v>
      </c>
      <c r="Q757" s="60" t="s">
        <v>290</v>
      </c>
      <c r="R757" s="60" t="s">
        <v>1135</v>
      </c>
      <c r="S757" s="73"/>
      <c r="T757" s="60" t="s">
        <v>290</v>
      </c>
      <c r="U757" s="73">
        <v>44668</v>
      </c>
      <c r="V757" s="60" t="s">
        <v>735</v>
      </c>
    </row>
    <row r="758" spans="1:22" ht="14.5">
      <c r="A758" s="60" t="s">
        <v>1129</v>
      </c>
      <c r="B758" s="60" t="s">
        <v>1130</v>
      </c>
      <c r="C758" s="60" t="s">
        <v>1131</v>
      </c>
      <c r="D758" s="60" t="s">
        <v>1383</v>
      </c>
      <c r="E758" s="60" t="s">
        <v>3561</v>
      </c>
      <c r="F758" s="73">
        <v>44695</v>
      </c>
      <c r="G758" s="61">
        <v>56</v>
      </c>
      <c r="H758" s="61">
        <v>4788</v>
      </c>
      <c r="I758" s="60" t="s">
        <v>20</v>
      </c>
      <c r="J758" s="60" t="s">
        <v>1141</v>
      </c>
      <c r="K758" s="60" t="s">
        <v>660</v>
      </c>
      <c r="L758" s="60" t="s">
        <v>3562</v>
      </c>
      <c r="M758" s="60" t="s">
        <v>3561</v>
      </c>
      <c r="N758" s="60" t="s">
        <v>290</v>
      </c>
      <c r="O758" s="60" t="s">
        <v>735</v>
      </c>
      <c r="P758" s="60" t="s">
        <v>290</v>
      </c>
      <c r="Q758" s="60" t="s">
        <v>290</v>
      </c>
      <c r="R758" s="60" t="s">
        <v>1135</v>
      </c>
      <c r="S758" s="73"/>
      <c r="T758" s="60" t="s">
        <v>290</v>
      </c>
      <c r="U758" s="73">
        <v>44695</v>
      </c>
      <c r="V758" s="60" t="s">
        <v>735</v>
      </c>
    </row>
    <row r="759" spans="1:22" ht="14.5">
      <c r="A759" s="60" t="s">
        <v>1129</v>
      </c>
      <c r="B759" s="60" t="s">
        <v>1130</v>
      </c>
      <c r="C759" s="60" t="s">
        <v>1131</v>
      </c>
      <c r="D759" s="60" t="s">
        <v>1383</v>
      </c>
      <c r="E759" s="60" t="s">
        <v>3563</v>
      </c>
      <c r="F759" s="73">
        <v>44695</v>
      </c>
      <c r="G759" s="61">
        <v>2226</v>
      </c>
      <c r="H759" s="61">
        <v>190323</v>
      </c>
      <c r="I759" s="60" t="s">
        <v>20</v>
      </c>
      <c r="J759" s="60" t="s">
        <v>1141</v>
      </c>
      <c r="K759" s="60" t="s">
        <v>660</v>
      </c>
      <c r="L759" s="60" t="s">
        <v>3564</v>
      </c>
      <c r="M759" s="60" t="s">
        <v>3563</v>
      </c>
      <c r="N759" s="60" t="s">
        <v>290</v>
      </c>
      <c r="O759" s="60" t="s">
        <v>735</v>
      </c>
      <c r="P759" s="60" t="s">
        <v>290</v>
      </c>
      <c r="Q759" s="60" t="s">
        <v>290</v>
      </c>
      <c r="R759" s="60" t="s">
        <v>1135</v>
      </c>
      <c r="S759" s="73"/>
      <c r="T759" s="60" t="s">
        <v>290</v>
      </c>
      <c r="U759" s="73">
        <v>44695</v>
      </c>
      <c r="V759" s="60" t="s">
        <v>735</v>
      </c>
    </row>
    <row r="760" spans="1:22" ht="14.5">
      <c r="A760" s="60" t="s">
        <v>1129</v>
      </c>
      <c r="B760" s="60" t="s">
        <v>1130</v>
      </c>
      <c r="C760" s="60" t="s">
        <v>1131</v>
      </c>
      <c r="D760" s="60" t="s">
        <v>1383</v>
      </c>
      <c r="E760" s="60" t="s">
        <v>3565</v>
      </c>
      <c r="F760" s="73">
        <v>44695</v>
      </c>
      <c r="G760" s="61">
        <v>50</v>
      </c>
      <c r="H760" s="61">
        <v>4275</v>
      </c>
      <c r="I760" s="60" t="s">
        <v>20</v>
      </c>
      <c r="J760" s="60" t="s">
        <v>1141</v>
      </c>
      <c r="K760" s="60" t="s">
        <v>660</v>
      </c>
      <c r="L760" s="60" t="s">
        <v>3566</v>
      </c>
      <c r="M760" s="60" t="s">
        <v>3565</v>
      </c>
      <c r="N760" s="60" t="s">
        <v>290</v>
      </c>
      <c r="O760" s="60" t="s">
        <v>735</v>
      </c>
      <c r="P760" s="60" t="s">
        <v>290</v>
      </c>
      <c r="Q760" s="60" t="s">
        <v>290</v>
      </c>
      <c r="R760" s="60" t="s">
        <v>1135</v>
      </c>
      <c r="S760" s="73"/>
      <c r="T760" s="60" t="s">
        <v>290</v>
      </c>
      <c r="U760" s="73">
        <v>44695</v>
      </c>
      <c r="V760" s="60" t="s">
        <v>735</v>
      </c>
    </row>
    <row r="761" spans="1:22" ht="14.5">
      <c r="A761" s="60" t="s">
        <v>1129</v>
      </c>
      <c r="B761" s="60" t="s">
        <v>1130</v>
      </c>
      <c r="C761" s="60" t="s">
        <v>1131</v>
      </c>
      <c r="D761" s="60" t="s">
        <v>1383</v>
      </c>
      <c r="E761" s="60" t="s">
        <v>3567</v>
      </c>
      <c r="F761" s="73">
        <v>44697</v>
      </c>
      <c r="G761" s="61">
        <v>202</v>
      </c>
      <c r="H761" s="61">
        <v>17271</v>
      </c>
      <c r="I761" s="60" t="s">
        <v>20</v>
      </c>
      <c r="J761" s="60" t="s">
        <v>1141</v>
      </c>
      <c r="K761" s="60" t="s">
        <v>660</v>
      </c>
      <c r="L761" s="60" t="s">
        <v>3568</v>
      </c>
      <c r="M761" s="60" t="s">
        <v>3567</v>
      </c>
      <c r="N761" s="60" t="s">
        <v>290</v>
      </c>
      <c r="O761" s="60" t="s">
        <v>735</v>
      </c>
      <c r="P761" s="60" t="s">
        <v>290</v>
      </c>
      <c r="Q761" s="60" t="s">
        <v>290</v>
      </c>
      <c r="R761" s="60" t="s">
        <v>1135</v>
      </c>
      <c r="S761" s="73"/>
      <c r="T761" s="60" t="s">
        <v>290</v>
      </c>
      <c r="U761" s="73">
        <v>44697</v>
      </c>
      <c r="V761" s="60" t="s">
        <v>735</v>
      </c>
    </row>
    <row r="762" spans="1:22" ht="14.5">
      <c r="A762" s="60" t="s">
        <v>1129</v>
      </c>
      <c r="B762" s="60" t="s">
        <v>1130</v>
      </c>
      <c r="C762" s="60" t="s">
        <v>1131</v>
      </c>
      <c r="D762" s="60" t="s">
        <v>1383</v>
      </c>
      <c r="E762" s="60" t="s">
        <v>3569</v>
      </c>
      <c r="F762" s="73">
        <v>44695</v>
      </c>
      <c r="G762" s="61">
        <v>171</v>
      </c>
      <c r="H762" s="61">
        <v>14620.5</v>
      </c>
      <c r="I762" s="60" t="s">
        <v>20</v>
      </c>
      <c r="J762" s="60" t="s">
        <v>1141</v>
      </c>
      <c r="K762" s="60" t="s">
        <v>660</v>
      </c>
      <c r="L762" s="60" t="s">
        <v>3570</v>
      </c>
      <c r="M762" s="60" t="s">
        <v>3569</v>
      </c>
      <c r="N762" s="60" t="s">
        <v>290</v>
      </c>
      <c r="O762" s="60" t="s">
        <v>735</v>
      </c>
      <c r="P762" s="60" t="s">
        <v>290</v>
      </c>
      <c r="Q762" s="60" t="s">
        <v>290</v>
      </c>
      <c r="R762" s="60" t="s">
        <v>1135</v>
      </c>
      <c r="S762" s="73"/>
      <c r="T762" s="60" t="s">
        <v>290</v>
      </c>
      <c r="U762" s="73">
        <v>44695</v>
      </c>
      <c r="V762" s="60" t="s">
        <v>735</v>
      </c>
    </row>
    <row r="763" spans="1:22" ht="14.5">
      <c r="A763" s="60" t="s">
        <v>1129</v>
      </c>
      <c r="B763" s="60" t="s">
        <v>1130</v>
      </c>
      <c r="C763" s="60" t="s">
        <v>1131</v>
      </c>
      <c r="D763" s="60" t="s">
        <v>1383</v>
      </c>
      <c r="E763" s="60" t="s">
        <v>3571</v>
      </c>
      <c r="F763" s="73">
        <v>44697</v>
      </c>
      <c r="G763" s="61">
        <v>6</v>
      </c>
      <c r="H763" s="61">
        <v>513</v>
      </c>
      <c r="I763" s="60" t="s">
        <v>20</v>
      </c>
      <c r="J763" s="60" t="s">
        <v>1141</v>
      </c>
      <c r="K763" s="60" t="s">
        <v>660</v>
      </c>
      <c r="L763" s="60" t="s">
        <v>3572</v>
      </c>
      <c r="M763" s="60" t="s">
        <v>3571</v>
      </c>
      <c r="N763" s="60" t="s">
        <v>290</v>
      </c>
      <c r="O763" s="60" t="s">
        <v>735</v>
      </c>
      <c r="P763" s="60" t="s">
        <v>290</v>
      </c>
      <c r="Q763" s="60" t="s">
        <v>290</v>
      </c>
      <c r="R763" s="60" t="s">
        <v>1135</v>
      </c>
      <c r="S763" s="73"/>
      <c r="T763" s="60" t="s">
        <v>290</v>
      </c>
      <c r="U763" s="73">
        <v>44697</v>
      </c>
      <c r="V763" s="60" t="s">
        <v>735</v>
      </c>
    </row>
    <row r="764" spans="1:22" ht="14.5">
      <c r="A764" s="60" t="s">
        <v>1129</v>
      </c>
      <c r="B764" s="60" t="s">
        <v>1130</v>
      </c>
      <c r="C764" s="60" t="s">
        <v>1131</v>
      </c>
      <c r="D764" s="60" t="s">
        <v>1383</v>
      </c>
      <c r="E764" s="60" t="s">
        <v>3573</v>
      </c>
      <c r="F764" s="73">
        <v>44695</v>
      </c>
      <c r="G764" s="61">
        <v>137</v>
      </c>
      <c r="H764" s="61">
        <v>11713.5</v>
      </c>
      <c r="I764" s="60" t="s">
        <v>20</v>
      </c>
      <c r="J764" s="60" t="s">
        <v>1141</v>
      </c>
      <c r="K764" s="60" t="s">
        <v>660</v>
      </c>
      <c r="L764" s="60" t="s">
        <v>3574</v>
      </c>
      <c r="M764" s="60" t="s">
        <v>3573</v>
      </c>
      <c r="N764" s="60" t="s">
        <v>290</v>
      </c>
      <c r="O764" s="60" t="s">
        <v>735</v>
      </c>
      <c r="P764" s="60" t="s">
        <v>290</v>
      </c>
      <c r="Q764" s="60" t="s">
        <v>290</v>
      </c>
      <c r="R764" s="60" t="s">
        <v>1135</v>
      </c>
      <c r="S764" s="73"/>
      <c r="T764" s="60" t="s">
        <v>290</v>
      </c>
      <c r="U764" s="73">
        <v>44695</v>
      </c>
      <c r="V764" s="60" t="s">
        <v>735</v>
      </c>
    </row>
    <row r="765" spans="1:22" ht="14.5">
      <c r="A765" s="60" t="s">
        <v>1129</v>
      </c>
      <c r="B765" s="60" t="s">
        <v>1130</v>
      </c>
      <c r="C765" s="60" t="s">
        <v>1131</v>
      </c>
      <c r="D765" s="60" t="s">
        <v>1383</v>
      </c>
      <c r="E765" s="60" t="s">
        <v>3575</v>
      </c>
      <c r="F765" s="73">
        <v>44695</v>
      </c>
      <c r="G765" s="61">
        <v>100</v>
      </c>
      <c r="H765" s="61">
        <v>8550</v>
      </c>
      <c r="I765" s="60" t="s">
        <v>20</v>
      </c>
      <c r="J765" s="60" t="s">
        <v>1141</v>
      </c>
      <c r="K765" s="60" t="s">
        <v>660</v>
      </c>
      <c r="L765" s="60" t="s">
        <v>3576</v>
      </c>
      <c r="M765" s="60" t="s">
        <v>3575</v>
      </c>
      <c r="N765" s="60" t="s">
        <v>290</v>
      </c>
      <c r="O765" s="60" t="s">
        <v>735</v>
      </c>
      <c r="P765" s="60" t="s">
        <v>290</v>
      </c>
      <c r="Q765" s="60" t="s">
        <v>290</v>
      </c>
      <c r="R765" s="60" t="s">
        <v>1135</v>
      </c>
      <c r="S765" s="73"/>
      <c r="T765" s="60" t="s">
        <v>290</v>
      </c>
      <c r="U765" s="73">
        <v>44695</v>
      </c>
      <c r="V765" s="60" t="s">
        <v>735</v>
      </c>
    </row>
    <row r="766" spans="1:22" ht="14.5">
      <c r="A766" s="60" t="s">
        <v>1129</v>
      </c>
      <c r="B766" s="60" t="s">
        <v>1130</v>
      </c>
      <c r="C766" s="60" t="s">
        <v>1131</v>
      </c>
      <c r="D766" s="60" t="s">
        <v>1383</v>
      </c>
      <c r="E766" s="60" t="s">
        <v>3577</v>
      </c>
      <c r="F766" s="73">
        <v>44695</v>
      </c>
      <c r="G766" s="61">
        <v>1534</v>
      </c>
      <c r="H766" s="61">
        <v>131157</v>
      </c>
      <c r="I766" s="60" t="s">
        <v>20</v>
      </c>
      <c r="J766" s="60" t="s">
        <v>1141</v>
      </c>
      <c r="K766" s="60" t="s">
        <v>660</v>
      </c>
      <c r="L766" s="60" t="s">
        <v>3578</v>
      </c>
      <c r="M766" s="60" t="s">
        <v>3577</v>
      </c>
      <c r="N766" s="60" t="s">
        <v>290</v>
      </c>
      <c r="O766" s="60" t="s">
        <v>735</v>
      </c>
      <c r="P766" s="60" t="s">
        <v>290</v>
      </c>
      <c r="Q766" s="60" t="s">
        <v>290</v>
      </c>
      <c r="R766" s="60" t="s">
        <v>1135</v>
      </c>
      <c r="S766" s="73"/>
      <c r="T766" s="60" t="s">
        <v>290</v>
      </c>
      <c r="U766" s="73">
        <v>44695</v>
      </c>
      <c r="V766" s="60" t="s">
        <v>735</v>
      </c>
    </row>
    <row r="767" spans="1:22" ht="14.5">
      <c r="A767" s="60" t="s">
        <v>1129</v>
      </c>
      <c r="B767" s="60" t="s">
        <v>1130</v>
      </c>
      <c r="C767" s="60" t="s">
        <v>1131</v>
      </c>
      <c r="D767" s="60" t="s">
        <v>1383</v>
      </c>
      <c r="E767" s="60" t="s">
        <v>3579</v>
      </c>
      <c r="F767" s="73">
        <v>44697</v>
      </c>
      <c r="G767" s="61">
        <v>127</v>
      </c>
      <c r="H767" s="61">
        <v>10858.5</v>
      </c>
      <c r="I767" s="60" t="s">
        <v>20</v>
      </c>
      <c r="J767" s="60" t="s">
        <v>1141</v>
      </c>
      <c r="K767" s="60" t="s">
        <v>660</v>
      </c>
      <c r="L767" s="60" t="s">
        <v>3580</v>
      </c>
      <c r="M767" s="60" t="s">
        <v>3579</v>
      </c>
      <c r="N767" s="60" t="s">
        <v>290</v>
      </c>
      <c r="O767" s="60" t="s">
        <v>735</v>
      </c>
      <c r="P767" s="60" t="s">
        <v>290</v>
      </c>
      <c r="Q767" s="60" t="s">
        <v>290</v>
      </c>
      <c r="R767" s="60" t="s">
        <v>1135</v>
      </c>
      <c r="S767" s="73"/>
      <c r="T767" s="60" t="s">
        <v>290</v>
      </c>
      <c r="U767" s="73">
        <v>44697</v>
      </c>
      <c r="V767" s="60" t="s">
        <v>735</v>
      </c>
    </row>
    <row r="768" spans="1:22" ht="14.5">
      <c r="A768" s="60" t="s">
        <v>1129</v>
      </c>
      <c r="B768" s="60" t="s">
        <v>1130</v>
      </c>
      <c r="C768" s="60" t="s">
        <v>1131</v>
      </c>
      <c r="D768" s="60" t="s">
        <v>1383</v>
      </c>
      <c r="E768" s="60" t="s">
        <v>3581</v>
      </c>
      <c r="F768" s="73">
        <v>44695</v>
      </c>
      <c r="G768" s="61">
        <v>171</v>
      </c>
      <c r="H768" s="61">
        <v>14620.5</v>
      </c>
      <c r="I768" s="60" t="s">
        <v>20</v>
      </c>
      <c r="J768" s="60" t="s">
        <v>1141</v>
      </c>
      <c r="K768" s="60" t="s">
        <v>660</v>
      </c>
      <c r="L768" s="60" t="s">
        <v>3582</v>
      </c>
      <c r="M768" s="60" t="s">
        <v>3581</v>
      </c>
      <c r="N768" s="60" t="s">
        <v>290</v>
      </c>
      <c r="O768" s="60" t="s">
        <v>735</v>
      </c>
      <c r="P768" s="60" t="s">
        <v>290</v>
      </c>
      <c r="Q768" s="60" t="s">
        <v>290</v>
      </c>
      <c r="R768" s="60" t="s">
        <v>1135</v>
      </c>
      <c r="S768" s="73"/>
      <c r="T768" s="60" t="s">
        <v>290</v>
      </c>
      <c r="U768" s="73">
        <v>44695</v>
      </c>
      <c r="V768" s="60" t="s">
        <v>735</v>
      </c>
    </row>
    <row r="769" spans="1:22" ht="14.5">
      <c r="A769" s="60" t="s">
        <v>1129</v>
      </c>
      <c r="B769" s="60" t="s">
        <v>1130</v>
      </c>
      <c r="C769" s="60" t="s">
        <v>1131</v>
      </c>
      <c r="D769" s="60" t="s">
        <v>1383</v>
      </c>
      <c r="E769" s="60" t="s">
        <v>3583</v>
      </c>
      <c r="F769" s="73">
        <v>44695</v>
      </c>
      <c r="G769" s="61">
        <v>6</v>
      </c>
      <c r="H769" s="61">
        <v>513</v>
      </c>
      <c r="I769" s="60" t="s">
        <v>20</v>
      </c>
      <c r="J769" s="60" t="s">
        <v>1141</v>
      </c>
      <c r="K769" s="60" t="s">
        <v>660</v>
      </c>
      <c r="L769" s="60" t="s">
        <v>3584</v>
      </c>
      <c r="M769" s="60" t="s">
        <v>3583</v>
      </c>
      <c r="N769" s="60" t="s">
        <v>290</v>
      </c>
      <c r="O769" s="60" t="s">
        <v>735</v>
      </c>
      <c r="P769" s="60" t="s">
        <v>290</v>
      </c>
      <c r="Q769" s="60" t="s">
        <v>290</v>
      </c>
      <c r="R769" s="60" t="s">
        <v>1135</v>
      </c>
      <c r="S769" s="73"/>
      <c r="T769" s="60" t="s">
        <v>290</v>
      </c>
      <c r="U769" s="73">
        <v>44695</v>
      </c>
      <c r="V769" s="60" t="s">
        <v>735</v>
      </c>
    </row>
    <row r="770" spans="1:22" ht="14.5">
      <c r="A770" s="60" t="s">
        <v>1129</v>
      </c>
      <c r="B770" s="60" t="s">
        <v>1130</v>
      </c>
      <c r="C770" s="60" t="s">
        <v>1131</v>
      </c>
      <c r="D770" s="60" t="s">
        <v>1383</v>
      </c>
      <c r="E770" s="60" t="s">
        <v>3585</v>
      </c>
      <c r="F770" s="73">
        <v>44695</v>
      </c>
      <c r="G770" s="61">
        <v>87</v>
      </c>
      <c r="H770" s="61">
        <v>7438.5</v>
      </c>
      <c r="I770" s="60" t="s">
        <v>20</v>
      </c>
      <c r="J770" s="60" t="s">
        <v>1141</v>
      </c>
      <c r="K770" s="60" t="s">
        <v>660</v>
      </c>
      <c r="L770" s="60" t="s">
        <v>3586</v>
      </c>
      <c r="M770" s="60" t="s">
        <v>3585</v>
      </c>
      <c r="N770" s="60" t="s">
        <v>290</v>
      </c>
      <c r="O770" s="60" t="s">
        <v>735</v>
      </c>
      <c r="P770" s="60" t="s">
        <v>290</v>
      </c>
      <c r="Q770" s="60" t="s">
        <v>290</v>
      </c>
      <c r="R770" s="60" t="s">
        <v>1135</v>
      </c>
      <c r="S770" s="73"/>
      <c r="T770" s="60" t="s">
        <v>290</v>
      </c>
      <c r="U770" s="73">
        <v>44695</v>
      </c>
      <c r="V770" s="60" t="s">
        <v>735</v>
      </c>
    </row>
    <row r="771" spans="1:22" ht="14.5">
      <c r="A771" s="60" t="s">
        <v>1129</v>
      </c>
      <c r="B771" s="60" t="s">
        <v>1130</v>
      </c>
      <c r="C771" s="60" t="s">
        <v>1131</v>
      </c>
      <c r="D771" s="60" t="s">
        <v>1383</v>
      </c>
      <c r="E771" s="60" t="s">
        <v>3587</v>
      </c>
      <c r="F771" s="73">
        <v>44695</v>
      </c>
      <c r="G771" s="61">
        <v>6</v>
      </c>
      <c r="H771" s="61">
        <v>513</v>
      </c>
      <c r="I771" s="60" t="s">
        <v>20</v>
      </c>
      <c r="J771" s="60" t="s">
        <v>1141</v>
      </c>
      <c r="K771" s="60" t="s">
        <v>660</v>
      </c>
      <c r="L771" s="60" t="s">
        <v>3588</v>
      </c>
      <c r="M771" s="60" t="s">
        <v>3587</v>
      </c>
      <c r="N771" s="60" t="s">
        <v>290</v>
      </c>
      <c r="O771" s="60" t="s">
        <v>735</v>
      </c>
      <c r="P771" s="60" t="s">
        <v>290</v>
      </c>
      <c r="Q771" s="60" t="s">
        <v>290</v>
      </c>
      <c r="R771" s="60" t="s">
        <v>1135</v>
      </c>
      <c r="S771" s="73"/>
      <c r="T771" s="60" t="s">
        <v>290</v>
      </c>
      <c r="U771" s="73">
        <v>44695</v>
      </c>
      <c r="V771" s="60" t="s">
        <v>735</v>
      </c>
    </row>
    <row r="772" spans="1:22" ht="14.5">
      <c r="A772" s="60" t="s">
        <v>1129</v>
      </c>
      <c r="B772" s="60" t="s">
        <v>1130</v>
      </c>
      <c r="C772" s="60" t="s">
        <v>1131</v>
      </c>
      <c r="D772" s="60" t="s">
        <v>1383</v>
      </c>
      <c r="E772" s="60" t="s">
        <v>3589</v>
      </c>
      <c r="F772" s="73">
        <v>44695</v>
      </c>
      <c r="G772" s="61">
        <v>137</v>
      </c>
      <c r="H772" s="61">
        <v>11713.5</v>
      </c>
      <c r="I772" s="60" t="s">
        <v>20</v>
      </c>
      <c r="J772" s="60" t="s">
        <v>1141</v>
      </c>
      <c r="K772" s="60" t="s">
        <v>660</v>
      </c>
      <c r="L772" s="60" t="s">
        <v>3590</v>
      </c>
      <c r="M772" s="60" t="s">
        <v>3589</v>
      </c>
      <c r="N772" s="60" t="s">
        <v>290</v>
      </c>
      <c r="O772" s="60" t="s">
        <v>735</v>
      </c>
      <c r="P772" s="60" t="s">
        <v>290</v>
      </c>
      <c r="Q772" s="60" t="s">
        <v>290</v>
      </c>
      <c r="R772" s="60" t="s">
        <v>1135</v>
      </c>
      <c r="S772" s="73"/>
      <c r="T772" s="60" t="s">
        <v>290</v>
      </c>
      <c r="U772" s="73">
        <v>44695</v>
      </c>
      <c r="V772" s="60" t="s">
        <v>735</v>
      </c>
    </row>
    <row r="773" spans="1:22" ht="14.5">
      <c r="A773" s="60" t="s">
        <v>1129</v>
      </c>
      <c r="B773" s="60" t="s">
        <v>1130</v>
      </c>
      <c r="C773" s="60" t="s">
        <v>1131</v>
      </c>
      <c r="D773" s="60" t="s">
        <v>1383</v>
      </c>
      <c r="E773" s="60" t="s">
        <v>3591</v>
      </c>
      <c r="F773" s="73">
        <v>44695</v>
      </c>
      <c r="G773" s="61">
        <v>240</v>
      </c>
      <c r="H773" s="61">
        <v>20520</v>
      </c>
      <c r="I773" s="60" t="s">
        <v>20</v>
      </c>
      <c r="J773" s="60" t="s">
        <v>1141</v>
      </c>
      <c r="K773" s="60" t="s">
        <v>660</v>
      </c>
      <c r="L773" s="60" t="s">
        <v>3592</v>
      </c>
      <c r="M773" s="60" t="s">
        <v>3591</v>
      </c>
      <c r="N773" s="60" t="s">
        <v>290</v>
      </c>
      <c r="O773" s="60" t="s">
        <v>735</v>
      </c>
      <c r="P773" s="60" t="s">
        <v>290</v>
      </c>
      <c r="Q773" s="60" t="s">
        <v>290</v>
      </c>
      <c r="R773" s="60" t="s">
        <v>1135</v>
      </c>
      <c r="S773" s="73"/>
      <c r="T773" s="60" t="s">
        <v>290</v>
      </c>
      <c r="U773" s="73">
        <v>44695</v>
      </c>
      <c r="V773" s="60" t="s">
        <v>735</v>
      </c>
    </row>
    <row r="774" spans="1:22" ht="14.5">
      <c r="A774" s="60" t="s">
        <v>1129</v>
      </c>
      <c r="B774" s="60" t="s">
        <v>1130</v>
      </c>
      <c r="C774" s="60" t="s">
        <v>1131</v>
      </c>
      <c r="D774" s="60" t="s">
        <v>1383</v>
      </c>
      <c r="E774" s="60" t="s">
        <v>3593</v>
      </c>
      <c r="F774" s="73">
        <v>44695</v>
      </c>
      <c r="G774" s="61">
        <v>3580</v>
      </c>
      <c r="H774" s="61">
        <v>306090</v>
      </c>
      <c r="I774" s="60" t="s">
        <v>20</v>
      </c>
      <c r="J774" s="60" t="s">
        <v>1141</v>
      </c>
      <c r="K774" s="60" t="s">
        <v>660</v>
      </c>
      <c r="L774" s="60" t="s">
        <v>3594</v>
      </c>
      <c r="M774" s="60" t="s">
        <v>3593</v>
      </c>
      <c r="N774" s="60" t="s">
        <v>290</v>
      </c>
      <c r="O774" s="60" t="s">
        <v>735</v>
      </c>
      <c r="P774" s="60" t="s">
        <v>290</v>
      </c>
      <c r="Q774" s="60" t="s">
        <v>290</v>
      </c>
      <c r="R774" s="60" t="s">
        <v>1135</v>
      </c>
      <c r="S774" s="73"/>
      <c r="T774" s="60" t="s">
        <v>290</v>
      </c>
      <c r="U774" s="73">
        <v>44695</v>
      </c>
      <c r="V774" s="60" t="s">
        <v>735</v>
      </c>
    </row>
    <row r="775" spans="1:22" ht="14.5">
      <c r="A775" s="60" t="s">
        <v>1129</v>
      </c>
      <c r="B775" s="60" t="s">
        <v>1130</v>
      </c>
      <c r="C775" s="60" t="s">
        <v>1131</v>
      </c>
      <c r="D775" s="60" t="s">
        <v>1383</v>
      </c>
      <c r="E775" s="60" t="s">
        <v>3595</v>
      </c>
      <c r="F775" s="73">
        <v>44695</v>
      </c>
      <c r="G775" s="61">
        <v>240</v>
      </c>
      <c r="H775" s="61">
        <v>20520</v>
      </c>
      <c r="I775" s="60" t="s">
        <v>20</v>
      </c>
      <c r="J775" s="60" t="s">
        <v>1141</v>
      </c>
      <c r="K775" s="60" t="s">
        <v>660</v>
      </c>
      <c r="L775" s="60" t="s">
        <v>3596</v>
      </c>
      <c r="M775" s="60" t="s">
        <v>3595</v>
      </c>
      <c r="N775" s="60" t="s">
        <v>290</v>
      </c>
      <c r="O775" s="60" t="s">
        <v>735</v>
      </c>
      <c r="P775" s="60" t="s">
        <v>290</v>
      </c>
      <c r="Q775" s="60" t="s">
        <v>290</v>
      </c>
      <c r="R775" s="60" t="s">
        <v>1135</v>
      </c>
      <c r="S775" s="73"/>
      <c r="T775" s="60" t="s">
        <v>290</v>
      </c>
      <c r="U775" s="73">
        <v>44695</v>
      </c>
      <c r="V775" s="60" t="s">
        <v>735</v>
      </c>
    </row>
    <row r="776" spans="1:22" ht="14.5">
      <c r="A776" s="60" t="s">
        <v>1129</v>
      </c>
      <c r="B776" s="60" t="s">
        <v>1130</v>
      </c>
      <c r="C776" s="60" t="s">
        <v>1131</v>
      </c>
      <c r="D776" s="60" t="s">
        <v>1383</v>
      </c>
      <c r="E776" s="60" t="s">
        <v>3597</v>
      </c>
      <c r="F776" s="73">
        <v>44695</v>
      </c>
      <c r="G776" s="61">
        <v>4566</v>
      </c>
      <c r="H776" s="61">
        <v>390393</v>
      </c>
      <c r="I776" s="60" t="s">
        <v>20</v>
      </c>
      <c r="J776" s="60" t="s">
        <v>1141</v>
      </c>
      <c r="K776" s="60" t="s">
        <v>660</v>
      </c>
      <c r="L776" s="60" t="s">
        <v>3598</v>
      </c>
      <c r="M776" s="60" t="s">
        <v>3597</v>
      </c>
      <c r="N776" s="60" t="s">
        <v>290</v>
      </c>
      <c r="O776" s="60" t="s">
        <v>735</v>
      </c>
      <c r="P776" s="60" t="s">
        <v>290</v>
      </c>
      <c r="Q776" s="60" t="s">
        <v>290</v>
      </c>
      <c r="R776" s="60" t="s">
        <v>1135</v>
      </c>
      <c r="S776" s="73"/>
      <c r="T776" s="60" t="s">
        <v>290</v>
      </c>
      <c r="U776" s="73">
        <v>44695</v>
      </c>
      <c r="V776" s="60" t="s">
        <v>735</v>
      </c>
    </row>
    <row r="777" spans="1:22" ht="14.5">
      <c r="A777" s="60" t="s">
        <v>1129</v>
      </c>
      <c r="B777" s="60" t="s">
        <v>1130</v>
      </c>
      <c r="C777" s="60" t="s">
        <v>1131</v>
      </c>
      <c r="D777" s="60" t="s">
        <v>1383</v>
      </c>
      <c r="E777" s="60" t="s">
        <v>3599</v>
      </c>
      <c r="F777" s="73">
        <v>44695</v>
      </c>
      <c r="G777" s="61">
        <v>428</v>
      </c>
      <c r="H777" s="61">
        <v>36594</v>
      </c>
      <c r="I777" s="60" t="s">
        <v>20</v>
      </c>
      <c r="J777" s="60" t="s">
        <v>1141</v>
      </c>
      <c r="K777" s="60" t="s">
        <v>660</v>
      </c>
      <c r="L777" s="60" t="s">
        <v>3600</v>
      </c>
      <c r="M777" s="60" t="s">
        <v>3599</v>
      </c>
      <c r="N777" s="60" t="s">
        <v>290</v>
      </c>
      <c r="O777" s="60" t="s">
        <v>735</v>
      </c>
      <c r="P777" s="60" t="s">
        <v>290</v>
      </c>
      <c r="Q777" s="60" t="s">
        <v>290</v>
      </c>
      <c r="R777" s="60" t="s">
        <v>1135</v>
      </c>
      <c r="S777" s="73"/>
      <c r="T777" s="60" t="s">
        <v>290</v>
      </c>
      <c r="U777" s="73">
        <v>44695</v>
      </c>
      <c r="V777" s="60" t="s">
        <v>735</v>
      </c>
    </row>
    <row r="778" spans="1:22" ht="14.5">
      <c r="A778" s="60" t="s">
        <v>1129</v>
      </c>
      <c r="B778" s="60" t="s">
        <v>1130</v>
      </c>
      <c r="C778" s="60" t="s">
        <v>1131</v>
      </c>
      <c r="D778" s="60" t="s">
        <v>1383</v>
      </c>
      <c r="E778" s="60" t="s">
        <v>3601</v>
      </c>
      <c r="F778" s="73">
        <v>44695</v>
      </c>
      <c r="G778" s="61">
        <v>2403</v>
      </c>
      <c r="H778" s="61">
        <v>205456.5</v>
      </c>
      <c r="I778" s="60" t="s">
        <v>20</v>
      </c>
      <c r="J778" s="60" t="s">
        <v>1141</v>
      </c>
      <c r="K778" s="60" t="s">
        <v>660</v>
      </c>
      <c r="L778" s="60" t="s">
        <v>3602</v>
      </c>
      <c r="M778" s="60" t="s">
        <v>3601</v>
      </c>
      <c r="N778" s="60" t="s">
        <v>290</v>
      </c>
      <c r="O778" s="60" t="s">
        <v>735</v>
      </c>
      <c r="P778" s="60" t="s">
        <v>290</v>
      </c>
      <c r="Q778" s="60" t="s">
        <v>290</v>
      </c>
      <c r="R778" s="60" t="s">
        <v>1135</v>
      </c>
      <c r="S778" s="73"/>
      <c r="T778" s="60" t="s">
        <v>290</v>
      </c>
      <c r="U778" s="73">
        <v>44695</v>
      </c>
      <c r="V778" s="60" t="s">
        <v>735</v>
      </c>
    </row>
    <row r="779" spans="1:22" ht="14.5">
      <c r="A779" s="60" t="s">
        <v>1129</v>
      </c>
      <c r="B779" s="60" t="s">
        <v>1130</v>
      </c>
      <c r="C779" s="60" t="s">
        <v>1131</v>
      </c>
      <c r="D779" s="60" t="s">
        <v>1383</v>
      </c>
      <c r="E779" s="60" t="s">
        <v>3603</v>
      </c>
      <c r="F779" s="73">
        <v>44695</v>
      </c>
      <c r="G779" s="61">
        <v>240</v>
      </c>
      <c r="H779" s="61">
        <v>20520</v>
      </c>
      <c r="I779" s="60" t="s">
        <v>20</v>
      </c>
      <c r="J779" s="60" t="s">
        <v>1141</v>
      </c>
      <c r="K779" s="60" t="s">
        <v>660</v>
      </c>
      <c r="L779" s="60" t="s">
        <v>3604</v>
      </c>
      <c r="M779" s="60" t="s">
        <v>3603</v>
      </c>
      <c r="N779" s="60" t="s">
        <v>290</v>
      </c>
      <c r="O779" s="60" t="s">
        <v>735</v>
      </c>
      <c r="P779" s="60" t="s">
        <v>290</v>
      </c>
      <c r="Q779" s="60" t="s">
        <v>290</v>
      </c>
      <c r="R779" s="60" t="s">
        <v>1135</v>
      </c>
      <c r="S779" s="73"/>
      <c r="T779" s="60" t="s">
        <v>290</v>
      </c>
      <c r="U779" s="73">
        <v>44695</v>
      </c>
      <c r="V779" s="60" t="s">
        <v>735</v>
      </c>
    </row>
    <row r="780" spans="1:22" ht="14.5">
      <c r="A780" s="60" t="s">
        <v>1129</v>
      </c>
      <c r="B780" s="60" t="s">
        <v>1130</v>
      </c>
      <c r="C780" s="60" t="s">
        <v>1131</v>
      </c>
      <c r="D780" s="60" t="s">
        <v>1383</v>
      </c>
      <c r="E780" s="60" t="s">
        <v>3605</v>
      </c>
      <c r="F780" s="73">
        <v>44695</v>
      </c>
      <c r="G780" s="61">
        <v>171</v>
      </c>
      <c r="H780" s="61">
        <v>14620.5</v>
      </c>
      <c r="I780" s="60" t="s">
        <v>20</v>
      </c>
      <c r="J780" s="60" t="s">
        <v>1141</v>
      </c>
      <c r="K780" s="60" t="s">
        <v>660</v>
      </c>
      <c r="L780" s="60" t="s">
        <v>3606</v>
      </c>
      <c r="M780" s="60" t="s">
        <v>3605</v>
      </c>
      <c r="N780" s="60" t="s">
        <v>290</v>
      </c>
      <c r="O780" s="60" t="s">
        <v>735</v>
      </c>
      <c r="P780" s="60" t="s">
        <v>290</v>
      </c>
      <c r="Q780" s="60" t="s">
        <v>290</v>
      </c>
      <c r="R780" s="60" t="s">
        <v>1135</v>
      </c>
      <c r="S780" s="73"/>
      <c r="T780" s="60" t="s">
        <v>290</v>
      </c>
      <c r="U780" s="73">
        <v>44695</v>
      </c>
      <c r="V780" s="60" t="s">
        <v>735</v>
      </c>
    </row>
    <row r="781" spans="1:22" ht="14.5">
      <c r="A781" s="60" t="s">
        <v>1129</v>
      </c>
      <c r="B781" s="60" t="s">
        <v>1130</v>
      </c>
      <c r="C781" s="60" t="s">
        <v>1131</v>
      </c>
      <c r="D781" s="60" t="s">
        <v>1383</v>
      </c>
      <c r="E781" s="60" t="s">
        <v>3607</v>
      </c>
      <c r="F781" s="73">
        <v>44695</v>
      </c>
      <c r="G781" s="61">
        <v>171</v>
      </c>
      <c r="H781" s="61">
        <v>14620.5</v>
      </c>
      <c r="I781" s="60" t="s">
        <v>20</v>
      </c>
      <c r="J781" s="60" t="s">
        <v>1141</v>
      </c>
      <c r="K781" s="60" t="s">
        <v>660</v>
      </c>
      <c r="L781" s="60" t="s">
        <v>3608</v>
      </c>
      <c r="M781" s="60" t="s">
        <v>3607</v>
      </c>
      <c r="N781" s="60" t="s">
        <v>290</v>
      </c>
      <c r="O781" s="60" t="s">
        <v>735</v>
      </c>
      <c r="P781" s="60" t="s">
        <v>290</v>
      </c>
      <c r="Q781" s="60" t="s">
        <v>290</v>
      </c>
      <c r="R781" s="60" t="s">
        <v>1135</v>
      </c>
      <c r="S781" s="73"/>
      <c r="T781" s="60" t="s">
        <v>290</v>
      </c>
      <c r="U781" s="73">
        <v>44695</v>
      </c>
      <c r="V781" s="60" t="s">
        <v>735</v>
      </c>
    </row>
    <row r="782" spans="1:22" ht="14.5">
      <c r="A782" s="60" t="s">
        <v>1129</v>
      </c>
      <c r="B782" s="60" t="s">
        <v>1130</v>
      </c>
      <c r="C782" s="60" t="s">
        <v>1131</v>
      </c>
      <c r="D782" s="60" t="s">
        <v>1383</v>
      </c>
      <c r="E782" s="60" t="s">
        <v>3609</v>
      </c>
      <c r="F782" s="73">
        <v>44695</v>
      </c>
      <c r="G782" s="61">
        <v>6</v>
      </c>
      <c r="H782" s="61">
        <v>513</v>
      </c>
      <c r="I782" s="60" t="s">
        <v>20</v>
      </c>
      <c r="J782" s="60" t="s">
        <v>1141</v>
      </c>
      <c r="K782" s="60" t="s">
        <v>660</v>
      </c>
      <c r="L782" s="60" t="s">
        <v>3610</v>
      </c>
      <c r="M782" s="60" t="s">
        <v>3609</v>
      </c>
      <c r="N782" s="60" t="s">
        <v>290</v>
      </c>
      <c r="O782" s="60" t="s">
        <v>735</v>
      </c>
      <c r="P782" s="60" t="s">
        <v>290</v>
      </c>
      <c r="Q782" s="60" t="s">
        <v>290</v>
      </c>
      <c r="R782" s="60" t="s">
        <v>1135</v>
      </c>
      <c r="S782" s="73"/>
      <c r="T782" s="60" t="s">
        <v>290</v>
      </c>
      <c r="U782" s="73">
        <v>44695</v>
      </c>
      <c r="V782" s="60" t="s">
        <v>735</v>
      </c>
    </row>
    <row r="783" spans="1:22" ht="14.5">
      <c r="A783" s="60" t="s">
        <v>1129</v>
      </c>
      <c r="B783" s="60" t="s">
        <v>1130</v>
      </c>
      <c r="C783" s="60" t="s">
        <v>1131</v>
      </c>
      <c r="D783" s="60" t="s">
        <v>1383</v>
      </c>
      <c r="E783" s="60" t="s">
        <v>3611</v>
      </c>
      <c r="F783" s="73">
        <v>44695</v>
      </c>
      <c r="G783" s="61">
        <v>156</v>
      </c>
      <c r="H783" s="61">
        <v>13338</v>
      </c>
      <c r="I783" s="60" t="s">
        <v>20</v>
      </c>
      <c r="J783" s="60" t="s">
        <v>1141</v>
      </c>
      <c r="K783" s="60" t="s">
        <v>660</v>
      </c>
      <c r="L783" s="60" t="s">
        <v>3612</v>
      </c>
      <c r="M783" s="60" t="s">
        <v>3611</v>
      </c>
      <c r="N783" s="60" t="s">
        <v>290</v>
      </c>
      <c r="O783" s="60" t="s">
        <v>735</v>
      </c>
      <c r="P783" s="60" t="s">
        <v>290</v>
      </c>
      <c r="Q783" s="60" t="s">
        <v>290</v>
      </c>
      <c r="R783" s="60" t="s">
        <v>1135</v>
      </c>
      <c r="S783" s="73"/>
      <c r="T783" s="60" t="s">
        <v>290</v>
      </c>
      <c r="U783" s="73">
        <v>44695</v>
      </c>
      <c r="V783" s="60" t="s">
        <v>735</v>
      </c>
    </row>
    <row r="784" spans="1:22" ht="14.5">
      <c r="A784" s="60" t="s">
        <v>1129</v>
      </c>
      <c r="B784" s="60" t="s">
        <v>1130</v>
      </c>
      <c r="C784" s="60" t="s">
        <v>1131</v>
      </c>
      <c r="D784" s="60" t="s">
        <v>1383</v>
      </c>
      <c r="E784" s="60" t="s">
        <v>3613</v>
      </c>
      <c r="F784" s="73">
        <v>44695</v>
      </c>
      <c r="G784" s="61">
        <v>6</v>
      </c>
      <c r="H784" s="61">
        <v>513</v>
      </c>
      <c r="I784" s="60" t="s">
        <v>20</v>
      </c>
      <c r="J784" s="60" t="s">
        <v>1141</v>
      </c>
      <c r="K784" s="60" t="s">
        <v>660</v>
      </c>
      <c r="L784" s="60" t="s">
        <v>3614</v>
      </c>
      <c r="M784" s="60" t="s">
        <v>3613</v>
      </c>
      <c r="N784" s="60" t="s">
        <v>290</v>
      </c>
      <c r="O784" s="60" t="s">
        <v>735</v>
      </c>
      <c r="P784" s="60" t="s">
        <v>290</v>
      </c>
      <c r="Q784" s="60" t="s">
        <v>290</v>
      </c>
      <c r="R784" s="60" t="s">
        <v>1135</v>
      </c>
      <c r="S784" s="73"/>
      <c r="T784" s="60" t="s">
        <v>290</v>
      </c>
      <c r="U784" s="73">
        <v>44695</v>
      </c>
      <c r="V784" s="60" t="s">
        <v>735</v>
      </c>
    </row>
    <row r="785" spans="1:22" ht="14.5">
      <c r="A785" s="60" t="s">
        <v>1129</v>
      </c>
      <c r="B785" s="60" t="s">
        <v>1130</v>
      </c>
      <c r="C785" s="60" t="s">
        <v>1131</v>
      </c>
      <c r="D785" s="60" t="s">
        <v>1383</v>
      </c>
      <c r="E785" s="60" t="s">
        <v>3615</v>
      </c>
      <c r="F785" s="73">
        <v>44695</v>
      </c>
      <c r="G785" s="61">
        <v>100</v>
      </c>
      <c r="H785" s="61">
        <v>8550</v>
      </c>
      <c r="I785" s="60" t="s">
        <v>20</v>
      </c>
      <c r="J785" s="60" t="s">
        <v>1141</v>
      </c>
      <c r="K785" s="60" t="s">
        <v>660</v>
      </c>
      <c r="L785" s="60" t="s">
        <v>3616</v>
      </c>
      <c r="M785" s="60" t="s">
        <v>3615</v>
      </c>
      <c r="N785" s="60" t="s">
        <v>290</v>
      </c>
      <c r="O785" s="60" t="s">
        <v>735</v>
      </c>
      <c r="P785" s="60" t="s">
        <v>290</v>
      </c>
      <c r="Q785" s="60" t="s">
        <v>290</v>
      </c>
      <c r="R785" s="60" t="s">
        <v>1135</v>
      </c>
      <c r="S785" s="73"/>
      <c r="T785" s="60" t="s">
        <v>290</v>
      </c>
      <c r="U785" s="73">
        <v>44695</v>
      </c>
      <c r="V785" s="60" t="s">
        <v>735</v>
      </c>
    </row>
    <row r="786" spans="1:22" ht="14.5">
      <c r="A786" s="60" t="s">
        <v>1129</v>
      </c>
      <c r="B786" s="60" t="s">
        <v>1130</v>
      </c>
      <c r="C786" s="60" t="s">
        <v>1131</v>
      </c>
      <c r="D786" s="60" t="s">
        <v>1383</v>
      </c>
      <c r="E786" s="60" t="s">
        <v>3617</v>
      </c>
      <c r="F786" s="73">
        <v>44695</v>
      </c>
      <c r="G786" s="61">
        <v>81</v>
      </c>
      <c r="H786" s="61">
        <v>6925.5</v>
      </c>
      <c r="I786" s="60" t="s">
        <v>20</v>
      </c>
      <c r="J786" s="60" t="s">
        <v>1141</v>
      </c>
      <c r="K786" s="60" t="s">
        <v>660</v>
      </c>
      <c r="L786" s="60" t="s">
        <v>3618</v>
      </c>
      <c r="M786" s="60" t="s">
        <v>3617</v>
      </c>
      <c r="N786" s="60" t="s">
        <v>290</v>
      </c>
      <c r="O786" s="60" t="s">
        <v>735</v>
      </c>
      <c r="P786" s="60" t="s">
        <v>290</v>
      </c>
      <c r="Q786" s="60" t="s">
        <v>290</v>
      </c>
      <c r="R786" s="60" t="s">
        <v>1135</v>
      </c>
      <c r="S786" s="73"/>
      <c r="T786" s="60" t="s">
        <v>290</v>
      </c>
      <c r="U786" s="73">
        <v>44695</v>
      </c>
      <c r="V786" s="60" t="s">
        <v>735</v>
      </c>
    </row>
    <row r="787" spans="1:22" ht="14.5">
      <c r="A787" s="60" t="s">
        <v>1129</v>
      </c>
      <c r="B787" s="60" t="s">
        <v>1130</v>
      </c>
      <c r="C787" s="60" t="s">
        <v>1131</v>
      </c>
      <c r="D787" s="60" t="s">
        <v>1383</v>
      </c>
      <c r="E787" s="60" t="s">
        <v>3619</v>
      </c>
      <c r="F787" s="73">
        <v>44695</v>
      </c>
      <c r="G787" s="61">
        <v>6</v>
      </c>
      <c r="H787" s="61">
        <v>513</v>
      </c>
      <c r="I787" s="60" t="s">
        <v>20</v>
      </c>
      <c r="J787" s="60" t="s">
        <v>1141</v>
      </c>
      <c r="K787" s="60" t="s">
        <v>660</v>
      </c>
      <c r="L787" s="60" t="s">
        <v>3620</v>
      </c>
      <c r="M787" s="60" t="s">
        <v>3619</v>
      </c>
      <c r="N787" s="60" t="s">
        <v>290</v>
      </c>
      <c r="O787" s="60" t="s">
        <v>735</v>
      </c>
      <c r="P787" s="60" t="s">
        <v>290</v>
      </c>
      <c r="Q787" s="60" t="s">
        <v>290</v>
      </c>
      <c r="R787" s="60" t="s">
        <v>1135</v>
      </c>
      <c r="S787" s="73"/>
      <c r="T787" s="60" t="s">
        <v>290</v>
      </c>
      <c r="U787" s="73">
        <v>44695</v>
      </c>
      <c r="V787" s="60" t="s">
        <v>735</v>
      </c>
    </row>
    <row r="788" spans="1:22" ht="14.5">
      <c r="A788" s="60" t="s">
        <v>1129</v>
      </c>
      <c r="B788" s="60" t="s">
        <v>1130</v>
      </c>
      <c r="C788" s="60" t="s">
        <v>1131</v>
      </c>
      <c r="D788" s="60" t="s">
        <v>1383</v>
      </c>
      <c r="E788" s="60" t="s">
        <v>3621</v>
      </c>
      <c r="F788" s="73">
        <v>44695</v>
      </c>
      <c r="G788" s="61">
        <v>6</v>
      </c>
      <c r="H788" s="61">
        <v>513</v>
      </c>
      <c r="I788" s="60" t="s">
        <v>20</v>
      </c>
      <c r="J788" s="60" t="s">
        <v>1141</v>
      </c>
      <c r="K788" s="60" t="s">
        <v>660</v>
      </c>
      <c r="L788" s="60" t="s">
        <v>3622</v>
      </c>
      <c r="M788" s="60" t="s">
        <v>3621</v>
      </c>
      <c r="N788" s="60" t="s">
        <v>290</v>
      </c>
      <c r="O788" s="60" t="s">
        <v>735</v>
      </c>
      <c r="P788" s="60" t="s">
        <v>290</v>
      </c>
      <c r="Q788" s="60" t="s">
        <v>290</v>
      </c>
      <c r="R788" s="60" t="s">
        <v>1135</v>
      </c>
      <c r="S788" s="73"/>
      <c r="T788" s="60" t="s">
        <v>290</v>
      </c>
      <c r="U788" s="73">
        <v>44695</v>
      </c>
      <c r="V788" s="60" t="s">
        <v>735</v>
      </c>
    </row>
    <row r="789" spans="1:22" ht="14.5">
      <c r="A789" s="60" t="s">
        <v>1129</v>
      </c>
      <c r="B789" s="60" t="s">
        <v>1130</v>
      </c>
      <c r="C789" s="60" t="s">
        <v>1131</v>
      </c>
      <c r="D789" s="60" t="s">
        <v>1383</v>
      </c>
      <c r="E789" s="60" t="s">
        <v>3623</v>
      </c>
      <c r="F789" s="73">
        <v>44695</v>
      </c>
      <c r="G789" s="61">
        <v>6</v>
      </c>
      <c r="H789" s="61">
        <v>513</v>
      </c>
      <c r="I789" s="60" t="s">
        <v>20</v>
      </c>
      <c r="J789" s="60" t="s">
        <v>1141</v>
      </c>
      <c r="K789" s="60" t="s">
        <v>660</v>
      </c>
      <c r="L789" s="60" t="s">
        <v>3624</v>
      </c>
      <c r="M789" s="60" t="s">
        <v>3623</v>
      </c>
      <c r="N789" s="60" t="s">
        <v>290</v>
      </c>
      <c r="O789" s="60" t="s">
        <v>735</v>
      </c>
      <c r="P789" s="60" t="s">
        <v>290</v>
      </c>
      <c r="Q789" s="60" t="s">
        <v>290</v>
      </c>
      <c r="R789" s="60" t="s">
        <v>1135</v>
      </c>
      <c r="S789" s="73"/>
      <c r="T789" s="60" t="s">
        <v>290</v>
      </c>
      <c r="U789" s="73">
        <v>44695</v>
      </c>
      <c r="V789" s="60" t="s">
        <v>735</v>
      </c>
    </row>
    <row r="790" spans="1:22" ht="14.5">
      <c r="A790" s="60" t="s">
        <v>1129</v>
      </c>
      <c r="B790" s="60" t="s">
        <v>1130</v>
      </c>
      <c r="C790" s="60" t="s">
        <v>1131</v>
      </c>
      <c r="D790" s="60" t="s">
        <v>1383</v>
      </c>
      <c r="E790" s="60" t="s">
        <v>3625</v>
      </c>
      <c r="F790" s="73">
        <v>44695</v>
      </c>
      <c r="G790" s="61">
        <v>156</v>
      </c>
      <c r="H790" s="61">
        <v>13338</v>
      </c>
      <c r="I790" s="60" t="s">
        <v>20</v>
      </c>
      <c r="J790" s="60" t="s">
        <v>1141</v>
      </c>
      <c r="K790" s="60" t="s">
        <v>660</v>
      </c>
      <c r="L790" s="60" t="s">
        <v>3626</v>
      </c>
      <c r="M790" s="60" t="s">
        <v>3625</v>
      </c>
      <c r="N790" s="60" t="s">
        <v>290</v>
      </c>
      <c r="O790" s="60" t="s">
        <v>735</v>
      </c>
      <c r="P790" s="60" t="s">
        <v>290</v>
      </c>
      <c r="Q790" s="60" t="s">
        <v>290</v>
      </c>
      <c r="R790" s="60" t="s">
        <v>1135</v>
      </c>
      <c r="S790" s="73"/>
      <c r="T790" s="60" t="s">
        <v>290</v>
      </c>
      <c r="U790" s="73">
        <v>44695</v>
      </c>
      <c r="V790" s="60" t="s">
        <v>735</v>
      </c>
    </row>
    <row r="791" spans="1:22" ht="14.5">
      <c r="A791" s="60" t="s">
        <v>1129</v>
      </c>
      <c r="B791" s="60" t="s">
        <v>1130</v>
      </c>
      <c r="C791" s="60" t="s">
        <v>1131</v>
      </c>
      <c r="D791" s="60" t="s">
        <v>1383</v>
      </c>
      <c r="E791" s="60" t="s">
        <v>3627</v>
      </c>
      <c r="F791" s="73">
        <v>44695</v>
      </c>
      <c r="G791" s="61">
        <v>100</v>
      </c>
      <c r="H791" s="61">
        <v>8550</v>
      </c>
      <c r="I791" s="60" t="s">
        <v>20</v>
      </c>
      <c r="J791" s="60" t="s">
        <v>1141</v>
      </c>
      <c r="K791" s="60" t="s">
        <v>660</v>
      </c>
      <c r="L791" s="60" t="s">
        <v>3628</v>
      </c>
      <c r="M791" s="60" t="s">
        <v>3627</v>
      </c>
      <c r="N791" s="60" t="s">
        <v>290</v>
      </c>
      <c r="O791" s="60" t="s">
        <v>735</v>
      </c>
      <c r="P791" s="60" t="s">
        <v>290</v>
      </c>
      <c r="Q791" s="60" t="s">
        <v>290</v>
      </c>
      <c r="R791" s="60" t="s">
        <v>1135</v>
      </c>
      <c r="S791" s="73"/>
      <c r="T791" s="60" t="s">
        <v>290</v>
      </c>
      <c r="U791" s="73">
        <v>44695</v>
      </c>
      <c r="V791" s="60" t="s">
        <v>735</v>
      </c>
    </row>
    <row r="792" spans="1:22" ht="14.5">
      <c r="A792" s="60" t="s">
        <v>1129</v>
      </c>
      <c r="B792" s="60" t="s">
        <v>1130</v>
      </c>
      <c r="C792" s="60" t="s">
        <v>1131</v>
      </c>
      <c r="D792" s="60" t="s">
        <v>1383</v>
      </c>
      <c r="E792" s="60" t="s">
        <v>3629</v>
      </c>
      <c r="F792" s="73">
        <v>44695</v>
      </c>
      <c r="G792" s="61">
        <v>81</v>
      </c>
      <c r="H792" s="61">
        <v>6925.5</v>
      </c>
      <c r="I792" s="60" t="s">
        <v>20</v>
      </c>
      <c r="J792" s="60" t="s">
        <v>1141</v>
      </c>
      <c r="K792" s="60" t="s">
        <v>660</v>
      </c>
      <c r="L792" s="60" t="s">
        <v>3630</v>
      </c>
      <c r="M792" s="60" t="s">
        <v>3629</v>
      </c>
      <c r="N792" s="60" t="s">
        <v>290</v>
      </c>
      <c r="O792" s="60" t="s">
        <v>735</v>
      </c>
      <c r="P792" s="60" t="s">
        <v>290</v>
      </c>
      <c r="Q792" s="60" t="s">
        <v>290</v>
      </c>
      <c r="R792" s="60" t="s">
        <v>1135</v>
      </c>
      <c r="S792" s="73"/>
      <c r="T792" s="60" t="s">
        <v>290</v>
      </c>
      <c r="U792" s="73">
        <v>44695</v>
      </c>
      <c r="V792" s="60" t="s">
        <v>735</v>
      </c>
    </row>
    <row r="793" spans="1:22" ht="14.5">
      <c r="A793" s="60" t="s">
        <v>1129</v>
      </c>
      <c r="B793" s="60" t="s">
        <v>1130</v>
      </c>
      <c r="C793" s="60" t="s">
        <v>1131</v>
      </c>
      <c r="D793" s="60" t="s">
        <v>1383</v>
      </c>
      <c r="E793" s="60" t="s">
        <v>3631</v>
      </c>
      <c r="F793" s="73">
        <v>44695</v>
      </c>
      <c r="G793" s="61">
        <v>6</v>
      </c>
      <c r="H793" s="61">
        <v>513</v>
      </c>
      <c r="I793" s="60" t="s">
        <v>20</v>
      </c>
      <c r="J793" s="60" t="s">
        <v>1141</v>
      </c>
      <c r="K793" s="60" t="s">
        <v>660</v>
      </c>
      <c r="L793" s="60" t="s">
        <v>3632</v>
      </c>
      <c r="M793" s="60" t="s">
        <v>3631</v>
      </c>
      <c r="N793" s="60" t="s">
        <v>290</v>
      </c>
      <c r="O793" s="60" t="s">
        <v>735</v>
      </c>
      <c r="P793" s="60" t="s">
        <v>290</v>
      </c>
      <c r="Q793" s="60" t="s">
        <v>290</v>
      </c>
      <c r="R793" s="60" t="s">
        <v>1135</v>
      </c>
      <c r="S793" s="73"/>
      <c r="T793" s="60" t="s">
        <v>290</v>
      </c>
      <c r="U793" s="73">
        <v>44695</v>
      </c>
      <c r="V793" s="60" t="s">
        <v>735</v>
      </c>
    </row>
    <row r="794" spans="1:22" ht="14.5">
      <c r="A794" s="60" t="s">
        <v>1129</v>
      </c>
      <c r="B794" s="60" t="s">
        <v>1130</v>
      </c>
      <c r="C794" s="60" t="s">
        <v>1131</v>
      </c>
      <c r="D794" s="60" t="s">
        <v>1383</v>
      </c>
      <c r="E794" s="60" t="s">
        <v>3633</v>
      </c>
      <c r="F794" s="73">
        <v>44695</v>
      </c>
      <c r="G794" s="61">
        <v>6</v>
      </c>
      <c r="H794" s="61">
        <v>513</v>
      </c>
      <c r="I794" s="60" t="s">
        <v>20</v>
      </c>
      <c r="J794" s="60" t="s">
        <v>1141</v>
      </c>
      <c r="K794" s="60" t="s">
        <v>660</v>
      </c>
      <c r="L794" s="60" t="s">
        <v>3634</v>
      </c>
      <c r="M794" s="60" t="s">
        <v>3633</v>
      </c>
      <c r="N794" s="60" t="s">
        <v>290</v>
      </c>
      <c r="O794" s="60" t="s">
        <v>735</v>
      </c>
      <c r="P794" s="60" t="s">
        <v>290</v>
      </c>
      <c r="Q794" s="60" t="s">
        <v>290</v>
      </c>
      <c r="R794" s="60" t="s">
        <v>1135</v>
      </c>
      <c r="S794" s="73"/>
      <c r="T794" s="60" t="s">
        <v>290</v>
      </c>
      <c r="U794" s="73">
        <v>44695</v>
      </c>
      <c r="V794" s="60" t="s">
        <v>735</v>
      </c>
    </row>
    <row r="795" spans="1:22" ht="14.5">
      <c r="A795" s="60" t="s">
        <v>1129</v>
      </c>
      <c r="B795" s="60" t="s">
        <v>1130</v>
      </c>
      <c r="C795" s="60" t="s">
        <v>1131</v>
      </c>
      <c r="D795" s="60" t="s">
        <v>1383</v>
      </c>
      <c r="E795" s="60" t="s">
        <v>3635</v>
      </c>
      <c r="F795" s="73">
        <v>44695</v>
      </c>
      <c r="G795" s="61">
        <v>6</v>
      </c>
      <c r="H795" s="61">
        <v>513</v>
      </c>
      <c r="I795" s="60" t="s">
        <v>20</v>
      </c>
      <c r="J795" s="60" t="s">
        <v>1141</v>
      </c>
      <c r="K795" s="60" t="s">
        <v>660</v>
      </c>
      <c r="L795" s="60" t="s">
        <v>3636</v>
      </c>
      <c r="M795" s="60" t="s">
        <v>3635</v>
      </c>
      <c r="N795" s="60" t="s">
        <v>290</v>
      </c>
      <c r="O795" s="60" t="s">
        <v>735</v>
      </c>
      <c r="P795" s="60" t="s">
        <v>290</v>
      </c>
      <c r="Q795" s="60" t="s">
        <v>290</v>
      </c>
      <c r="R795" s="60" t="s">
        <v>1135</v>
      </c>
      <c r="S795" s="73"/>
      <c r="T795" s="60" t="s">
        <v>290</v>
      </c>
      <c r="U795" s="73">
        <v>44695</v>
      </c>
      <c r="V795" s="60" t="s">
        <v>735</v>
      </c>
    </row>
    <row r="796" spans="1:22" ht="14.5">
      <c r="A796" s="60" t="s">
        <v>1129</v>
      </c>
      <c r="B796" s="60" t="s">
        <v>1130</v>
      </c>
      <c r="C796" s="60" t="s">
        <v>1131</v>
      </c>
      <c r="D796" s="60" t="s">
        <v>1383</v>
      </c>
      <c r="E796" s="60" t="s">
        <v>3637</v>
      </c>
      <c r="F796" s="73">
        <v>44696</v>
      </c>
      <c r="G796" s="61">
        <v>1148</v>
      </c>
      <c r="H796" s="61">
        <v>98154</v>
      </c>
      <c r="I796" s="60" t="s">
        <v>20</v>
      </c>
      <c r="J796" s="60" t="s">
        <v>1141</v>
      </c>
      <c r="K796" s="60" t="s">
        <v>660</v>
      </c>
      <c r="L796" s="60" t="s">
        <v>3638</v>
      </c>
      <c r="M796" s="60" t="s">
        <v>3637</v>
      </c>
      <c r="N796" s="60" t="s">
        <v>290</v>
      </c>
      <c r="O796" s="60" t="s">
        <v>735</v>
      </c>
      <c r="P796" s="60" t="s">
        <v>290</v>
      </c>
      <c r="Q796" s="60" t="s">
        <v>290</v>
      </c>
      <c r="R796" s="60" t="s">
        <v>1135</v>
      </c>
      <c r="S796" s="73"/>
      <c r="T796" s="60" t="s">
        <v>290</v>
      </c>
      <c r="U796" s="73">
        <v>44696</v>
      </c>
      <c r="V796" s="60" t="s">
        <v>735</v>
      </c>
    </row>
    <row r="797" spans="1:22" ht="14.5">
      <c r="A797" s="60" t="s">
        <v>1129</v>
      </c>
      <c r="B797" s="60" t="s">
        <v>1130</v>
      </c>
      <c r="C797" s="60" t="s">
        <v>1131</v>
      </c>
      <c r="D797" s="60" t="s">
        <v>1383</v>
      </c>
      <c r="E797" s="60" t="s">
        <v>3639</v>
      </c>
      <c r="F797" s="73">
        <v>44695</v>
      </c>
      <c r="G797" s="61">
        <v>206</v>
      </c>
      <c r="H797" s="61">
        <v>17613</v>
      </c>
      <c r="I797" s="60" t="s">
        <v>20</v>
      </c>
      <c r="J797" s="60" t="s">
        <v>1141</v>
      </c>
      <c r="K797" s="60" t="s">
        <v>660</v>
      </c>
      <c r="L797" s="60" t="s">
        <v>3640</v>
      </c>
      <c r="M797" s="60" t="s">
        <v>3639</v>
      </c>
      <c r="N797" s="60" t="s">
        <v>290</v>
      </c>
      <c r="O797" s="60" t="s">
        <v>735</v>
      </c>
      <c r="P797" s="60" t="s">
        <v>290</v>
      </c>
      <c r="Q797" s="60" t="s">
        <v>290</v>
      </c>
      <c r="R797" s="60" t="s">
        <v>1135</v>
      </c>
      <c r="S797" s="73"/>
      <c r="T797" s="60" t="s">
        <v>290</v>
      </c>
      <c r="U797" s="73">
        <v>44695</v>
      </c>
      <c r="V797" s="60" t="s">
        <v>735</v>
      </c>
    </row>
    <row r="798" spans="1:22" ht="14.5">
      <c r="A798" s="60" t="s">
        <v>1129</v>
      </c>
      <c r="B798" s="60" t="s">
        <v>1130</v>
      </c>
      <c r="C798" s="60" t="s">
        <v>1131</v>
      </c>
      <c r="D798" s="60" t="s">
        <v>1383</v>
      </c>
      <c r="E798" s="60" t="s">
        <v>3641</v>
      </c>
      <c r="F798" s="73">
        <v>44695</v>
      </c>
      <c r="G798" s="61">
        <v>1534</v>
      </c>
      <c r="H798" s="61">
        <v>131157</v>
      </c>
      <c r="I798" s="60" t="s">
        <v>20</v>
      </c>
      <c r="J798" s="60" t="s">
        <v>1141</v>
      </c>
      <c r="K798" s="60" t="s">
        <v>660</v>
      </c>
      <c r="L798" s="60" t="s">
        <v>3642</v>
      </c>
      <c r="M798" s="60" t="s">
        <v>3641</v>
      </c>
      <c r="N798" s="60" t="s">
        <v>290</v>
      </c>
      <c r="O798" s="60" t="s">
        <v>735</v>
      </c>
      <c r="P798" s="60" t="s">
        <v>290</v>
      </c>
      <c r="Q798" s="60" t="s">
        <v>290</v>
      </c>
      <c r="R798" s="60" t="s">
        <v>1135</v>
      </c>
      <c r="S798" s="73"/>
      <c r="T798" s="60" t="s">
        <v>290</v>
      </c>
      <c r="U798" s="73">
        <v>44695</v>
      </c>
      <c r="V798" s="60" t="s">
        <v>735</v>
      </c>
    </row>
    <row r="799" spans="1:22" ht="14.5">
      <c r="A799" s="60" t="s">
        <v>1129</v>
      </c>
      <c r="B799" s="60" t="s">
        <v>1130</v>
      </c>
      <c r="C799" s="60" t="s">
        <v>1131</v>
      </c>
      <c r="D799" s="60" t="s">
        <v>1383</v>
      </c>
      <c r="E799" s="60" t="s">
        <v>3643</v>
      </c>
      <c r="F799" s="73">
        <v>44695</v>
      </c>
      <c r="G799" s="61">
        <v>1378</v>
      </c>
      <c r="H799" s="61">
        <v>117819</v>
      </c>
      <c r="I799" s="60" t="s">
        <v>20</v>
      </c>
      <c r="J799" s="60" t="s">
        <v>1141</v>
      </c>
      <c r="K799" s="60" t="s">
        <v>660</v>
      </c>
      <c r="L799" s="60" t="s">
        <v>3644</v>
      </c>
      <c r="M799" s="60" t="s">
        <v>3643</v>
      </c>
      <c r="N799" s="60" t="s">
        <v>290</v>
      </c>
      <c r="O799" s="60" t="s">
        <v>735</v>
      </c>
      <c r="P799" s="60" t="s">
        <v>290</v>
      </c>
      <c r="Q799" s="60" t="s">
        <v>290</v>
      </c>
      <c r="R799" s="60" t="s">
        <v>1135</v>
      </c>
      <c r="S799" s="73"/>
      <c r="T799" s="60" t="s">
        <v>290</v>
      </c>
      <c r="U799" s="73">
        <v>44695</v>
      </c>
      <c r="V799" s="60" t="s">
        <v>735</v>
      </c>
    </row>
    <row r="800" spans="1:22" ht="14.5">
      <c r="A800" s="60" t="s">
        <v>1129</v>
      </c>
      <c r="B800" s="60" t="s">
        <v>1130</v>
      </c>
      <c r="C800" s="60" t="s">
        <v>1131</v>
      </c>
      <c r="D800" s="60" t="s">
        <v>1383</v>
      </c>
      <c r="E800" s="60" t="s">
        <v>3645</v>
      </c>
      <c r="F800" s="73">
        <v>44695</v>
      </c>
      <c r="G800" s="61">
        <v>156</v>
      </c>
      <c r="H800" s="61">
        <v>13338</v>
      </c>
      <c r="I800" s="60" t="s">
        <v>20</v>
      </c>
      <c r="J800" s="60" t="s">
        <v>1141</v>
      </c>
      <c r="K800" s="60" t="s">
        <v>660</v>
      </c>
      <c r="L800" s="60" t="s">
        <v>3646</v>
      </c>
      <c r="M800" s="60" t="s">
        <v>3645</v>
      </c>
      <c r="N800" s="60" t="s">
        <v>290</v>
      </c>
      <c r="O800" s="60" t="s">
        <v>735</v>
      </c>
      <c r="P800" s="60" t="s">
        <v>290</v>
      </c>
      <c r="Q800" s="60" t="s">
        <v>290</v>
      </c>
      <c r="R800" s="60" t="s">
        <v>1135</v>
      </c>
      <c r="S800" s="73"/>
      <c r="T800" s="60" t="s">
        <v>290</v>
      </c>
      <c r="U800" s="73">
        <v>44695</v>
      </c>
      <c r="V800" s="60" t="s">
        <v>735</v>
      </c>
    </row>
    <row r="801" spans="1:22" ht="14.5">
      <c r="A801" s="60" t="s">
        <v>1129</v>
      </c>
      <c r="B801" s="60" t="s">
        <v>1130</v>
      </c>
      <c r="C801" s="60" t="s">
        <v>1131</v>
      </c>
      <c r="D801" s="60" t="s">
        <v>1383</v>
      </c>
      <c r="E801" s="60" t="s">
        <v>3647</v>
      </c>
      <c r="F801" s="73">
        <v>44695</v>
      </c>
      <c r="G801" s="61">
        <v>1500</v>
      </c>
      <c r="H801" s="61">
        <v>128250</v>
      </c>
      <c r="I801" s="60" t="s">
        <v>20</v>
      </c>
      <c r="J801" s="60" t="s">
        <v>1141</v>
      </c>
      <c r="K801" s="60" t="s">
        <v>660</v>
      </c>
      <c r="L801" s="60" t="s">
        <v>3648</v>
      </c>
      <c r="M801" s="60" t="s">
        <v>3647</v>
      </c>
      <c r="N801" s="60" t="s">
        <v>290</v>
      </c>
      <c r="O801" s="60" t="s">
        <v>735</v>
      </c>
      <c r="P801" s="60" t="s">
        <v>290</v>
      </c>
      <c r="Q801" s="60" t="s">
        <v>290</v>
      </c>
      <c r="R801" s="60" t="s">
        <v>1135</v>
      </c>
      <c r="S801" s="73"/>
      <c r="T801" s="60" t="s">
        <v>290</v>
      </c>
      <c r="U801" s="73">
        <v>44695</v>
      </c>
      <c r="V801" s="60" t="s">
        <v>735</v>
      </c>
    </row>
    <row r="802" spans="1:22" ht="14.5">
      <c r="A802" s="60" t="s">
        <v>1129</v>
      </c>
      <c r="B802" s="60" t="s">
        <v>1130</v>
      </c>
      <c r="C802" s="60" t="s">
        <v>1131</v>
      </c>
      <c r="D802" s="60" t="s">
        <v>1383</v>
      </c>
      <c r="E802" s="60" t="s">
        <v>3649</v>
      </c>
      <c r="F802" s="73">
        <v>44695</v>
      </c>
      <c r="G802" s="61">
        <v>1290</v>
      </c>
      <c r="H802" s="61">
        <v>110295</v>
      </c>
      <c r="I802" s="60" t="s">
        <v>20</v>
      </c>
      <c r="J802" s="60" t="s">
        <v>1141</v>
      </c>
      <c r="K802" s="60" t="s">
        <v>660</v>
      </c>
      <c r="L802" s="60" t="s">
        <v>3650</v>
      </c>
      <c r="M802" s="60" t="s">
        <v>3649</v>
      </c>
      <c r="N802" s="60" t="s">
        <v>290</v>
      </c>
      <c r="O802" s="60" t="s">
        <v>735</v>
      </c>
      <c r="P802" s="60" t="s">
        <v>290</v>
      </c>
      <c r="Q802" s="60" t="s">
        <v>290</v>
      </c>
      <c r="R802" s="60" t="s">
        <v>1135</v>
      </c>
      <c r="S802" s="73"/>
      <c r="T802" s="60" t="s">
        <v>290</v>
      </c>
      <c r="U802" s="73">
        <v>44695</v>
      </c>
      <c r="V802" s="60" t="s">
        <v>735</v>
      </c>
    </row>
    <row r="803" spans="1:22" ht="14.5">
      <c r="A803" s="60" t="s">
        <v>1129</v>
      </c>
      <c r="B803" s="60" t="s">
        <v>1130</v>
      </c>
      <c r="C803" s="60" t="s">
        <v>1131</v>
      </c>
      <c r="D803" s="60" t="s">
        <v>1383</v>
      </c>
      <c r="E803" s="60" t="s">
        <v>3651</v>
      </c>
      <c r="F803" s="73">
        <v>44695</v>
      </c>
      <c r="G803" s="61">
        <v>69</v>
      </c>
      <c r="H803" s="61">
        <v>5899.5</v>
      </c>
      <c r="I803" s="60" t="s">
        <v>20</v>
      </c>
      <c r="J803" s="60" t="s">
        <v>1141</v>
      </c>
      <c r="K803" s="60" t="s">
        <v>660</v>
      </c>
      <c r="L803" s="60" t="s">
        <v>3652</v>
      </c>
      <c r="M803" s="60" t="s">
        <v>3651</v>
      </c>
      <c r="N803" s="60" t="s">
        <v>290</v>
      </c>
      <c r="O803" s="60" t="s">
        <v>735</v>
      </c>
      <c r="P803" s="60" t="s">
        <v>290</v>
      </c>
      <c r="Q803" s="60" t="s">
        <v>290</v>
      </c>
      <c r="R803" s="60" t="s">
        <v>1135</v>
      </c>
      <c r="S803" s="73"/>
      <c r="T803" s="60" t="s">
        <v>290</v>
      </c>
      <c r="U803" s="73">
        <v>44695</v>
      </c>
      <c r="V803" s="60" t="s">
        <v>735</v>
      </c>
    </row>
    <row r="804" spans="1:22" ht="14.5">
      <c r="A804" s="60" t="s">
        <v>1129</v>
      </c>
      <c r="B804" s="60" t="s">
        <v>1130</v>
      </c>
      <c r="C804" s="60" t="s">
        <v>1131</v>
      </c>
      <c r="D804" s="60" t="s">
        <v>1383</v>
      </c>
      <c r="E804" s="60" t="s">
        <v>3653</v>
      </c>
      <c r="F804" s="73">
        <v>44695</v>
      </c>
      <c r="G804" s="61">
        <v>137</v>
      </c>
      <c r="H804" s="61">
        <v>11713.5</v>
      </c>
      <c r="I804" s="60" t="s">
        <v>20</v>
      </c>
      <c r="J804" s="60" t="s">
        <v>1141</v>
      </c>
      <c r="K804" s="60" t="s">
        <v>660</v>
      </c>
      <c r="L804" s="60" t="s">
        <v>3654</v>
      </c>
      <c r="M804" s="60" t="s">
        <v>3653</v>
      </c>
      <c r="N804" s="60" t="s">
        <v>290</v>
      </c>
      <c r="O804" s="60" t="s">
        <v>735</v>
      </c>
      <c r="P804" s="60" t="s">
        <v>290</v>
      </c>
      <c r="Q804" s="60" t="s">
        <v>290</v>
      </c>
      <c r="R804" s="60" t="s">
        <v>1135</v>
      </c>
      <c r="S804" s="73"/>
      <c r="T804" s="60" t="s">
        <v>290</v>
      </c>
      <c r="U804" s="73">
        <v>44695</v>
      </c>
      <c r="V804" s="60" t="s">
        <v>735</v>
      </c>
    </row>
    <row r="805" spans="1:22" ht="14.5">
      <c r="A805" s="60" t="s">
        <v>1129</v>
      </c>
      <c r="B805" s="60" t="s">
        <v>1130</v>
      </c>
      <c r="C805" s="60" t="s">
        <v>1131</v>
      </c>
      <c r="D805" s="60" t="s">
        <v>1383</v>
      </c>
      <c r="E805" s="60" t="s">
        <v>3655</v>
      </c>
      <c r="F805" s="73">
        <v>44695</v>
      </c>
      <c r="G805" s="61">
        <v>3</v>
      </c>
      <c r="H805" s="61">
        <v>256.5</v>
      </c>
      <c r="I805" s="60" t="s">
        <v>20</v>
      </c>
      <c r="J805" s="60" t="s">
        <v>1141</v>
      </c>
      <c r="K805" s="60" t="s">
        <v>660</v>
      </c>
      <c r="L805" s="60" t="s">
        <v>3656</v>
      </c>
      <c r="M805" s="60" t="s">
        <v>3655</v>
      </c>
      <c r="N805" s="60" t="s">
        <v>290</v>
      </c>
      <c r="O805" s="60" t="s">
        <v>735</v>
      </c>
      <c r="P805" s="60" t="s">
        <v>290</v>
      </c>
      <c r="Q805" s="60" t="s">
        <v>290</v>
      </c>
      <c r="R805" s="60" t="s">
        <v>1135</v>
      </c>
      <c r="S805" s="73"/>
      <c r="T805" s="60" t="s">
        <v>290</v>
      </c>
      <c r="U805" s="73">
        <v>44695</v>
      </c>
      <c r="V805" s="60" t="s">
        <v>735</v>
      </c>
    </row>
    <row r="806" spans="1:22" ht="14.5">
      <c r="A806" s="60" t="s">
        <v>1129</v>
      </c>
      <c r="B806" s="60" t="s">
        <v>1130</v>
      </c>
      <c r="C806" s="60" t="s">
        <v>1131</v>
      </c>
      <c r="D806" s="60" t="s">
        <v>1383</v>
      </c>
      <c r="E806" s="60" t="s">
        <v>3657</v>
      </c>
      <c r="F806" s="73">
        <v>44695</v>
      </c>
      <c r="G806" s="61">
        <v>32</v>
      </c>
      <c r="H806" s="61">
        <v>2736</v>
      </c>
      <c r="I806" s="60" t="s">
        <v>20</v>
      </c>
      <c r="J806" s="60" t="s">
        <v>1141</v>
      </c>
      <c r="K806" s="60" t="s">
        <v>660</v>
      </c>
      <c r="L806" s="60" t="s">
        <v>3658</v>
      </c>
      <c r="M806" s="60" t="s">
        <v>3657</v>
      </c>
      <c r="N806" s="60" t="s">
        <v>290</v>
      </c>
      <c r="O806" s="60" t="s">
        <v>735</v>
      </c>
      <c r="P806" s="60" t="s">
        <v>290</v>
      </c>
      <c r="Q806" s="60" t="s">
        <v>290</v>
      </c>
      <c r="R806" s="60" t="s">
        <v>1135</v>
      </c>
      <c r="S806" s="73"/>
      <c r="T806" s="60" t="s">
        <v>290</v>
      </c>
      <c r="U806" s="73">
        <v>44695</v>
      </c>
      <c r="V806" s="60" t="s">
        <v>735</v>
      </c>
    </row>
    <row r="807" spans="1:22" ht="14.5">
      <c r="A807" s="60" t="s">
        <v>1129</v>
      </c>
      <c r="B807" s="60" t="s">
        <v>1130</v>
      </c>
      <c r="C807" s="60" t="s">
        <v>1131</v>
      </c>
      <c r="D807" s="60" t="s">
        <v>1383</v>
      </c>
      <c r="E807" s="60" t="s">
        <v>3659</v>
      </c>
      <c r="F807" s="73">
        <v>44695</v>
      </c>
      <c r="G807" s="61">
        <v>35</v>
      </c>
      <c r="H807" s="61">
        <v>2992.5</v>
      </c>
      <c r="I807" s="60" t="s">
        <v>20</v>
      </c>
      <c r="J807" s="60" t="s">
        <v>1141</v>
      </c>
      <c r="K807" s="60" t="s">
        <v>660</v>
      </c>
      <c r="L807" s="60" t="s">
        <v>3660</v>
      </c>
      <c r="M807" s="60" t="s">
        <v>3659</v>
      </c>
      <c r="N807" s="60" t="s">
        <v>290</v>
      </c>
      <c r="O807" s="60" t="s">
        <v>735</v>
      </c>
      <c r="P807" s="60" t="s">
        <v>290</v>
      </c>
      <c r="Q807" s="60" t="s">
        <v>290</v>
      </c>
      <c r="R807" s="60" t="s">
        <v>1135</v>
      </c>
      <c r="S807" s="73"/>
      <c r="T807" s="60" t="s">
        <v>290</v>
      </c>
      <c r="U807" s="73">
        <v>44695</v>
      </c>
      <c r="V807" s="60" t="s">
        <v>735</v>
      </c>
    </row>
    <row r="808" spans="1:22" ht="14.5">
      <c r="A808" s="60" t="s">
        <v>1129</v>
      </c>
      <c r="B808" s="60" t="s">
        <v>1130</v>
      </c>
      <c r="C808" s="60" t="s">
        <v>1131</v>
      </c>
      <c r="D808" s="60" t="s">
        <v>1383</v>
      </c>
      <c r="E808" s="60" t="s">
        <v>3661</v>
      </c>
      <c r="F808" s="73">
        <v>44695</v>
      </c>
      <c r="G808" s="61">
        <v>3</v>
      </c>
      <c r="H808" s="61">
        <v>256.5</v>
      </c>
      <c r="I808" s="60" t="s">
        <v>20</v>
      </c>
      <c r="J808" s="60" t="s">
        <v>1141</v>
      </c>
      <c r="K808" s="60" t="s">
        <v>660</v>
      </c>
      <c r="L808" s="60" t="s">
        <v>3662</v>
      </c>
      <c r="M808" s="60" t="s">
        <v>3661</v>
      </c>
      <c r="N808" s="60" t="s">
        <v>290</v>
      </c>
      <c r="O808" s="60" t="s">
        <v>735</v>
      </c>
      <c r="P808" s="60" t="s">
        <v>290</v>
      </c>
      <c r="Q808" s="60" t="s">
        <v>290</v>
      </c>
      <c r="R808" s="60" t="s">
        <v>1135</v>
      </c>
      <c r="S808" s="73"/>
      <c r="T808" s="60" t="s">
        <v>290</v>
      </c>
      <c r="U808" s="73">
        <v>44695</v>
      </c>
      <c r="V808" s="60" t="s">
        <v>735</v>
      </c>
    </row>
    <row r="809" spans="1:22" ht="14.5">
      <c r="A809" s="60" t="s">
        <v>1129</v>
      </c>
      <c r="B809" s="60" t="s">
        <v>1130</v>
      </c>
      <c r="C809" s="60" t="s">
        <v>1131</v>
      </c>
      <c r="D809" s="60" t="s">
        <v>1383</v>
      </c>
      <c r="E809" s="60" t="s">
        <v>3663</v>
      </c>
      <c r="F809" s="73">
        <v>44695</v>
      </c>
      <c r="G809" s="61">
        <v>64</v>
      </c>
      <c r="H809" s="61">
        <v>5472</v>
      </c>
      <c r="I809" s="60" t="s">
        <v>20</v>
      </c>
      <c r="J809" s="60" t="s">
        <v>1141</v>
      </c>
      <c r="K809" s="60" t="s">
        <v>660</v>
      </c>
      <c r="L809" s="60" t="s">
        <v>3664</v>
      </c>
      <c r="M809" s="60" t="s">
        <v>3663</v>
      </c>
      <c r="N809" s="60" t="s">
        <v>290</v>
      </c>
      <c r="O809" s="60" t="s">
        <v>735</v>
      </c>
      <c r="P809" s="60" t="s">
        <v>290</v>
      </c>
      <c r="Q809" s="60" t="s">
        <v>290</v>
      </c>
      <c r="R809" s="60" t="s">
        <v>1135</v>
      </c>
      <c r="S809" s="73"/>
      <c r="T809" s="60" t="s">
        <v>290</v>
      </c>
      <c r="U809" s="73">
        <v>44695</v>
      </c>
      <c r="V809" s="60" t="s">
        <v>735</v>
      </c>
    </row>
    <row r="810" spans="1:22" ht="14.5">
      <c r="A810" s="60" t="s">
        <v>1129</v>
      </c>
      <c r="B810" s="60" t="s">
        <v>1130</v>
      </c>
      <c r="C810" s="60" t="s">
        <v>1131</v>
      </c>
      <c r="D810" s="60" t="s">
        <v>1383</v>
      </c>
      <c r="E810" s="60" t="s">
        <v>3665</v>
      </c>
      <c r="F810" s="73">
        <v>44695</v>
      </c>
      <c r="G810" s="61">
        <v>32</v>
      </c>
      <c r="H810" s="61">
        <v>2736</v>
      </c>
      <c r="I810" s="60" t="s">
        <v>20</v>
      </c>
      <c r="J810" s="60" t="s">
        <v>1141</v>
      </c>
      <c r="K810" s="60" t="s">
        <v>660</v>
      </c>
      <c r="L810" s="60" t="s">
        <v>3666</v>
      </c>
      <c r="M810" s="60" t="s">
        <v>3665</v>
      </c>
      <c r="N810" s="60" t="s">
        <v>290</v>
      </c>
      <c r="O810" s="60" t="s">
        <v>735</v>
      </c>
      <c r="P810" s="60" t="s">
        <v>290</v>
      </c>
      <c r="Q810" s="60" t="s">
        <v>290</v>
      </c>
      <c r="R810" s="60" t="s">
        <v>1135</v>
      </c>
      <c r="S810" s="73"/>
      <c r="T810" s="60" t="s">
        <v>290</v>
      </c>
      <c r="U810" s="73">
        <v>44695</v>
      </c>
      <c r="V810" s="60" t="s">
        <v>735</v>
      </c>
    </row>
    <row r="811" spans="1:22" ht="14.5">
      <c r="A811" s="60" t="s">
        <v>1129</v>
      </c>
      <c r="B811" s="60" t="s">
        <v>1130</v>
      </c>
      <c r="C811" s="60" t="s">
        <v>1131</v>
      </c>
      <c r="D811" s="60" t="s">
        <v>1383</v>
      </c>
      <c r="E811" s="60" t="s">
        <v>3667</v>
      </c>
      <c r="F811" s="73">
        <v>44695</v>
      </c>
      <c r="G811" s="61">
        <v>3</v>
      </c>
      <c r="H811" s="61">
        <v>256.5</v>
      </c>
      <c r="I811" s="60" t="s">
        <v>20</v>
      </c>
      <c r="J811" s="60" t="s">
        <v>1141</v>
      </c>
      <c r="K811" s="60" t="s">
        <v>660</v>
      </c>
      <c r="L811" s="60" t="s">
        <v>3668</v>
      </c>
      <c r="M811" s="60" t="s">
        <v>3667</v>
      </c>
      <c r="N811" s="60" t="s">
        <v>290</v>
      </c>
      <c r="O811" s="60" t="s">
        <v>735</v>
      </c>
      <c r="P811" s="60" t="s">
        <v>290</v>
      </c>
      <c r="Q811" s="60" t="s">
        <v>290</v>
      </c>
      <c r="R811" s="60" t="s">
        <v>1135</v>
      </c>
      <c r="S811" s="73"/>
      <c r="T811" s="60" t="s">
        <v>290</v>
      </c>
      <c r="U811" s="73">
        <v>44695</v>
      </c>
      <c r="V811" s="60" t="s">
        <v>735</v>
      </c>
    </row>
    <row r="812" spans="1:22" ht="14.5">
      <c r="A812" s="60" t="s">
        <v>1129</v>
      </c>
      <c r="B812" s="60" t="s">
        <v>1130</v>
      </c>
      <c r="C812" s="60" t="s">
        <v>1131</v>
      </c>
      <c r="D812" s="60" t="s">
        <v>1383</v>
      </c>
      <c r="E812" s="60" t="s">
        <v>3669</v>
      </c>
      <c r="F812" s="73">
        <v>44697</v>
      </c>
      <c r="G812" s="61">
        <v>15</v>
      </c>
      <c r="H812" s="61">
        <v>1282.5</v>
      </c>
      <c r="I812" s="60" t="s">
        <v>20</v>
      </c>
      <c r="J812" s="60" t="s">
        <v>1141</v>
      </c>
      <c r="K812" s="60" t="s">
        <v>660</v>
      </c>
      <c r="L812" s="60" t="s">
        <v>3670</v>
      </c>
      <c r="M812" s="60" t="s">
        <v>3669</v>
      </c>
      <c r="N812" s="60" t="s">
        <v>290</v>
      </c>
      <c r="O812" s="60" t="s">
        <v>735</v>
      </c>
      <c r="P812" s="60" t="s">
        <v>290</v>
      </c>
      <c r="Q812" s="60" t="s">
        <v>290</v>
      </c>
      <c r="R812" s="60" t="s">
        <v>1135</v>
      </c>
      <c r="S812" s="73"/>
      <c r="T812" s="60" t="s">
        <v>290</v>
      </c>
      <c r="U812" s="73">
        <v>44697</v>
      </c>
      <c r="V812" s="60" t="s">
        <v>735</v>
      </c>
    </row>
    <row r="813" spans="1:22" ht="14.5">
      <c r="A813" s="60" t="s">
        <v>1129</v>
      </c>
      <c r="B813" s="60" t="s">
        <v>1130</v>
      </c>
      <c r="C813" s="60" t="s">
        <v>1131</v>
      </c>
      <c r="D813" s="60" t="s">
        <v>1383</v>
      </c>
      <c r="E813" s="60" t="s">
        <v>3671</v>
      </c>
      <c r="F813" s="73">
        <v>44697</v>
      </c>
      <c r="G813" s="61">
        <v>127</v>
      </c>
      <c r="H813" s="61">
        <v>10858.5</v>
      </c>
      <c r="I813" s="60" t="s">
        <v>20</v>
      </c>
      <c r="J813" s="60" t="s">
        <v>1141</v>
      </c>
      <c r="K813" s="60" t="s">
        <v>660</v>
      </c>
      <c r="L813" s="60" t="s">
        <v>3672</v>
      </c>
      <c r="M813" s="60" t="s">
        <v>3671</v>
      </c>
      <c r="N813" s="60" t="s">
        <v>290</v>
      </c>
      <c r="O813" s="60" t="s">
        <v>735</v>
      </c>
      <c r="P813" s="60" t="s">
        <v>290</v>
      </c>
      <c r="Q813" s="60" t="s">
        <v>290</v>
      </c>
      <c r="R813" s="60" t="s">
        <v>1135</v>
      </c>
      <c r="S813" s="73"/>
      <c r="T813" s="60" t="s">
        <v>290</v>
      </c>
      <c r="U813" s="73">
        <v>44697</v>
      </c>
      <c r="V813" s="60" t="s">
        <v>735</v>
      </c>
    </row>
    <row r="814" spans="1:22" ht="14.5">
      <c r="A814" s="60" t="s">
        <v>1129</v>
      </c>
      <c r="B814" s="60" t="s">
        <v>1130</v>
      </c>
      <c r="C814" s="60" t="s">
        <v>1131</v>
      </c>
      <c r="D814" s="60" t="s">
        <v>1383</v>
      </c>
      <c r="E814" s="60" t="s">
        <v>3673</v>
      </c>
      <c r="F814" s="73">
        <v>44697</v>
      </c>
      <c r="G814" s="61">
        <v>112</v>
      </c>
      <c r="H814" s="61">
        <v>9576</v>
      </c>
      <c r="I814" s="60" t="s">
        <v>20</v>
      </c>
      <c r="J814" s="60" t="s">
        <v>1141</v>
      </c>
      <c r="K814" s="60" t="s">
        <v>660</v>
      </c>
      <c r="L814" s="60" t="s">
        <v>3674</v>
      </c>
      <c r="M814" s="60" t="s">
        <v>3673</v>
      </c>
      <c r="N814" s="60" t="s">
        <v>290</v>
      </c>
      <c r="O814" s="60" t="s">
        <v>735</v>
      </c>
      <c r="P814" s="60" t="s">
        <v>290</v>
      </c>
      <c r="Q814" s="60" t="s">
        <v>290</v>
      </c>
      <c r="R814" s="60" t="s">
        <v>1135</v>
      </c>
      <c r="S814" s="73"/>
      <c r="T814" s="60" t="s">
        <v>290</v>
      </c>
      <c r="U814" s="73">
        <v>44697</v>
      </c>
      <c r="V814" s="60" t="s">
        <v>735</v>
      </c>
    </row>
    <row r="815" spans="1:22" ht="14.5">
      <c r="A815" s="60" t="s">
        <v>1129</v>
      </c>
      <c r="B815" s="60" t="s">
        <v>1130</v>
      </c>
      <c r="C815" s="60" t="s">
        <v>1131</v>
      </c>
      <c r="D815" s="60" t="s">
        <v>1383</v>
      </c>
      <c r="E815" s="60" t="s">
        <v>3675</v>
      </c>
      <c r="F815" s="73">
        <v>44697</v>
      </c>
      <c r="G815" s="61">
        <v>15</v>
      </c>
      <c r="H815" s="61">
        <v>1282.5</v>
      </c>
      <c r="I815" s="60" t="s">
        <v>20</v>
      </c>
      <c r="J815" s="60" t="s">
        <v>1141</v>
      </c>
      <c r="K815" s="60" t="s">
        <v>660</v>
      </c>
      <c r="L815" s="60" t="s">
        <v>3676</v>
      </c>
      <c r="M815" s="60" t="s">
        <v>3675</v>
      </c>
      <c r="N815" s="60" t="s">
        <v>290</v>
      </c>
      <c r="O815" s="60" t="s">
        <v>735</v>
      </c>
      <c r="P815" s="60" t="s">
        <v>290</v>
      </c>
      <c r="Q815" s="60" t="s">
        <v>290</v>
      </c>
      <c r="R815" s="60" t="s">
        <v>1135</v>
      </c>
      <c r="S815" s="73"/>
      <c r="T815" s="60" t="s">
        <v>290</v>
      </c>
      <c r="U815" s="73">
        <v>44697</v>
      </c>
      <c r="V815" s="60" t="s">
        <v>735</v>
      </c>
    </row>
    <row r="816" spans="1:22" ht="14.5">
      <c r="A816" s="60" t="s">
        <v>1129</v>
      </c>
      <c r="B816" s="60" t="s">
        <v>1130</v>
      </c>
      <c r="C816" s="60" t="s">
        <v>1131</v>
      </c>
      <c r="D816" s="60" t="s">
        <v>1383</v>
      </c>
      <c r="E816" s="60" t="s">
        <v>3677</v>
      </c>
      <c r="F816" s="73">
        <v>44697</v>
      </c>
      <c r="G816" s="61">
        <v>224</v>
      </c>
      <c r="H816" s="61">
        <v>19152</v>
      </c>
      <c r="I816" s="60" t="s">
        <v>20</v>
      </c>
      <c r="J816" s="60" t="s">
        <v>1141</v>
      </c>
      <c r="K816" s="60" t="s">
        <v>660</v>
      </c>
      <c r="L816" s="60" t="s">
        <v>3678</v>
      </c>
      <c r="M816" s="60" t="s">
        <v>3677</v>
      </c>
      <c r="N816" s="60" t="s">
        <v>290</v>
      </c>
      <c r="O816" s="60" t="s">
        <v>735</v>
      </c>
      <c r="P816" s="60" t="s">
        <v>290</v>
      </c>
      <c r="Q816" s="60" t="s">
        <v>290</v>
      </c>
      <c r="R816" s="60" t="s">
        <v>1135</v>
      </c>
      <c r="S816" s="73"/>
      <c r="T816" s="60" t="s">
        <v>290</v>
      </c>
      <c r="U816" s="73">
        <v>44697</v>
      </c>
      <c r="V816" s="60" t="s">
        <v>735</v>
      </c>
    </row>
    <row r="817" spans="1:22" ht="14.5">
      <c r="A817" s="60" t="s">
        <v>1129</v>
      </c>
      <c r="B817" s="60" t="s">
        <v>1130</v>
      </c>
      <c r="C817" s="60" t="s">
        <v>1131</v>
      </c>
      <c r="D817" s="60" t="s">
        <v>1383</v>
      </c>
      <c r="E817" s="60" t="s">
        <v>3679</v>
      </c>
      <c r="F817" s="73">
        <v>44697</v>
      </c>
      <c r="G817" s="61">
        <v>112</v>
      </c>
      <c r="H817" s="61">
        <v>9576</v>
      </c>
      <c r="I817" s="60" t="s">
        <v>20</v>
      </c>
      <c r="J817" s="60" t="s">
        <v>1141</v>
      </c>
      <c r="K817" s="60" t="s">
        <v>660</v>
      </c>
      <c r="L817" s="60" t="s">
        <v>3680</v>
      </c>
      <c r="M817" s="60" t="s">
        <v>3679</v>
      </c>
      <c r="N817" s="60" t="s">
        <v>290</v>
      </c>
      <c r="O817" s="60" t="s">
        <v>735</v>
      </c>
      <c r="P817" s="60" t="s">
        <v>290</v>
      </c>
      <c r="Q817" s="60" t="s">
        <v>290</v>
      </c>
      <c r="R817" s="60" t="s">
        <v>1135</v>
      </c>
      <c r="S817" s="73"/>
      <c r="T817" s="60" t="s">
        <v>290</v>
      </c>
      <c r="U817" s="73">
        <v>44697</v>
      </c>
      <c r="V817" s="60" t="s">
        <v>735</v>
      </c>
    </row>
    <row r="818" spans="1:22" ht="14.5">
      <c r="A818" s="60" t="s">
        <v>1129</v>
      </c>
      <c r="B818" s="60" t="s">
        <v>1130</v>
      </c>
      <c r="C818" s="60" t="s">
        <v>1131</v>
      </c>
      <c r="D818" s="60" t="s">
        <v>1383</v>
      </c>
      <c r="E818" s="60" t="s">
        <v>3681</v>
      </c>
      <c r="F818" s="73">
        <v>44697</v>
      </c>
      <c r="G818" s="61">
        <v>15</v>
      </c>
      <c r="H818" s="61">
        <v>1282.5</v>
      </c>
      <c r="I818" s="60" t="s">
        <v>20</v>
      </c>
      <c r="J818" s="60" t="s">
        <v>1141</v>
      </c>
      <c r="K818" s="60" t="s">
        <v>660</v>
      </c>
      <c r="L818" s="60" t="s">
        <v>3682</v>
      </c>
      <c r="M818" s="60" t="s">
        <v>3681</v>
      </c>
      <c r="N818" s="60" t="s">
        <v>290</v>
      </c>
      <c r="O818" s="60" t="s">
        <v>735</v>
      </c>
      <c r="P818" s="60" t="s">
        <v>290</v>
      </c>
      <c r="Q818" s="60" t="s">
        <v>290</v>
      </c>
      <c r="R818" s="60" t="s">
        <v>1135</v>
      </c>
      <c r="S818" s="73"/>
      <c r="T818" s="60" t="s">
        <v>290</v>
      </c>
      <c r="U818" s="73">
        <v>44697</v>
      </c>
      <c r="V818" s="60" t="s">
        <v>735</v>
      </c>
    </row>
    <row r="819" spans="1:22" ht="14.5">
      <c r="A819" s="60" t="s">
        <v>1129</v>
      </c>
      <c r="B819" s="60" t="s">
        <v>1130</v>
      </c>
      <c r="C819" s="60" t="s">
        <v>1131</v>
      </c>
      <c r="D819" s="60" t="s">
        <v>1383</v>
      </c>
      <c r="E819" s="60" t="s">
        <v>1132</v>
      </c>
      <c r="F819" s="73">
        <v>43583</v>
      </c>
      <c r="G819" s="61">
        <v>38.5</v>
      </c>
      <c r="H819" s="61">
        <v>3207.05</v>
      </c>
      <c r="I819" s="60" t="s">
        <v>20</v>
      </c>
      <c r="J819" s="60" t="s">
        <v>1133</v>
      </c>
      <c r="K819" s="60" t="s">
        <v>660</v>
      </c>
      <c r="L819" s="60" t="s">
        <v>1134</v>
      </c>
      <c r="M819" s="60" t="s">
        <v>1132</v>
      </c>
      <c r="N819" s="60" t="s">
        <v>290</v>
      </c>
      <c r="O819" s="60" t="s">
        <v>735</v>
      </c>
      <c r="P819" s="60" t="s">
        <v>290</v>
      </c>
      <c r="Q819" s="60" t="s">
        <v>290</v>
      </c>
      <c r="R819" s="60" t="s">
        <v>1135</v>
      </c>
      <c r="S819" s="73"/>
      <c r="T819" s="60" t="s">
        <v>290</v>
      </c>
      <c r="U819" s="73">
        <v>43583</v>
      </c>
      <c r="V819" s="60" t="s">
        <v>735</v>
      </c>
    </row>
    <row r="820" spans="1:22" ht="14.5">
      <c r="A820" s="60" t="s">
        <v>1129</v>
      </c>
      <c r="B820" s="60" t="s">
        <v>1130</v>
      </c>
      <c r="C820" s="60" t="s">
        <v>1131</v>
      </c>
      <c r="D820" s="60" t="s">
        <v>1383</v>
      </c>
      <c r="E820" s="60" t="s">
        <v>1136</v>
      </c>
      <c r="F820" s="73">
        <v>43583</v>
      </c>
      <c r="G820" s="61">
        <v>16.5</v>
      </c>
      <c r="H820" s="61">
        <v>1374.45</v>
      </c>
      <c r="I820" s="60" t="s">
        <v>20</v>
      </c>
      <c r="J820" s="60" t="s">
        <v>1133</v>
      </c>
      <c r="K820" s="60" t="s">
        <v>660</v>
      </c>
      <c r="L820" s="60" t="s">
        <v>1137</v>
      </c>
      <c r="M820" s="60" t="s">
        <v>1136</v>
      </c>
      <c r="N820" s="60" t="s">
        <v>290</v>
      </c>
      <c r="O820" s="60" t="s">
        <v>735</v>
      </c>
      <c r="P820" s="60" t="s">
        <v>290</v>
      </c>
      <c r="Q820" s="60" t="s">
        <v>290</v>
      </c>
      <c r="R820" s="60" t="s">
        <v>1135</v>
      </c>
      <c r="S820" s="73"/>
      <c r="T820" s="60" t="s">
        <v>290</v>
      </c>
      <c r="U820" s="73">
        <v>43583</v>
      </c>
      <c r="V820" s="60" t="s">
        <v>735</v>
      </c>
    </row>
    <row r="821" spans="1:22" ht="14.5">
      <c r="A821" s="60" t="s">
        <v>1129</v>
      </c>
      <c r="B821" s="60" t="s">
        <v>1130</v>
      </c>
      <c r="C821" s="60" t="s">
        <v>1131</v>
      </c>
      <c r="D821" s="60" t="s">
        <v>1383</v>
      </c>
      <c r="E821" s="60" t="s">
        <v>1139</v>
      </c>
      <c r="F821" s="73">
        <v>43730</v>
      </c>
      <c r="G821" s="61">
        <v>6.2</v>
      </c>
      <c r="H821" s="61">
        <v>517.70000000000005</v>
      </c>
      <c r="I821" s="60" t="s">
        <v>20</v>
      </c>
      <c r="J821" s="60" t="s">
        <v>1133</v>
      </c>
      <c r="K821" s="60" t="s">
        <v>660</v>
      </c>
      <c r="L821" s="60" t="s">
        <v>1140</v>
      </c>
      <c r="M821" s="60" t="s">
        <v>1139</v>
      </c>
      <c r="N821" s="60" t="s">
        <v>290</v>
      </c>
      <c r="O821" s="60" t="s">
        <v>735</v>
      </c>
      <c r="P821" s="60" t="s">
        <v>290</v>
      </c>
      <c r="Q821" s="60" t="s">
        <v>290</v>
      </c>
      <c r="R821" s="60" t="s">
        <v>1135</v>
      </c>
      <c r="S821" s="73"/>
      <c r="T821" s="60" t="s">
        <v>290</v>
      </c>
      <c r="U821" s="73">
        <v>43730</v>
      </c>
      <c r="V821" s="60" t="s">
        <v>735</v>
      </c>
    </row>
    <row r="822" spans="1:22" ht="14.5">
      <c r="A822" s="60" t="s">
        <v>1155</v>
      </c>
      <c r="B822" s="60" t="s">
        <v>691</v>
      </c>
      <c r="C822" s="60" t="s">
        <v>688</v>
      </c>
      <c r="D822" s="60" t="s">
        <v>1387</v>
      </c>
      <c r="E822" s="60" t="s">
        <v>1166</v>
      </c>
      <c r="F822" s="73">
        <v>42641</v>
      </c>
      <c r="G822" s="61">
        <v>-268.89999999999998</v>
      </c>
      <c r="H822" s="61">
        <v>-21160</v>
      </c>
      <c r="I822" s="60" t="s">
        <v>271</v>
      </c>
      <c r="J822" s="60" t="s">
        <v>1167</v>
      </c>
      <c r="K822" s="60" t="s">
        <v>1164</v>
      </c>
      <c r="L822" s="60" t="s">
        <v>290</v>
      </c>
      <c r="M822" s="60" t="s">
        <v>1162</v>
      </c>
      <c r="N822" s="60" t="s">
        <v>1164</v>
      </c>
      <c r="O822" s="60" t="s">
        <v>290</v>
      </c>
      <c r="P822" s="60" t="s">
        <v>1143</v>
      </c>
      <c r="Q822" s="60" t="s">
        <v>290</v>
      </c>
      <c r="R822" s="60" t="s">
        <v>1135</v>
      </c>
      <c r="S822" s="73"/>
      <c r="T822" s="60" t="s">
        <v>290</v>
      </c>
      <c r="U822" s="73">
        <v>42641</v>
      </c>
      <c r="V822" s="60" t="s">
        <v>290</v>
      </c>
    </row>
    <row r="823" spans="1:22" ht="14.5">
      <c r="A823" s="60" t="s">
        <v>1129</v>
      </c>
      <c r="B823" s="60" t="s">
        <v>1130</v>
      </c>
      <c r="C823" s="60" t="s">
        <v>1131</v>
      </c>
      <c r="D823" s="60" t="s">
        <v>1383</v>
      </c>
      <c r="E823" s="60" t="s">
        <v>3683</v>
      </c>
      <c r="F823" s="73">
        <v>44725</v>
      </c>
      <c r="G823" s="61">
        <v>7309.5</v>
      </c>
      <c r="H823" s="61">
        <v>644332.43000000005</v>
      </c>
      <c r="I823" s="60" t="s">
        <v>20</v>
      </c>
      <c r="J823" s="60" t="s">
        <v>3684</v>
      </c>
      <c r="K823" s="60" t="s">
        <v>660</v>
      </c>
      <c r="L823" s="60" t="s">
        <v>3685</v>
      </c>
      <c r="M823" s="60" t="s">
        <v>3683</v>
      </c>
      <c r="N823" s="60" t="s">
        <v>290</v>
      </c>
      <c r="O823" s="60" t="s">
        <v>735</v>
      </c>
      <c r="P823" s="60" t="s">
        <v>290</v>
      </c>
      <c r="Q823" s="60" t="s">
        <v>290</v>
      </c>
      <c r="R823" s="60" t="s">
        <v>1135</v>
      </c>
      <c r="S823" s="73"/>
      <c r="T823" s="60" t="s">
        <v>290</v>
      </c>
      <c r="U823" s="73">
        <v>44725</v>
      </c>
      <c r="V823" s="60" t="s">
        <v>735</v>
      </c>
    </row>
    <row r="824" spans="1:22" ht="14.5">
      <c r="A824" s="60" t="s">
        <v>1155</v>
      </c>
      <c r="B824" s="60" t="s">
        <v>691</v>
      </c>
      <c r="C824" s="60" t="s">
        <v>688</v>
      </c>
      <c r="D824" s="60" t="s">
        <v>1323</v>
      </c>
      <c r="E824" s="60" t="s">
        <v>1168</v>
      </c>
      <c r="F824" s="73">
        <v>43278</v>
      </c>
      <c r="G824" s="61">
        <v>48327.96</v>
      </c>
      <c r="H824" s="61">
        <v>4045050</v>
      </c>
      <c r="I824" s="60" t="s">
        <v>271</v>
      </c>
      <c r="J824" s="60" t="s">
        <v>1169</v>
      </c>
      <c r="K824" s="60" t="s">
        <v>662</v>
      </c>
      <c r="L824" s="60" t="s">
        <v>1170</v>
      </c>
      <c r="M824" s="60" t="s">
        <v>1388</v>
      </c>
      <c r="N824" s="60" t="s">
        <v>662</v>
      </c>
      <c r="O824" s="60" t="s">
        <v>290</v>
      </c>
      <c r="P824" s="60" t="s">
        <v>663</v>
      </c>
      <c r="Q824" s="60" t="s">
        <v>290</v>
      </c>
      <c r="R824" s="60" t="s">
        <v>1135</v>
      </c>
      <c r="S824" s="73"/>
      <c r="T824" s="60" t="s">
        <v>290</v>
      </c>
      <c r="U824" s="73">
        <v>43278</v>
      </c>
      <c r="V824" s="60" t="s">
        <v>290</v>
      </c>
    </row>
    <row r="825" spans="1:22" ht="14.5">
      <c r="A825" s="60" t="s">
        <v>1155</v>
      </c>
      <c r="B825" s="60" t="s">
        <v>691</v>
      </c>
      <c r="C825" s="60" t="s">
        <v>674</v>
      </c>
      <c r="D825" s="60" t="s">
        <v>1323</v>
      </c>
      <c r="E825" s="60" t="s">
        <v>1389</v>
      </c>
      <c r="F825" s="73">
        <v>44012</v>
      </c>
      <c r="G825" s="61">
        <v>2964.44</v>
      </c>
      <c r="H825" s="61">
        <v>250000</v>
      </c>
      <c r="I825" s="60" t="s">
        <v>20</v>
      </c>
      <c r="J825" s="60" t="s">
        <v>1390</v>
      </c>
      <c r="K825" s="60" t="s">
        <v>662</v>
      </c>
      <c r="L825" s="60" t="s">
        <v>1391</v>
      </c>
      <c r="M825" s="60" t="s">
        <v>1389</v>
      </c>
      <c r="N825" s="60" t="s">
        <v>662</v>
      </c>
      <c r="O825" s="60" t="s">
        <v>290</v>
      </c>
      <c r="P825" s="60" t="s">
        <v>663</v>
      </c>
      <c r="Q825" s="60" t="s">
        <v>290</v>
      </c>
      <c r="R825" s="60" t="s">
        <v>1144</v>
      </c>
      <c r="S825" s="73"/>
      <c r="T825" s="60" t="s">
        <v>290</v>
      </c>
      <c r="U825" s="73">
        <v>44012</v>
      </c>
      <c r="V825" s="60" t="s">
        <v>290</v>
      </c>
    </row>
    <row r="826" spans="1:22" ht="14.5">
      <c r="A826" s="60" t="s">
        <v>1203</v>
      </c>
      <c r="B826" s="60" t="s">
        <v>1130</v>
      </c>
      <c r="C826" s="60" t="s">
        <v>593</v>
      </c>
      <c r="D826" s="60" t="s">
        <v>1337</v>
      </c>
      <c r="E826" s="60" t="s">
        <v>3686</v>
      </c>
      <c r="F826" s="73">
        <v>44742</v>
      </c>
      <c r="G826" s="61">
        <v>-219.78</v>
      </c>
      <c r="H826" s="61">
        <v>-19373.61</v>
      </c>
      <c r="I826" s="60" t="s">
        <v>20</v>
      </c>
      <c r="J826" s="60" t="s">
        <v>3687</v>
      </c>
      <c r="K826" s="60" t="s">
        <v>657</v>
      </c>
      <c r="L826" s="60" t="s">
        <v>3688</v>
      </c>
      <c r="M826" s="60" t="s">
        <v>3686</v>
      </c>
      <c r="N826" s="60" t="s">
        <v>675</v>
      </c>
      <c r="O826" s="60" t="s">
        <v>290</v>
      </c>
      <c r="P826" s="60" t="s">
        <v>658</v>
      </c>
      <c r="Q826" s="60" t="s">
        <v>290</v>
      </c>
      <c r="R826" s="60" t="s">
        <v>1135</v>
      </c>
      <c r="S826" s="73"/>
      <c r="T826" s="60" t="s">
        <v>290</v>
      </c>
      <c r="U826" s="73">
        <v>44742</v>
      </c>
      <c r="V826" s="60" t="s">
        <v>675</v>
      </c>
    </row>
    <row r="827" spans="1:22" ht="14.5">
      <c r="A827" s="60" t="s">
        <v>1203</v>
      </c>
      <c r="B827" s="60" t="s">
        <v>1130</v>
      </c>
      <c r="C827" s="60" t="s">
        <v>593</v>
      </c>
      <c r="D827" s="60" t="s">
        <v>1337</v>
      </c>
      <c r="E827" s="60" t="s">
        <v>3689</v>
      </c>
      <c r="F827" s="73">
        <v>44734</v>
      </c>
      <c r="G827" s="61">
        <v>-872.37</v>
      </c>
      <c r="H827" s="61">
        <v>-76899.42</v>
      </c>
      <c r="I827" s="60" t="s">
        <v>20</v>
      </c>
      <c r="J827" s="60" t="s">
        <v>2296</v>
      </c>
      <c r="K827" s="60" t="s">
        <v>657</v>
      </c>
      <c r="L827" s="60" t="s">
        <v>3690</v>
      </c>
      <c r="M827" s="60" t="s">
        <v>3689</v>
      </c>
      <c r="N827" s="60" t="s">
        <v>675</v>
      </c>
      <c r="O827" s="60" t="s">
        <v>290</v>
      </c>
      <c r="P827" s="60" t="s">
        <v>658</v>
      </c>
      <c r="Q827" s="60" t="s">
        <v>290</v>
      </c>
      <c r="R827" s="60" t="s">
        <v>1135</v>
      </c>
      <c r="S827" s="73"/>
      <c r="T827" s="60" t="s">
        <v>290</v>
      </c>
      <c r="U827" s="73">
        <v>44734</v>
      </c>
      <c r="V827" s="60" t="s">
        <v>675</v>
      </c>
    </row>
    <row r="828" spans="1:22" ht="14.5">
      <c r="A828" s="60" t="s">
        <v>1203</v>
      </c>
      <c r="B828" s="60" t="s">
        <v>1130</v>
      </c>
      <c r="C828" s="60" t="s">
        <v>593</v>
      </c>
      <c r="D828" s="60" t="s">
        <v>1337</v>
      </c>
      <c r="E828" s="60" t="s">
        <v>3691</v>
      </c>
      <c r="F828" s="73">
        <v>44739</v>
      </c>
      <c r="G828" s="61">
        <v>-32.4</v>
      </c>
      <c r="H828" s="61">
        <v>-2856.06</v>
      </c>
      <c r="I828" s="60" t="s">
        <v>20</v>
      </c>
      <c r="J828" s="60" t="s">
        <v>2296</v>
      </c>
      <c r="K828" s="60" t="s">
        <v>657</v>
      </c>
      <c r="L828" s="60" t="s">
        <v>3692</v>
      </c>
      <c r="M828" s="60" t="s">
        <v>3691</v>
      </c>
      <c r="N828" s="60" t="s">
        <v>675</v>
      </c>
      <c r="O828" s="60" t="s">
        <v>290</v>
      </c>
      <c r="P828" s="60" t="s">
        <v>658</v>
      </c>
      <c r="Q828" s="60" t="s">
        <v>290</v>
      </c>
      <c r="R828" s="60" t="s">
        <v>1135</v>
      </c>
      <c r="S828" s="73"/>
      <c r="T828" s="60" t="s">
        <v>290</v>
      </c>
      <c r="U828" s="73">
        <v>44739</v>
      </c>
      <c r="V828" s="60" t="s">
        <v>675</v>
      </c>
    </row>
    <row r="829" spans="1:22" ht="14.5">
      <c r="A829" s="60" t="s">
        <v>1203</v>
      </c>
      <c r="B829" s="60" t="s">
        <v>1130</v>
      </c>
      <c r="C829" s="60" t="s">
        <v>593</v>
      </c>
      <c r="D829" s="60" t="s">
        <v>1337</v>
      </c>
      <c r="E829" s="60" t="s">
        <v>3693</v>
      </c>
      <c r="F829" s="73">
        <v>44739</v>
      </c>
      <c r="G829" s="61">
        <v>-328</v>
      </c>
      <c r="H829" s="61">
        <v>-28913.200000000001</v>
      </c>
      <c r="I829" s="60" t="s">
        <v>20</v>
      </c>
      <c r="J829" s="60" t="s">
        <v>2297</v>
      </c>
      <c r="K829" s="60" t="s">
        <v>657</v>
      </c>
      <c r="L829" s="60" t="s">
        <v>3694</v>
      </c>
      <c r="M829" s="60" t="s">
        <v>3693</v>
      </c>
      <c r="N829" s="60" t="s">
        <v>675</v>
      </c>
      <c r="O829" s="60" t="s">
        <v>290</v>
      </c>
      <c r="P829" s="60" t="s">
        <v>658</v>
      </c>
      <c r="Q829" s="60" t="s">
        <v>290</v>
      </c>
      <c r="R829" s="60" t="s">
        <v>1135</v>
      </c>
      <c r="S829" s="73"/>
      <c r="T829" s="60" t="s">
        <v>290</v>
      </c>
      <c r="U829" s="73">
        <v>44739</v>
      </c>
      <c r="V829" s="60" t="s">
        <v>675</v>
      </c>
    </row>
    <row r="830" spans="1:22" ht="14.5">
      <c r="A830" s="60" t="s">
        <v>1203</v>
      </c>
      <c r="B830" s="60" t="s">
        <v>1130</v>
      </c>
      <c r="C830" s="60" t="s">
        <v>593</v>
      </c>
      <c r="D830" s="60" t="s">
        <v>1337</v>
      </c>
      <c r="E830" s="60" t="s">
        <v>3695</v>
      </c>
      <c r="F830" s="73">
        <v>44707</v>
      </c>
      <c r="G830" s="61">
        <v>-10599.71</v>
      </c>
      <c r="H830" s="61">
        <v>-906275.21</v>
      </c>
      <c r="I830" s="60" t="s">
        <v>20</v>
      </c>
      <c r="J830" s="60" t="s">
        <v>3696</v>
      </c>
      <c r="K830" s="60" t="s">
        <v>657</v>
      </c>
      <c r="L830" s="60" t="s">
        <v>3697</v>
      </c>
      <c r="M830" s="60" t="s">
        <v>3695</v>
      </c>
      <c r="N830" s="60" t="s">
        <v>675</v>
      </c>
      <c r="O830" s="60" t="s">
        <v>290</v>
      </c>
      <c r="P830" s="60" t="s">
        <v>658</v>
      </c>
      <c r="Q830" s="60" t="s">
        <v>290</v>
      </c>
      <c r="R830" s="60" t="s">
        <v>1135</v>
      </c>
      <c r="S830" s="73"/>
      <c r="T830" s="60" t="s">
        <v>290</v>
      </c>
      <c r="U830" s="73">
        <v>44707</v>
      </c>
      <c r="V830" s="60" t="s">
        <v>675</v>
      </c>
    </row>
    <row r="831" spans="1:22" ht="14.5">
      <c r="A831" s="60" t="s">
        <v>1203</v>
      </c>
      <c r="B831" s="60" t="s">
        <v>1130</v>
      </c>
      <c r="C831" s="60" t="s">
        <v>593</v>
      </c>
      <c r="D831" s="60" t="s">
        <v>1337</v>
      </c>
      <c r="E831" s="60" t="s">
        <v>3698</v>
      </c>
      <c r="F831" s="73">
        <v>44719</v>
      </c>
      <c r="G831" s="61">
        <v>-3017.73</v>
      </c>
      <c r="H831" s="61">
        <v>-266012.90000000002</v>
      </c>
      <c r="I831" s="60" t="s">
        <v>20</v>
      </c>
      <c r="J831" s="60" t="s">
        <v>3696</v>
      </c>
      <c r="K831" s="60" t="s">
        <v>657</v>
      </c>
      <c r="L831" s="60" t="s">
        <v>3699</v>
      </c>
      <c r="M831" s="60" t="s">
        <v>3698</v>
      </c>
      <c r="N831" s="60" t="s">
        <v>675</v>
      </c>
      <c r="O831" s="60" t="s">
        <v>290</v>
      </c>
      <c r="P831" s="60" t="s">
        <v>658</v>
      </c>
      <c r="Q831" s="60" t="s">
        <v>290</v>
      </c>
      <c r="R831" s="60" t="s">
        <v>1135</v>
      </c>
      <c r="S831" s="73"/>
      <c r="T831" s="60" t="s">
        <v>290</v>
      </c>
      <c r="U831" s="73">
        <v>44719</v>
      </c>
      <c r="V831" s="60" t="s">
        <v>675</v>
      </c>
    </row>
    <row r="832" spans="1:22" ht="14.5">
      <c r="A832" s="60" t="s">
        <v>1203</v>
      </c>
      <c r="B832" s="60" t="s">
        <v>1130</v>
      </c>
      <c r="C832" s="60" t="s">
        <v>593</v>
      </c>
      <c r="D832" s="60" t="s">
        <v>1337</v>
      </c>
      <c r="E832" s="60" t="s">
        <v>3700</v>
      </c>
      <c r="F832" s="73">
        <v>44734</v>
      </c>
      <c r="G832" s="61">
        <v>-1513.45</v>
      </c>
      <c r="H832" s="61">
        <v>-133410.62</v>
      </c>
      <c r="I832" s="60" t="s">
        <v>20</v>
      </c>
      <c r="J832" s="60" t="s">
        <v>3701</v>
      </c>
      <c r="K832" s="60" t="s">
        <v>657</v>
      </c>
      <c r="L832" s="60" t="s">
        <v>3702</v>
      </c>
      <c r="M832" s="60" t="s">
        <v>3700</v>
      </c>
      <c r="N832" s="60" t="s">
        <v>675</v>
      </c>
      <c r="O832" s="60" t="s">
        <v>290</v>
      </c>
      <c r="P832" s="60" t="s">
        <v>658</v>
      </c>
      <c r="Q832" s="60" t="s">
        <v>290</v>
      </c>
      <c r="R832" s="60" t="s">
        <v>1135</v>
      </c>
      <c r="S832" s="73"/>
      <c r="T832" s="60" t="s">
        <v>290</v>
      </c>
      <c r="U832" s="73">
        <v>44734</v>
      </c>
      <c r="V832" s="60" t="s">
        <v>675</v>
      </c>
    </row>
    <row r="833" spans="1:22" ht="14.5">
      <c r="A833" s="60" t="s">
        <v>1203</v>
      </c>
      <c r="B833" s="60" t="s">
        <v>1130</v>
      </c>
      <c r="C833" s="60" t="s">
        <v>593</v>
      </c>
      <c r="D833" s="60" t="s">
        <v>1337</v>
      </c>
      <c r="E833" s="60" t="s">
        <v>3703</v>
      </c>
      <c r="F833" s="73">
        <v>44734</v>
      </c>
      <c r="G833" s="61">
        <v>-883.8</v>
      </c>
      <c r="H833" s="61">
        <v>-77906.97</v>
      </c>
      <c r="I833" s="60" t="s">
        <v>20</v>
      </c>
      <c r="J833" s="60" t="s">
        <v>3701</v>
      </c>
      <c r="K833" s="60" t="s">
        <v>657</v>
      </c>
      <c r="L833" s="60" t="s">
        <v>3704</v>
      </c>
      <c r="M833" s="60" t="s">
        <v>3703</v>
      </c>
      <c r="N833" s="60" t="s">
        <v>675</v>
      </c>
      <c r="O833" s="60" t="s">
        <v>290</v>
      </c>
      <c r="P833" s="60" t="s">
        <v>658</v>
      </c>
      <c r="Q833" s="60" t="s">
        <v>290</v>
      </c>
      <c r="R833" s="60" t="s">
        <v>1135</v>
      </c>
      <c r="S833" s="73"/>
      <c r="T833" s="60" t="s">
        <v>290</v>
      </c>
      <c r="U833" s="73">
        <v>44734</v>
      </c>
      <c r="V833" s="60" t="s">
        <v>675</v>
      </c>
    </row>
    <row r="834" spans="1:22" ht="14.5">
      <c r="A834" s="60" t="s">
        <v>1203</v>
      </c>
      <c r="B834" s="60" t="s">
        <v>1130</v>
      </c>
      <c r="C834" s="60" t="s">
        <v>593</v>
      </c>
      <c r="D834" s="60" t="s">
        <v>1337</v>
      </c>
      <c r="E834" s="60" t="s">
        <v>3705</v>
      </c>
      <c r="F834" s="73">
        <v>44735</v>
      </c>
      <c r="G834" s="61">
        <v>-589.20000000000005</v>
      </c>
      <c r="H834" s="61">
        <v>-51937.98</v>
      </c>
      <c r="I834" s="60" t="s">
        <v>20</v>
      </c>
      <c r="J834" s="60" t="s">
        <v>3701</v>
      </c>
      <c r="K834" s="60" t="s">
        <v>657</v>
      </c>
      <c r="L834" s="60" t="s">
        <v>3706</v>
      </c>
      <c r="M834" s="60" t="s">
        <v>3705</v>
      </c>
      <c r="N834" s="60" t="s">
        <v>675</v>
      </c>
      <c r="O834" s="60" t="s">
        <v>290</v>
      </c>
      <c r="P834" s="60" t="s">
        <v>658</v>
      </c>
      <c r="Q834" s="60" t="s">
        <v>290</v>
      </c>
      <c r="R834" s="60" t="s">
        <v>1135</v>
      </c>
      <c r="S834" s="73"/>
      <c r="T834" s="60" t="s">
        <v>290</v>
      </c>
      <c r="U834" s="73">
        <v>44735</v>
      </c>
      <c r="V834" s="60" t="s">
        <v>675</v>
      </c>
    </row>
    <row r="835" spans="1:22" ht="14.5">
      <c r="A835" s="60" t="s">
        <v>1203</v>
      </c>
      <c r="B835" s="60" t="s">
        <v>1130</v>
      </c>
      <c r="C835" s="60" t="s">
        <v>593</v>
      </c>
      <c r="D835" s="60" t="s">
        <v>1337</v>
      </c>
      <c r="E835" s="60" t="s">
        <v>3707</v>
      </c>
      <c r="F835" s="73">
        <v>44719</v>
      </c>
      <c r="G835" s="61">
        <v>-818.29</v>
      </c>
      <c r="H835" s="61">
        <v>-72132.259999999995</v>
      </c>
      <c r="I835" s="60" t="s">
        <v>20</v>
      </c>
      <c r="J835" s="60" t="s">
        <v>2298</v>
      </c>
      <c r="K835" s="60" t="s">
        <v>657</v>
      </c>
      <c r="L835" s="60" t="s">
        <v>3708</v>
      </c>
      <c r="M835" s="60" t="s">
        <v>3707</v>
      </c>
      <c r="N835" s="60" t="s">
        <v>675</v>
      </c>
      <c r="O835" s="60" t="s">
        <v>290</v>
      </c>
      <c r="P835" s="60" t="s">
        <v>658</v>
      </c>
      <c r="Q835" s="60" t="s">
        <v>290</v>
      </c>
      <c r="R835" s="60" t="s">
        <v>1135</v>
      </c>
      <c r="S835" s="73"/>
      <c r="T835" s="60" t="s">
        <v>290</v>
      </c>
      <c r="U835" s="73">
        <v>44719</v>
      </c>
      <c r="V835" s="60" t="s">
        <v>675</v>
      </c>
    </row>
    <row r="836" spans="1:22" ht="14.5">
      <c r="A836" s="60" t="s">
        <v>1203</v>
      </c>
      <c r="B836" s="60" t="s">
        <v>1130</v>
      </c>
      <c r="C836" s="60" t="s">
        <v>593</v>
      </c>
      <c r="D836" s="60" t="s">
        <v>1337</v>
      </c>
      <c r="E836" s="60" t="s">
        <v>3709</v>
      </c>
      <c r="F836" s="73">
        <v>44734</v>
      </c>
      <c r="G836" s="61">
        <v>-1473.75</v>
      </c>
      <c r="H836" s="61">
        <v>-129911.06</v>
      </c>
      <c r="I836" s="60" t="s">
        <v>20</v>
      </c>
      <c r="J836" s="60" t="s">
        <v>2298</v>
      </c>
      <c r="K836" s="60" t="s">
        <v>657</v>
      </c>
      <c r="L836" s="60" t="s">
        <v>3710</v>
      </c>
      <c r="M836" s="60" t="s">
        <v>3709</v>
      </c>
      <c r="N836" s="60" t="s">
        <v>675</v>
      </c>
      <c r="O836" s="60" t="s">
        <v>290</v>
      </c>
      <c r="P836" s="60" t="s">
        <v>658</v>
      </c>
      <c r="Q836" s="60" t="s">
        <v>290</v>
      </c>
      <c r="R836" s="60" t="s">
        <v>1135</v>
      </c>
      <c r="S836" s="73"/>
      <c r="T836" s="60" t="s">
        <v>290</v>
      </c>
      <c r="U836" s="73">
        <v>44734</v>
      </c>
      <c r="V836" s="60" t="s">
        <v>675</v>
      </c>
    </row>
    <row r="837" spans="1:22" ht="14.5">
      <c r="A837" s="60" t="s">
        <v>1203</v>
      </c>
      <c r="B837" s="60" t="s">
        <v>1130</v>
      </c>
      <c r="C837" s="60" t="s">
        <v>593</v>
      </c>
      <c r="D837" s="60" t="s">
        <v>1337</v>
      </c>
      <c r="E837" s="60" t="s">
        <v>3711</v>
      </c>
      <c r="F837" s="73">
        <v>44719</v>
      </c>
      <c r="G837" s="61">
        <v>-1940.14</v>
      </c>
      <c r="H837" s="61">
        <v>-171023.34</v>
      </c>
      <c r="I837" s="60" t="s">
        <v>20</v>
      </c>
      <c r="J837" s="60" t="s">
        <v>3712</v>
      </c>
      <c r="K837" s="60" t="s">
        <v>657</v>
      </c>
      <c r="L837" s="60" t="s">
        <v>3713</v>
      </c>
      <c r="M837" s="60" t="s">
        <v>3711</v>
      </c>
      <c r="N837" s="60" t="s">
        <v>675</v>
      </c>
      <c r="O837" s="60" t="s">
        <v>290</v>
      </c>
      <c r="P837" s="60" t="s">
        <v>658</v>
      </c>
      <c r="Q837" s="60" t="s">
        <v>290</v>
      </c>
      <c r="R837" s="60" t="s">
        <v>1135</v>
      </c>
      <c r="S837" s="73"/>
      <c r="T837" s="60" t="s">
        <v>290</v>
      </c>
      <c r="U837" s="73">
        <v>44719</v>
      </c>
      <c r="V837" s="60" t="s">
        <v>675</v>
      </c>
    </row>
    <row r="838" spans="1:22" ht="14.5">
      <c r="A838" s="60" t="s">
        <v>1203</v>
      </c>
      <c r="B838" s="60" t="s">
        <v>1130</v>
      </c>
      <c r="C838" s="60" t="s">
        <v>593</v>
      </c>
      <c r="D838" s="60" t="s">
        <v>1337</v>
      </c>
      <c r="E838" s="60" t="s">
        <v>3714</v>
      </c>
      <c r="F838" s="73">
        <v>44733</v>
      </c>
      <c r="G838" s="61">
        <v>-20395.2</v>
      </c>
      <c r="H838" s="61">
        <v>-1797836.88</v>
      </c>
      <c r="I838" s="60" t="s">
        <v>20</v>
      </c>
      <c r="J838" s="60" t="s">
        <v>3712</v>
      </c>
      <c r="K838" s="60" t="s">
        <v>657</v>
      </c>
      <c r="L838" s="60" t="s">
        <v>3715</v>
      </c>
      <c r="M838" s="60" t="s">
        <v>3714</v>
      </c>
      <c r="N838" s="60" t="s">
        <v>675</v>
      </c>
      <c r="O838" s="60" t="s">
        <v>290</v>
      </c>
      <c r="P838" s="60" t="s">
        <v>658</v>
      </c>
      <c r="Q838" s="60" t="s">
        <v>290</v>
      </c>
      <c r="R838" s="60" t="s">
        <v>1135</v>
      </c>
      <c r="S838" s="73"/>
      <c r="T838" s="60" t="s">
        <v>290</v>
      </c>
      <c r="U838" s="73">
        <v>44733</v>
      </c>
      <c r="V838" s="60" t="s">
        <v>675</v>
      </c>
    </row>
    <row r="839" spans="1:22" ht="14.5">
      <c r="A839" s="60" t="s">
        <v>1203</v>
      </c>
      <c r="B839" s="60" t="s">
        <v>1130</v>
      </c>
      <c r="C839" s="60" t="s">
        <v>593</v>
      </c>
      <c r="D839" s="60" t="s">
        <v>1337</v>
      </c>
      <c r="E839" s="60" t="s">
        <v>3716</v>
      </c>
      <c r="F839" s="73">
        <v>44719</v>
      </c>
      <c r="G839" s="61">
        <v>-3721.2</v>
      </c>
      <c r="H839" s="61">
        <v>-328023.78000000003</v>
      </c>
      <c r="I839" s="60" t="s">
        <v>20</v>
      </c>
      <c r="J839" s="60" t="s">
        <v>3717</v>
      </c>
      <c r="K839" s="60" t="s">
        <v>657</v>
      </c>
      <c r="L839" s="60" t="s">
        <v>3718</v>
      </c>
      <c r="M839" s="60" t="s">
        <v>3716</v>
      </c>
      <c r="N839" s="60" t="s">
        <v>675</v>
      </c>
      <c r="O839" s="60" t="s">
        <v>290</v>
      </c>
      <c r="P839" s="60" t="s">
        <v>658</v>
      </c>
      <c r="Q839" s="60" t="s">
        <v>290</v>
      </c>
      <c r="R839" s="60" t="s">
        <v>1135</v>
      </c>
      <c r="S839" s="73"/>
      <c r="T839" s="60" t="s">
        <v>290</v>
      </c>
      <c r="U839" s="73">
        <v>44719</v>
      </c>
      <c r="V839" s="60" t="s">
        <v>675</v>
      </c>
    </row>
    <row r="840" spans="1:22" ht="14.5">
      <c r="A840" s="60" t="s">
        <v>1203</v>
      </c>
      <c r="B840" s="60" t="s">
        <v>1130</v>
      </c>
      <c r="C840" s="60" t="s">
        <v>593</v>
      </c>
      <c r="D840" s="60" t="s">
        <v>1337</v>
      </c>
      <c r="E840" s="60" t="s">
        <v>3719</v>
      </c>
      <c r="F840" s="73">
        <v>44733</v>
      </c>
      <c r="G840" s="61">
        <v>-493.75</v>
      </c>
      <c r="H840" s="61">
        <v>-43524.06</v>
      </c>
      <c r="I840" s="60" t="s">
        <v>20</v>
      </c>
      <c r="J840" s="60" t="s">
        <v>3717</v>
      </c>
      <c r="K840" s="60" t="s">
        <v>657</v>
      </c>
      <c r="L840" s="60" t="s">
        <v>3720</v>
      </c>
      <c r="M840" s="60" t="s">
        <v>3719</v>
      </c>
      <c r="N840" s="60" t="s">
        <v>675</v>
      </c>
      <c r="O840" s="60" t="s">
        <v>290</v>
      </c>
      <c r="P840" s="60" t="s">
        <v>658</v>
      </c>
      <c r="Q840" s="60" t="s">
        <v>290</v>
      </c>
      <c r="R840" s="60" t="s">
        <v>1135</v>
      </c>
      <c r="S840" s="73"/>
      <c r="T840" s="60" t="s">
        <v>290</v>
      </c>
      <c r="U840" s="73">
        <v>44733</v>
      </c>
      <c r="V840" s="60" t="s">
        <v>675</v>
      </c>
    </row>
    <row r="841" spans="1:22" ht="14.5">
      <c r="A841" s="60" t="s">
        <v>1203</v>
      </c>
      <c r="B841" s="60" t="s">
        <v>1130</v>
      </c>
      <c r="C841" s="60" t="s">
        <v>593</v>
      </c>
      <c r="D841" s="60" t="s">
        <v>1337</v>
      </c>
      <c r="E841" s="60" t="s">
        <v>3721</v>
      </c>
      <c r="F841" s="73">
        <v>44719</v>
      </c>
      <c r="G841" s="61">
        <v>-5222.78</v>
      </c>
      <c r="H841" s="61">
        <v>-460388.06</v>
      </c>
      <c r="I841" s="60" t="s">
        <v>20</v>
      </c>
      <c r="J841" s="60" t="s">
        <v>3722</v>
      </c>
      <c r="K841" s="60" t="s">
        <v>657</v>
      </c>
      <c r="L841" s="60" t="s">
        <v>3723</v>
      </c>
      <c r="M841" s="60" t="s">
        <v>3721</v>
      </c>
      <c r="N841" s="60" t="s">
        <v>675</v>
      </c>
      <c r="O841" s="60" t="s">
        <v>290</v>
      </c>
      <c r="P841" s="60" t="s">
        <v>658</v>
      </c>
      <c r="Q841" s="60" t="s">
        <v>290</v>
      </c>
      <c r="R841" s="60" t="s">
        <v>1135</v>
      </c>
      <c r="S841" s="73"/>
      <c r="T841" s="60" t="s">
        <v>290</v>
      </c>
      <c r="U841" s="73">
        <v>44719</v>
      </c>
      <c r="V841" s="60" t="s">
        <v>675</v>
      </c>
    </row>
    <row r="842" spans="1:22" ht="14.5">
      <c r="A842" s="60" t="s">
        <v>1203</v>
      </c>
      <c r="B842" s="60" t="s">
        <v>1130</v>
      </c>
      <c r="C842" s="60" t="s">
        <v>593</v>
      </c>
      <c r="D842" s="60" t="s">
        <v>1337</v>
      </c>
      <c r="E842" s="60" t="s">
        <v>3724</v>
      </c>
      <c r="F842" s="73">
        <v>44724</v>
      </c>
      <c r="G842" s="61">
        <v>-7414.47</v>
      </c>
      <c r="H842" s="61">
        <v>-653585.53</v>
      </c>
      <c r="I842" s="60" t="s">
        <v>20</v>
      </c>
      <c r="J842" s="60" t="s">
        <v>3722</v>
      </c>
      <c r="K842" s="60" t="s">
        <v>657</v>
      </c>
      <c r="L842" s="60" t="s">
        <v>3725</v>
      </c>
      <c r="M842" s="60" t="s">
        <v>3724</v>
      </c>
      <c r="N842" s="60" t="s">
        <v>675</v>
      </c>
      <c r="O842" s="60" t="s">
        <v>290</v>
      </c>
      <c r="P842" s="60" t="s">
        <v>658</v>
      </c>
      <c r="Q842" s="60" t="s">
        <v>290</v>
      </c>
      <c r="R842" s="60" t="s">
        <v>1135</v>
      </c>
      <c r="S842" s="73"/>
      <c r="T842" s="60" t="s">
        <v>290</v>
      </c>
      <c r="U842" s="73">
        <v>44724</v>
      </c>
      <c r="V842" s="60" t="s">
        <v>675</v>
      </c>
    </row>
    <row r="843" spans="1:22" ht="14.5">
      <c r="A843" s="60" t="s">
        <v>1203</v>
      </c>
      <c r="B843" s="60" t="s">
        <v>1130</v>
      </c>
      <c r="C843" s="60" t="s">
        <v>593</v>
      </c>
      <c r="D843" s="60" t="s">
        <v>1337</v>
      </c>
      <c r="E843" s="60" t="s">
        <v>3726</v>
      </c>
      <c r="F843" s="73">
        <v>44739</v>
      </c>
      <c r="G843" s="61">
        <v>-313.23</v>
      </c>
      <c r="H843" s="61">
        <v>-27611.22</v>
      </c>
      <c r="I843" s="60" t="s">
        <v>20</v>
      </c>
      <c r="J843" s="60" t="s">
        <v>3722</v>
      </c>
      <c r="K843" s="60" t="s">
        <v>657</v>
      </c>
      <c r="L843" s="60" t="s">
        <v>3727</v>
      </c>
      <c r="M843" s="60" t="s">
        <v>3726</v>
      </c>
      <c r="N843" s="60" t="s">
        <v>675</v>
      </c>
      <c r="O843" s="60" t="s">
        <v>290</v>
      </c>
      <c r="P843" s="60" t="s">
        <v>658</v>
      </c>
      <c r="Q843" s="60" t="s">
        <v>290</v>
      </c>
      <c r="R843" s="60" t="s">
        <v>1135</v>
      </c>
      <c r="S843" s="73"/>
      <c r="T843" s="60" t="s">
        <v>290</v>
      </c>
      <c r="U843" s="73">
        <v>44739</v>
      </c>
      <c r="V843" s="60" t="s">
        <v>675</v>
      </c>
    </row>
    <row r="844" spans="1:22" ht="14.5">
      <c r="A844" s="60" t="s">
        <v>1203</v>
      </c>
      <c r="B844" s="60" t="s">
        <v>1130</v>
      </c>
      <c r="C844" s="60" t="s">
        <v>593</v>
      </c>
      <c r="D844" s="60" t="s">
        <v>1337</v>
      </c>
      <c r="E844" s="60" t="s">
        <v>3728</v>
      </c>
      <c r="F844" s="73">
        <v>44741</v>
      </c>
      <c r="G844" s="61">
        <v>-53.5</v>
      </c>
      <c r="H844" s="61">
        <v>-4716.03</v>
      </c>
      <c r="I844" s="60" t="s">
        <v>20</v>
      </c>
      <c r="J844" s="60" t="s">
        <v>3729</v>
      </c>
      <c r="K844" s="60" t="s">
        <v>657</v>
      </c>
      <c r="L844" s="60" t="s">
        <v>3730</v>
      </c>
      <c r="M844" s="60" t="s">
        <v>3728</v>
      </c>
      <c r="N844" s="60" t="s">
        <v>675</v>
      </c>
      <c r="O844" s="60" t="s">
        <v>290</v>
      </c>
      <c r="P844" s="60" t="s">
        <v>658</v>
      </c>
      <c r="Q844" s="60" t="s">
        <v>290</v>
      </c>
      <c r="R844" s="60" t="s">
        <v>1135</v>
      </c>
      <c r="S844" s="73"/>
      <c r="T844" s="60" t="s">
        <v>290</v>
      </c>
      <c r="U844" s="73">
        <v>44741</v>
      </c>
      <c r="V844" s="60" t="s">
        <v>675</v>
      </c>
    </row>
    <row r="845" spans="1:22" ht="14.5">
      <c r="A845" s="62" t="s">
        <v>290</v>
      </c>
      <c r="B845" s="62" t="s">
        <v>290</v>
      </c>
      <c r="C845" s="62" t="s">
        <v>290</v>
      </c>
      <c r="D845" s="62" t="s">
        <v>290</v>
      </c>
      <c r="E845" s="62" t="s">
        <v>290</v>
      </c>
      <c r="F845" s="74"/>
      <c r="G845" s="63">
        <v>-17788656.620000001</v>
      </c>
      <c r="H845" s="63">
        <v>-1669451076.97</v>
      </c>
      <c r="I845" s="62" t="s">
        <v>290</v>
      </c>
      <c r="J845" s="62" t="s">
        <v>290</v>
      </c>
      <c r="K845" s="62" t="s">
        <v>290</v>
      </c>
      <c r="L845" s="62" t="s">
        <v>290</v>
      </c>
      <c r="M845" s="62" t="s">
        <v>290</v>
      </c>
      <c r="N845" s="62" t="s">
        <v>290</v>
      </c>
      <c r="O845" s="62" t="s">
        <v>290</v>
      </c>
      <c r="P845" s="62" t="s">
        <v>290</v>
      </c>
      <c r="Q845" s="62" t="s">
        <v>290</v>
      </c>
      <c r="R845" s="62" t="s">
        <v>290</v>
      </c>
      <c r="S845" s="74"/>
      <c r="T845" s="62" t="s">
        <v>290</v>
      </c>
      <c r="U845" s="74"/>
      <c r="V845" s="62" t="s">
        <v>290</v>
      </c>
    </row>
  </sheetData>
  <autoFilter ref="A2:V845" xr:uid="{00000000-0009-0000-0000-00000A000000}"/>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pageSetUpPr fitToPage="1"/>
  </sheetPr>
  <dimension ref="B2:L75"/>
  <sheetViews>
    <sheetView tabSelected="1" workbookViewId="0">
      <pane xSplit="3" ySplit="3" topLeftCell="D28" activePane="bottomRight" state="frozen"/>
      <selection activeCell="H544" sqref="H544"/>
      <selection pane="topRight" activeCell="H544" sqref="H544"/>
      <selection pane="bottomLeft" activeCell="H544" sqref="H544"/>
      <selection pane="bottomRight" activeCell="E24" sqref="E24"/>
    </sheetView>
  </sheetViews>
  <sheetFormatPr defaultRowHeight="12.5"/>
  <cols>
    <col min="1" max="1" width="3.453125" style="18" customWidth="1"/>
    <col min="2" max="2" width="9.453125" style="18"/>
    <col min="3" max="3" width="31" style="18" bestFit="1" customWidth="1"/>
    <col min="4" max="4" width="10.54296875" style="18" bestFit="1" customWidth="1"/>
    <col min="5" max="5" width="20.1796875" style="22" customWidth="1"/>
    <col min="6" max="6" width="14.453125" style="18" customWidth="1"/>
    <col min="7" max="7" width="33.453125" style="18" bestFit="1" customWidth="1"/>
    <col min="8" max="8" width="13.54296875" style="18" bestFit="1" customWidth="1"/>
    <col min="9" max="9" width="12" style="18" bestFit="1" customWidth="1"/>
    <col min="10" max="10" width="15" style="18" bestFit="1" customWidth="1"/>
    <col min="11" max="11" width="14.453125" style="18" bestFit="1" customWidth="1"/>
    <col min="12" max="12" width="11.54296875" style="18" bestFit="1" customWidth="1"/>
    <col min="13" max="256" width="9.453125" style="18"/>
    <col min="257" max="257" width="3.453125" style="18" customWidth="1"/>
    <col min="258" max="258" width="9.453125" style="18"/>
    <col min="259" max="259" width="31" style="18" bestFit="1" customWidth="1"/>
    <col min="260" max="260" width="10.54296875" style="18" bestFit="1" customWidth="1"/>
    <col min="261" max="261" width="16.453125" style="18" bestFit="1" customWidth="1"/>
    <col min="262" max="262" width="14.453125" style="18" customWidth="1"/>
    <col min="263" max="263" width="33.453125" style="18" bestFit="1" customWidth="1"/>
    <col min="264" max="264" width="13.54296875" style="18" bestFit="1" customWidth="1"/>
    <col min="265" max="265" width="12" style="18" bestFit="1" customWidth="1"/>
    <col min="266" max="266" width="15" style="18" bestFit="1" customWidth="1"/>
    <col min="267" max="267" width="14.453125" style="18" bestFit="1" customWidth="1"/>
    <col min="268" max="268" width="11.54296875" style="18" bestFit="1" customWidth="1"/>
    <col min="269" max="512" width="9.453125" style="18"/>
    <col min="513" max="513" width="3.453125" style="18" customWidth="1"/>
    <col min="514" max="514" width="9.453125" style="18"/>
    <col min="515" max="515" width="31" style="18" bestFit="1" customWidth="1"/>
    <col min="516" max="516" width="10.54296875" style="18" bestFit="1" customWidth="1"/>
    <col min="517" max="517" width="16.453125" style="18" bestFit="1" customWidth="1"/>
    <col min="518" max="518" width="14.453125" style="18" customWidth="1"/>
    <col min="519" max="519" width="33.453125" style="18" bestFit="1" customWidth="1"/>
    <col min="520" max="520" width="13.54296875" style="18" bestFit="1" customWidth="1"/>
    <col min="521" max="521" width="12" style="18" bestFit="1" customWidth="1"/>
    <col min="522" max="522" width="15" style="18" bestFit="1" customWidth="1"/>
    <col min="523" max="523" width="14.453125" style="18" bestFit="1" customWidth="1"/>
    <col min="524" max="524" width="11.54296875" style="18" bestFit="1" customWidth="1"/>
    <col min="525" max="768" width="9.453125" style="18"/>
    <col min="769" max="769" width="3.453125" style="18" customWidth="1"/>
    <col min="770" max="770" width="9.453125" style="18"/>
    <col min="771" max="771" width="31" style="18" bestFit="1" customWidth="1"/>
    <col min="772" max="772" width="10.54296875" style="18" bestFit="1" customWidth="1"/>
    <col min="773" max="773" width="16.453125" style="18" bestFit="1" customWidth="1"/>
    <col min="774" max="774" width="14.453125" style="18" customWidth="1"/>
    <col min="775" max="775" width="33.453125" style="18" bestFit="1" customWidth="1"/>
    <col min="776" max="776" width="13.54296875" style="18" bestFit="1" customWidth="1"/>
    <col min="777" max="777" width="12" style="18" bestFit="1" customWidth="1"/>
    <col min="778" max="778" width="15" style="18" bestFit="1" customWidth="1"/>
    <col min="779" max="779" width="14.453125" style="18" bestFit="1" customWidth="1"/>
    <col min="780" max="780" width="11.54296875" style="18" bestFit="1" customWidth="1"/>
    <col min="781" max="1024" width="9.453125" style="18"/>
    <col min="1025" max="1025" width="3.453125" style="18" customWidth="1"/>
    <col min="1026" max="1026" width="9.453125" style="18"/>
    <col min="1027" max="1027" width="31" style="18" bestFit="1" customWidth="1"/>
    <col min="1028" max="1028" width="10.54296875" style="18" bestFit="1" customWidth="1"/>
    <col min="1029" max="1029" width="16.453125" style="18" bestFit="1" customWidth="1"/>
    <col min="1030" max="1030" width="14.453125" style="18" customWidth="1"/>
    <col min="1031" max="1031" width="33.453125" style="18" bestFit="1" customWidth="1"/>
    <col min="1032" max="1032" width="13.54296875" style="18" bestFit="1" customWidth="1"/>
    <col min="1033" max="1033" width="12" style="18" bestFit="1" customWidth="1"/>
    <col min="1034" max="1034" width="15" style="18" bestFit="1" customWidth="1"/>
    <col min="1035" max="1035" width="14.453125" style="18" bestFit="1" customWidth="1"/>
    <col min="1036" max="1036" width="11.54296875" style="18" bestFit="1" customWidth="1"/>
    <col min="1037" max="1280" width="9.453125" style="18"/>
    <col min="1281" max="1281" width="3.453125" style="18" customWidth="1"/>
    <col min="1282" max="1282" width="9.453125" style="18"/>
    <col min="1283" max="1283" width="31" style="18" bestFit="1" customWidth="1"/>
    <col min="1284" max="1284" width="10.54296875" style="18" bestFit="1" customWidth="1"/>
    <col min="1285" max="1285" width="16.453125" style="18" bestFit="1" customWidth="1"/>
    <col min="1286" max="1286" width="14.453125" style="18" customWidth="1"/>
    <col min="1287" max="1287" width="33.453125" style="18" bestFit="1" customWidth="1"/>
    <col min="1288" max="1288" width="13.54296875" style="18" bestFit="1" customWidth="1"/>
    <col min="1289" max="1289" width="12" style="18" bestFit="1" customWidth="1"/>
    <col min="1290" max="1290" width="15" style="18" bestFit="1" customWidth="1"/>
    <col min="1291" max="1291" width="14.453125" style="18" bestFit="1" customWidth="1"/>
    <col min="1292" max="1292" width="11.54296875" style="18" bestFit="1" customWidth="1"/>
    <col min="1293" max="1536" width="9.453125" style="18"/>
    <col min="1537" max="1537" width="3.453125" style="18" customWidth="1"/>
    <col min="1538" max="1538" width="9.453125" style="18"/>
    <col min="1539" max="1539" width="31" style="18" bestFit="1" customWidth="1"/>
    <col min="1540" max="1540" width="10.54296875" style="18" bestFit="1" customWidth="1"/>
    <col min="1541" max="1541" width="16.453125" style="18" bestFit="1" customWidth="1"/>
    <col min="1542" max="1542" width="14.453125" style="18" customWidth="1"/>
    <col min="1543" max="1543" width="33.453125" style="18" bestFit="1" customWidth="1"/>
    <col min="1544" max="1544" width="13.54296875" style="18" bestFit="1" customWidth="1"/>
    <col min="1545" max="1545" width="12" style="18" bestFit="1" customWidth="1"/>
    <col min="1546" max="1546" width="15" style="18" bestFit="1" customWidth="1"/>
    <col min="1547" max="1547" width="14.453125" style="18" bestFit="1" customWidth="1"/>
    <col min="1548" max="1548" width="11.54296875" style="18" bestFit="1" customWidth="1"/>
    <col min="1549" max="1792" width="9.453125" style="18"/>
    <col min="1793" max="1793" width="3.453125" style="18" customWidth="1"/>
    <col min="1794" max="1794" width="9.453125" style="18"/>
    <col min="1795" max="1795" width="31" style="18" bestFit="1" customWidth="1"/>
    <col min="1796" max="1796" width="10.54296875" style="18" bestFit="1" customWidth="1"/>
    <col min="1797" max="1797" width="16.453125" style="18" bestFit="1" customWidth="1"/>
    <col min="1798" max="1798" width="14.453125" style="18" customWidth="1"/>
    <col min="1799" max="1799" width="33.453125" style="18" bestFit="1" customWidth="1"/>
    <col min="1800" max="1800" width="13.54296875" style="18" bestFit="1" customWidth="1"/>
    <col min="1801" max="1801" width="12" style="18" bestFit="1" customWidth="1"/>
    <col min="1802" max="1802" width="15" style="18" bestFit="1" customWidth="1"/>
    <col min="1803" max="1803" width="14.453125" style="18" bestFit="1" customWidth="1"/>
    <col min="1804" max="1804" width="11.54296875" style="18" bestFit="1" customWidth="1"/>
    <col min="1805" max="2048" width="9.453125" style="18"/>
    <col min="2049" max="2049" width="3.453125" style="18" customWidth="1"/>
    <col min="2050" max="2050" width="9.453125" style="18"/>
    <col min="2051" max="2051" width="31" style="18" bestFit="1" customWidth="1"/>
    <col min="2052" max="2052" width="10.54296875" style="18" bestFit="1" customWidth="1"/>
    <col min="2053" max="2053" width="16.453125" style="18" bestFit="1" customWidth="1"/>
    <col min="2054" max="2054" width="14.453125" style="18" customWidth="1"/>
    <col min="2055" max="2055" width="33.453125" style="18" bestFit="1" customWidth="1"/>
    <col min="2056" max="2056" width="13.54296875" style="18" bestFit="1" customWidth="1"/>
    <col min="2057" max="2057" width="12" style="18" bestFit="1" customWidth="1"/>
    <col min="2058" max="2058" width="15" style="18" bestFit="1" customWidth="1"/>
    <col min="2059" max="2059" width="14.453125" style="18" bestFit="1" customWidth="1"/>
    <col min="2060" max="2060" width="11.54296875" style="18" bestFit="1" customWidth="1"/>
    <col min="2061" max="2304" width="9.453125" style="18"/>
    <col min="2305" max="2305" width="3.453125" style="18" customWidth="1"/>
    <col min="2306" max="2306" width="9.453125" style="18"/>
    <col min="2307" max="2307" width="31" style="18" bestFit="1" customWidth="1"/>
    <col min="2308" max="2308" width="10.54296875" style="18" bestFit="1" customWidth="1"/>
    <col min="2309" max="2309" width="16.453125" style="18" bestFit="1" customWidth="1"/>
    <col min="2310" max="2310" width="14.453125" style="18" customWidth="1"/>
    <col min="2311" max="2311" width="33.453125" style="18" bestFit="1" customWidth="1"/>
    <col min="2312" max="2312" width="13.54296875" style="18" bestFit="1" customWidth="1"/>
    <col min="2313" max="2313" width="12" style="18" bestFit="1" customWidth="1"/>
    <col min="2314" max="2314" width="15" style="18" bestFit="1" customWidth="1"/>
    <col min="2315" max="2315" width="14.453125" style="18" bestFit="1" customWidth="1"/>
    <col min="2316" max="2316" width="11.54296875" style="18" bestFit="1" customWidth="1"/>
    <col min="2317" max="2560" width="9.453125" style="18"/>
    <col min="2561" max="2561" width="3.453125" style="18" customWidth="1"/>
    <col min="2562" max="2562" width="9.453125" style="18"/>
    <col min="2563" max="2563" width="31" style="18" bestFit="1" customWidth="1"/>
    <col min="2564" max="2564" width="10.54296875" style="18" bestFit="1" customWidth="1"/>
    <col min="2565" max="2565" width="16.453125" style="18" bestFit="1" customWidth="1"/>
    <col min="2566" max="2566" width="14.453125" style="18" customWidth="1"/>
    <col min="2567" max="2567" width="33.453125" style="18" bestFit="1" customWidth="1"/>
    <col min="2568" max="2568" width="13.54296875" style="18" bestFit="1" customWidth="1"/>
    <col min="2569" max="2569" width="12" style="18" bestFit="1" customWidth="1"/>
    <col min="2570" max="2570" width="15" style="18" bestFit="1" customWidth="1"/>
    <col min="2571" max="2571" width="14.453125" style="18" bestFit="1" customWidth="1"/>
    <col min="2572" max="2572" width="11.54296875" style="18" bestFit="1" customWidth="1"/>
    <col min="2573" max="2816" width="9.453125" style="18"/>
    <col min="2817" max="2817" width="3.453125" style="18" customWidth="1"/>
    <col min="2818" max="2818" width="9.453125" style="18"/>
    <col min="2819" max="2819" width="31" style="18" bestFit="1" customWidth="1"/>
    <col min="2820" max="2820" width="10.54296875" style="18" bestFit="1" customWidth="1"/>
    <col min="2821" max="2821" width="16.453125" style="18" bestFit="1" customWidth="1"/>
    <col min="2822" max="2822" width="14.453125" style="18" customWidth="1"/>
    <col min="2823" max="2823" width="33.453125" style="18" bestFit="1" customWidth="1"/>
    <col min="2824" max="2824" width="13.54296875" style="18" bestFit="1" customWidth="1"/>
    <col min="2825" max="2825" width="12" style="18" bestFit="1" customWidth="1"/>
    <col min="2826" max="2826" width="15" style="18" bestFit="1" customWidth="1"/>
    <col min="2827" max="2827" width="14.453125" style="18" bestFit="1" customWidth="1"/>
    <col min="2828" max="2828" width="11.54296875" style="18" bestFit="1" customWidth="1"/>
    <col min="2829" max="3072" width="9.453125" style="18"/>
    <col min="3073" max="3073" width="3.453125" style="18" customWidth="1"/>
    <col min="3074" max="3074" width="9.453125" style="18"/>
    <col min="3075" max="3075" width="31" style="18" bestFit="1" customWidth="1"/>
    <col min="3076" max="3076" width="10.54296875" style="18" bestFit="1" customWidth="1"/>
    <col min="3077" max="3077" width="16.453125" style="18" bestFit="1" customWidth="1"/>
    <col min="3078" max="3078" width="14.453125" style="18" customWidth="1"/>
    <col min="3079" max="3079" width="33.453125" style="18" bestFit="1" customWidth="1"/>
    <col min="3080" max="3080" width="13.54296875" style="18" bestFit="1" customWidth="1"/>
    <col min="3081" max="3081" width="12" style="18" bestFit="1" customWidth="1"/>
    <col min="3082" max="3082" width="15" style="18" bestFit="1" customWidth="1"/>
    <col min="3083" max="3083" width="14.453125" style="18" bestFit="1" customWidth="1"/>
    <col min="3084" max="3084" width="11.54296875" style="18" bestFit="1" customWidth="1"/>
    <col min="3085" max="3328" width="9.453125" style="18"/>
    <col min="3329" max="3329" width="3.453125" style="18" customWidth="1"/>
    <col min="3330" max="3330" width="9.453125" style="18"/>
    <col min="3331" max="3331" width="31" style="18" bestFit="1" customWidth="1"/>
    <col min="3332" max="3332" width="10.54296875" style="18" bestFit="1" customWidth="1"/>
    <col min="3333" max="3333" width="16.453125" style="18" bestFit="1" customWidth="1"/>
    <col min="3334" max="3334" width="14.453125" style="18" customWidth="1"/>
    <col min="3335" max="3335" width="33.453125" style="18" bestFit="1" customWidth="1"/>
    <col min="3336" max="3336" width="13.54296875" style="18" bestFit="1" customWidth="1"/>
    <col min="3337" max="3337" width="12" style="18" bestFit="1" customWidth="1"/>
    <col min="3338" max="3338" width="15" style="18" bestFit="1" customWidth="1"/>
    <col min="3339" max="3339" width="14.453125" style="18" bestFit="1" customWidth="1"/>
    <col min="3340" max="3340" width="11.54296875" style="18" bestFit="1" customWidth="1"/>
    <col min="3341" max="3584" width="9.453125" style="18"/>
    <col min="3585" max="3585" width="3.453125" style="18" customWidth="1"/>
    <col min="3586" max="3586" width="9.453125" style="18"/>
    <col min="3587" max="3587" width="31" style="18" bestFit="1" customWidth="1"/>
    <col min="3588" max="3588" width="10.54296875" style="18" bestFit="1" customWidth="1"/>
    <col min="3589" max="3589" width="16.453125" style="18" bestFit="1" customWidth="1"/>
    <col min="3590" max="3590" width="14.453125" style="18" customWidth="1"/>
    <col min="3591" max="3591" width="33.453125" style="18" bestFit="1" customWidth="1"/>
    <col min="3592" max="3592" width="13.54296875" style="18" bestFit="1" customWidth="1"/>
    <col min="3593" max="3593" width="12" style="18" bestFit="1" customWidth="1"/>
    <col min="3594" max="3594" width="15" style="18" bestFit="1" customWidth="1"/>
    <col min="3595" max="3595" width="14.453125" style="18" bestFit="1" customWidth="1"/>
    <col min="3596" max="3596" width="11.54296875" style="18" bestFit="1" customWidth="1"/>
    <col min="3597" max="3840" width="9.453125" style="18"/>
    <col min="3841" max="3841" width="3.453125" style="18" customWidth="1"/>
    <col min="3842" max="3842" width="9.453125" style="18"/>
    <col min="3843" max="3843" width="31" style="18" bestFit="1" customWidth="1"/>
    <col min="3844" max="3844" width="10.54296875" style="18" bestFit="1" customWidth="1"/>
    <col min="3845" max="3845" width="16.453125" style="18" bestFit="1" customWidth="1"/>
    <col min="3846" max="3846" width="14.453125" style="18" customWidth="1"/>
    <col min="3847" max="3847" width="33.453125" style="18" bestFit="1" customWidth="1"/>
    <col min="3848" max="3848" width="13.54296875" style="18" bestFit="1" customWidth="1"/>
    <col min="3849" max="3849" width="12" style="18" bestFit="1" customWidth="1"/>
    <col min="3850" max="3850" width="15" style="18" bestFit="1" customWidth="1"/>
    <col min="3851" max="3851" width="14.453125" style="18" bestFit="1" customWidth="1"/>
    <col min="3852" max="3852" width="11.54296875" style="18" bestFit="1" customWidth="1"/>
    <col min="3853" max="4096" width="9.453125" style="18"/>
    <col min="4097" max="4097" width="3.453125" style="18" customWidth="1"/>
    <col min="4098" max="4098" width="9.453125" style="18"/>
    <col min="4099" max="4099" width="31" style="18" bestFit="1" customWidth="1"/>
    <col min="4100" max="4100" width="10.54296875" style="18" bestFit="1" customWidth="1"/>
    <col min="4101" max="4101" width="16.453125" style="18" bestFit="1" customWidth="1"/>
    <col min="4102" max="4102" width="14.453125" style="18" customWidth="1"/>
    <col min="4103" max="4103" width="33.453125" style="18" bestFit="1" customWidth="1"/>
    <col min="4104" max="4104" width="13.54296875" style="18" bestFit="1" customWidth="1"/>
    <col min="4105" max="4105" width="12" style="18" bestFit="1" customWidth="1"/>
    <col min="4106" max="4106" width="15" style="18" bestFit="1" customWidth="1"/>
    <col min="4107" max="4107" width="14.453125" style="18" bestFit="1" customWidth="1"/>
    <col min="4108" max="4108" width="11.54296875" style="18" bestFit="1" customWidth="1"/>
    <col min="4109" max="4352" width="9.453125" style="18"/>
    <col min="4353" max="4353" width="3.453125" style="18" customWidth="1"/>
    <col min="4354" max="4354" width="9.453125" style="18"/>
    <col min="4355" max="4355" width="31" style="18" bestFit="1" customWidth="1"/>
    <col min="4356" max="4356" width="10.54296875" style="18" bestFit="1" customWidth="1"/>
    <col min="4357" max="4357" width="16.453125" style="18" bestFit="1" customWidth="1"/>
    <col min="4358" max="4358" width="14.453125" style="18" customWidth="1"/>
    <col min="4359" max="4359" width="33.453125" style="18" bestFit="1" customWidth="1"/>
    <col min="4360" max="4360" width="13.54296875" style="18" bestFit="1" customWidth="1"/>
    <col min="4361" max="4361" width="12" style="18" bestFit="1" customWidth="1"/>
    <col min="4362" max="4362" width="15" style="18" bestFit="1" customWidth="1"/>
    <col min="4363" max="4363" width="14.453125" style="18" bestFit="1" customWidth="1"/>
    <col min="4364" max="4364" width="11.54296875" style="18" bestFit="1" customWidth="1"/>
    <col min="4365" max="4608" width="9.453125" style="18"/>
    <col min="4609" max="4609" width="3.453125" style="18" customWidth="1"/>
    <col min="4610" max="4610" width="9.453125" style="18"/>
    <col min="4611" max="4611" width="31" style="18" bestFit="1" customWidth="1"/>
    <col min="4612" max="4612" width="10.54296875" style="18" bestFit="1" customWidth="1"/>
    <col min="4613" max="4613" width="16.453125" style="18" bestFit="1" customWidth="1"/>
    <col min="4614" max="4614" width="14.453125" style="18" customWidth="1"/>
    <col min="4615" max="4615" width="33.453125" style="18" bestFit="1" customWidth="1"/>
    <col min="4616" max="4616" width="13.54296875" style="18" bestFit="1" customWidth="1"/>
    <col min="4617" max="4617" width="12" style="18" bestFit="1" customWidth="1"/>
    <col min="4618" max="4618" width="15" style="18" bestFit="1" customWidth="1"/>
    <col min="4619" max="4619" width="14.453125" style="18" bestFit="1" customWidth="1"/>
    <col min="4620" max="4620" width="11.54296875" style="18" bestFit="1" customWidth="1"/>
    <col min="4621" max="4864" width="9.453125" style="18"/>
    <col min="4865" max="4865" width="3.453125" style="18" customWidth="1"/>
    <col min="4866" max="4866" width="9.453125" style="18"/>
    <col min="4867" max="4867" width="31" style="18" bestFit="1" customWidth="1"/>
    <col min="4868" max="4868" width="10.54296875" style="18" bestFit="1" customWidth="1"/>
    <col min="4869" max="4869" width="16.453125" style="18" bestFit="1" customWidth="1"/>
    <col min="4870" max="4870" width="14.453125" style="18" customWidth="1"/>
    <col min="4871" max="4871" width="33.453125" style="18" bestFit="1" customWidth="1"/>
    <col min="4872" max="4872" width="13.54296875" style="18" bestFit="1" customWidth="1"/>
    <col min="4873" max="4873" width="12" style="18" bestFit="1" customWidth="1"/>
    <col min="4874" max="4874" width="15" style="18" bestFit="1" customWidth="1"/>
    <col min="4875" max="4875" width="14.453125" style="18" bestFit="1" customWidth="1"/>
    <col min="4876" max="4876" width="11.54296875" style="18" bestFit="1" customWidth="1"/>
    <col min="4877" max="5120" width="9.453125" style="18"/>
    <col min="5121" max="5121" width="3.453125" style="18" customWidth="1"/>
    <col min="5122" max="5122" width="9.453125" style="18"/>
    <col min="5123" max="5123" width="31" style="18" bestFit="1" customWidth="1"/>
    <col min="5124" max="5124" width="10.54296875" style="18" bestFit="1" customWidth="1"/>
    <col min="5125" max="5125" width="16.453125" style="18" bestFit="1" customWidth="1"/>
    <col min="5126" max="5126" width="14.453125" style="18" customWidth="1"/>
    <col min="5127" max="5127" width="33.453125" style="18" bestFit="1" customWidth="1"/>
    <col min="5128" max="5128" width="13.54296875" style="18" bestFit="1" customWidth="1"/>
    <col min="5129" max="5129" width="12" style="18" bestFit="1" customWidth="1"/>
    <col min="5130" max="5130" width="15" style="18" bestFit="1" customWidth="1"/>
    <col min="5131" max="5131" width="14.453125" style="18" bestFit="1" customWidth="1"/>
    <col min="5132" max="5132" width="11.54296875" style="18" bestFit="1" customWidth="1"/>
    <col min="5133" max="5376" width="9.453125" style="18"/>
    <col min="5377" max="5377" width="3.453125" style="18" customWidth="1"/>
    <col min="5378" max="5378" width="9.453125" style="18"/>
    <col min="5379" max="5379" width="31" style="18" bestFit="1" customWidth="1"/>
    <col min="5380" max="5380" width="10.54296875" style="18" bestFit="1" customWidth="1"/>
    <col min="5381" max="5381" width="16.453125" style="18" bestFit="1" customWidth="1"/>
    <col min="5382" max="5382" width="14.453125" style="18" customWidth="1"/>
    <col min="5383" max="5383" width="33.453125" style="18" bestFit="1" customWidth="1"/>
    <col min="5384" max="5384" width="13.54296875" style="18" bestFit="1" customWidth="1"/>
    <col min="5385" max="5385" width="12" style="18" bestFit="1" customWidth="1"/>
    <col min="5386" max="5386" width="15" style="18" bestFit="1" customWidth="1"/>
    <col min="5387" max="5387" width="14.453125" style="18" bestFit="1" customWidth="1"/>
    <col min="5388" max="5388" width="11.54296875" style="18" bestFit="1" customWidth="1"/>
    <col min="5389" max="5632" width="9.453125" style="18"/>
    <col min="5633" max="5633" width="3.453125" style="18" customWidth="1"/>
    <col min="5634" max="5634" width="9.453125" style="18"/>
    <col min="5635" max="5635" width="31" style="18" bestFit="1" customWidth="1"/>
    <col min="5636" max="5636" width="10.54296875" style="18" bestFit="1" customWidth="1"/>
    <col min="5637" max="5637" width="16.453125" style="18" bestFit="1" customWidth="1"/>
    <col min="5638" max="5638" width="14.453125" style="18" customWidth="1"/>
    <col min="5639" max="5639" width="33.453125" style="18" bestFit="1" customWidth="1"/>
    <col min="5640" max="5640" width="13.54296875" style="18" bestFit="1" customWidth="1"/>
    <col min="5641" max="5641" width="12" style="18" bestFit="1" customWidth="1"/>
    <col min="5642" max="5642" width="15" style="18" bestFit="1" customWidth="1"/>
    <col min="5643" max="5643" width="14.453125" style="18" bestFit="1" customWidth="1"/>
    <col min="5644" max="5644" width="11.54296875" style="18" bestFit="1" customWidth="1"/>
    <col min="5645" max="5888" width="9.453125" style="18"/>
    <col min="5889" max="5889" width="3.453125" style="18" customWidth="1"/>
    <col min="5890" max="5890" width="9.453125" style="18"/>
    <col min="5891" max="5891" width="31" style="18" bestFit="1" customWidth="1"/>
    <col min="5892" max="5892" width="10.54296875" style="18" bestFit="1" customWidth="1"/>
    <col min="5893" max="5893" width="16.453125" style="18" bestFit="1" customWidth="1"/>
    <col min="5894" max="5894" width="14.453125" style="18" customWidth="1"/>
    <col min="5895" max="5895" width="33.453125" style="18" bestFit="1" customWidth="1"/>
    <col min="5896" max="5896" width="13.54296875" style="18" bestFit="1" customWidth="1"/>
    <col min="5897" max="5897" width="12" style="18" bestFit="1" customWidth="1"/>
    <col min="5898" max="5898" width="15" style="18" bestFit="1" customWidth="1"/>
    <col min="5899" max="5899" width="14.453125" style="18" bestFit="1" customWidth="1"/>
    <col min="5900" max="5900" width="11.54296875" style="18" bestFit="1" customWidth="1"/>
    <col min="5901" max="6144" width="9.453125" style="18"/>
    <col min="6145" max="6145" width="3.453125" style="18" customWidth="1"/>
    <col min="6146" max="6146" width="9.453125" style="18"/>
    <col min="6147" max="6147" width="31" style="18" bestFit="1" customWidth="1"/>
    <col min="6148" max="6148" width="10.54296875" style="18" bestFit="1" customWidth="1"/>
    <col min="6149" max="6149" width="16.453125" style="18" bestFit="1" customWidth="1"/>
    <col min="6150" max="6150" width="14.453125" style="18" customWidth="1"/>
    <col min="6151" max="6151" width="33.453125" style="18" bestFit="1" customWidth="1"/>
    <col min="6152" max="6152" width="13.54296875" style="18" bestFit="1" customWidth="1"/>
    <col min="6153" max="6153" width="12" style="18" bestFit="1" customWidth="1"/>
    <col min="6154" max="6154" width="15" style="18" bestFit="1" customWidth="1"/>
    <col min="6155" max="6155" width="14.453125" style="18" bestFit="1" customWidth="1"/>
    <col min="6156" max="6156" width="11.54296875" style="18" bestFit="1" customWidth="1"/>
    <col min="6157" max="6400" width="9.453125" style="18"/>
    <col min="6401" max="6401" width="3.453125" style="18" customWidth="1"/>
    <col min="6402" max="6402" width="9.453125" style="18"/>
    <col min="6403" max="6403" width="31" style="18" bestFit="1" customWidth="1"/>
    <col min="6404" max="6404" width="10.54296875" style="18" bestFit="1" customWidth="1"/>
    <col min="6405" max="6405" width="16.453125" style="18" bestFit="1" customWidth="1"/>
    <col min="6406" max="6406" width="14.453125" style="18" customWidth="1"/>
    <col min="6407" max="6407" width="33.453125" style="18" bestFit="1" customWidth="1"/>
    <col min="6408" max="6408" width="13.54296875" style="18" bestFit="1" customWidth="1"/>
    <col min="6409" max="6409" width="12" style="18" bestFit="1" customWidth="1"/>
    <col min="6410" max="6410" width="15" style="18" bestFit="1" customWidth="1"/>
    <col min="6411" max="6411" width="14.453125" style="18" bestFit="1" customWidth="1"/>
    <col min="6412" max="6412" width="11.54296875" style="18" bestFit="1" customWidth="1"/>
    <col min="6413" max="6656" width="9.453125" style="18"/>
    <col min="6657" max="6657" width="3.453125" style="18" customWidth="1"/>
    <col min="6658" max="6658" width="9.453125" style="18"/>
    <col min="6659" max="6659" width="31" style="18" bestFit="1" customWidth="1"/>
    <col min="6660" max="6660" width="10.54296875" style="18" bestFit="1" customWidth="1"/>
    <col min="6661" max="6661" width="16.453125" style="18" bestFit="1" customWidth="1"/>
    <col min="6662" max="6662" width="14.453125" style="18" customWidth="1"/>
    <col min="6663" max="6663" width="33.453125" style="18" bestFit="1" customWidth="1"/>
    <col min="6664" max="6664" width="13.54296875" style="18" bestFit="1" customWidth="1"/>
    <col min="6665" max="6665" width="12" style="18" bestFit="1" customWidth="1"/>
    <col min="6666" max="6666" width="15" style="18" bestFit="1" customWidth="1"/>
    <col min="6667" max="6667" width="14.453125" style="18" bestFit="1" customWidth="1"/>
    <col min="6668" max="6668" width="11.54296875" style="18" bestFit="1" customWidth="1"/>
    <col min="6669" max="6912" width="9.453125" style="18"/>
    <col min="6913" max="6913" width="3.453125" style="18" customWidth="1"/>
    <col min="6914" max="6914" width="9.453125" style="18"/>
    <col min="6915" max="6915" width="31" style="18" bestFit="1" customWidth="1"/>
    <col min="6916" max="6916" width="10.54296875" style="18" bestFit="1" customWidth="1"/>
    <col min="6917" max="6917" width="16.453125" style="18" bestFit="1" customWidth="1"/>
    <col min="6918" max="6918" width="14.453125" style="18" customWidth="1"/>
    <col min="6919" max="6919" width="33.453125" style="18" bestFit="1" customWidth="1"/>
    <col min="6920" max="6920" width="13.54296875" style="18" bestFit="1" customWidth="1"/>
    <col min="6921" max="6921" width="12" style="18" bestFit="1" customWidth="1"/>
    <col min="6922" max="6922" width="15" style="18" bestFit="1" customWidth="1"/>
    <col min="6923" max="6923" width="14.453125" style="18" bestFit="1" customWidth="1"/>
    <col min="6924" max="6924" width="11.54296875" style="18" bestFit="1" customWidth="1"/>
    <col min="6925" max="7168" width="9.453125" style="18"/>
    <col min="7169" max="7169" width="3.453125" style="18" customWidth="1"/>
    <col min="7170" max="7170" width="9.453125" style="18"/>
    <col min="7171" max="7171" width="31" style="18" bestFit="1" customWidth="1"/>
    <col min="7172" max="7172" width="10.54296875" style="18" bestFit="1" customWidth="1"/>
    <col min="7173" max="7173" width="16.453125" style="18" bestFit="1" customWidth="1"/>
    <col min="7174" max="7174" width="14.453125" style="18" customWidth="1"/>
    <col min="7175" max="7175" width="33.453125" style="18" bestFit="1" customWidth="1"/>
    <col min="7176" max="7176" width="13.54296875" style="18" bestFit="1" customWidth="1"/>
    <col min="7177" max="7177" width="12" style="18" bestFit="1" customWidth="1"/>
    <col min="7178" max="7178" width="15" style="18" bestFit="1" customWidth="1"/>
    <col min="7179" max="7179" width="14.453125" style="18" bestFit="1" customWidth="1"/>
    <col min="7180" max="7180" width="11.54296875" style="18" bestFit="1" customWidth="1"/>
    <col min="7181" max="7424" width="9.453125" style="18"/>
    <col min="7425" max="7425" width="3.453125" style="18" customWidth="1"/>
    <col min="7426" max="7426" width="9.453125" style="18"/>
    <col min="7427" max="7427" width="31" style="18" bestFit="1" customWidth="1"/>
    <col min="7428" max="7428" width="10.54296875" style="18" bestFit="1" customWidth="1"/>
    <col min="7429" max="7429" width="16.453125" style="18" bestFit="1" customWidth="1"/>
    <col min="7430" max="7430" width="14.453125" style="18" customWidth="1"/>
    <col min="7431" max="7431" width="33.453125" style="18" bestFit="1" customWidth="1"/>
    <col min="7432" max="7432" width="13.54296875" style="18" bestFit="1" customWidth="1"/>
    <col min="7433" max="7433" width="12" style="18" bestFit="1" customWidth="1"/>
    <col min="7434" max="7434" width="15" style="18" bestFit="1" customWidth="1"/>
    <col min="7435" max="7435" width="14.453125" style="18" bestFit="1" customWidth="1"/>
    <col min="7436" max="7436" width="11.54296875" style="18" bestFit="1" customWidth="1"/>
    <col min="7437" max="7680" width="9.453125" style="18"/>
    <col min="7681" max="7681" width="3.453125" style="18" customWidth="1"/>
    <col min="7682" max="7682" width="9.453125" style="18"/>
    <col min="7683" max="7683" width="31" style="18" bestFit="1" customWidth="1"/>
    <col min="7684" max="7684" width="10.54296875" style="18" bestFit="1" customWidth="1"/>
    <col min="7685" max="7685" width="16.453125" style="18" bestFit="1" customWidth="1"/>
    <col min="7686" max="7686" width="14.453125" style="18" customWidth="1"/>
    <col min="7687" max="7687" width="33.453125" style="18" bestFit="1" customWidth="1"/>
    <col min="7688" max="7688" width="13.54296875" style="18" bestFit="1" customWidth="1"/>
    <col min="7689" max="7689" width="12" style="18" bestFit="1" customWidth="1"/>
    <col min="7690" max="7690" width="15" style="18" bestFit="1" customWidth="1"/>
    <col min="7691" max="7691" width="14.453125" style="18" bestFit="1" customWidth="1"/>
    <col min="7692" max="7692" width="11.54296875" style="18" bestFit="1" customWidth="1"/>
    <col min="7693" max="7936" width="9.453125" style="18"/>
    <col min="7937" max="7937" width="3.453125" style="18" customWidth="1"/>
    <col min="7938" max="7938" width="9.453125" style="18"/>
    <col min="7939" max="7939" width="31" style="18" bestFit="1" customWidth="1"/>
    <col min="7940" max="7940" width="10.54296875" style="18" bestFit="1" customWidth="1"/>
    <col min="7941" max="7941" width="16.453125" style="18" bestFit="1" customWidth="1"/>
    <col min="7942" max="7942" width="14.453125" style="18" customWidth="1"/>
    <col min="7943" max="7943" width="33.453125" style="18" bestFit="1" customWidth="1"/>
    <col min="7944" max="7944" width="13.54296875" style="18" bestFit="1" customWidth="1"/>
    <col min="7945" max="7945" width="12" style="18" bestFit="1" customWidth="1"/>
    <col min="7946" max="7946" width="15" style="18" bestFit="1" customWidth="1"/>
    <col min="7947" max="7947" width="14.453125" style="18" bestFit="1" customWidth="1"/>
    <col min="7948" max="7948" width="11.54296875" style="18" bestFit="1" customWidth="1"/>
    <col min="7949" max="8192" width="9.453125" style="18"/>
    <col min="8193" max="8193" width="3.453125" style="18" customWidth="1"/>
    <col min="8194" max="8194" width="9.453125" style="18"/>
    <col min="8195" max="8195" width="31" style="18" bestFit="1" customWidth="1"/>
    <col min="8196" max="8196" width="10.54296875" style="18" bestFit="1" customWidth="1"/>
    <col min="8197" max="8197" width="16.453125" style="18" bestFit="1" customWidth="1"/>
    <col min="8198" max="8198" width="14.453125" style="18" customWidth="1"/>
    <col min="8199" max="8199" width="33.453125" style="18" bestFit="1" customWidth="1"/>
    <col min="8200" max="8200" width="13.54296875" style="18" bestFit="1" customWidth="1"/>
    <col min="8201" max="8201" width="12" style="18" bestFit="1" customWidth="1"/>
    <col min="8202" max="8202" width="15" style="18" bestFit="1" customWidth="1"/>
    <col min="8203" max="8203" width="14.453125" style="18" bestFit="1" customWidth="1"/>
    <col min="8204" max="8204" width="11.54296875" style="18" bestFit="1" customWidth="1"/>
    <col min="8205" max="8448" width="9.453125" style="18"/>
    <col min="8449" max="8449" width="3.453125" style="18" customWidth="1"/>
    <col min="8450" max="8450" width="9.453125" style="18"/>
    <col min="8451" max="8451" width="31" style="18" bestFit="1" customWidth="1"/>
    <col min="8452" max="8452" width="10.54296875" style="18" bestFit="1" customWidth="1"/>
    <col min="8453" max="8453" width="16.453125" style="18" bestFit="1" customWidth="1"/>
    <col min="8454" max="8454" width="14.453125" style="18" customWidth="1"/>
    <col min="8455" max="8455" width="33.453125" style="18" bestFit="1" customWidth="1"/>
    <col min="8456" max="8456" width="13.54296875" style="18" bestFit="1" customWidth="1"/>
    <col min="8457" max="8457" width="12" style="18" bestFit="1" customWidth="1"/>
    <col min="8458" max="8458" width="15" style="18" bestFit="1" customWidth="1"/>
    <col min="8459" max="8459" width="14.453125" style="18" bestFit="1" customWidth="1"/>
    <col min="8460" max="8460" width="11.54296875" style="18" bestFit="1" customWidth="1"/>
    <col min="8461" max="8704" width="9.453125" style="18"/>
    <col min="8705" max="8705" width="3.453125" style="18" customWidth="1"/>
    <col min="8706" max="8706" width="9.453125" style="18"/>
    <col min="8707" max="8707" width="31" style="18" bestFit="1" customWidth="1"/>
    <col min="8708" max="8708" width="10.54296875" style="18" bestFit="1" customWidth="1"/>
    <col min="8709" max="8709" width="16.453125" style="18" bestFit="1" customWidth="1"/>
    <col min="8710" max="8710" width="14.453125" style="18" customWidth="1"/>
    <col min="8711" max="8711" width="33.453125" style="18" bestFit="1" customWidth="1"/>
    <col min="8712" max="8712" width="13.54296875" style="18" bestFit="1" customWidth="1"/>
    <col min="8713" max="8713" width="12" style="18" bestFit="1" customWidth="1"/>
    <col min="8714" max="8714" width="15" style="18" bestFit="1" customWidth="1"/>
    <col min="8715" max="8715" width="14.453125" style="18" bestFit="1" customWidth="1"/>
    <col min="8716" max="8716" width="11.54296875" style="18" bestFit="1" customWidth="1"/>
    <col min="8717" max="8960" width="9.453125" style="18"/>
    <col min="8961" max="8961" width="3.453125" style="18" customWidth="1"/>
    <col min="8962" max="8962" width="9.453125" style="18"/>
    <col min="8963" max="8963" width="31" style="18" bestFit="1" customWidth="1"/>
    <col min="8964" max="8964" width="10.54296875" style="18" bestFit="1" customWidth="1"/>
    <col min="8965" max="8965" width="16.453125" style="18" bestFit="1" customWidth="1"/>
    <col min="8966" max="8966" width="14.453125" style="18" customWidth="1"/>
    <col min="8967" max="8967" width="33.453125" style="18" bestFit="1" customWidth="1"/>
    <col min="8968" max="8968" width="13.54296875" style="18" bestFit="1" customWidth="1"/>
    <col min="8969" max="8969" width="12" style="18" bestFit="1" customWidth="1"/>
    <col min="8970" max="8970" width="15" style="18" bestFit="1" customWidth="1"/>
    <col min="8971" max="8971" width="14.453125" style="18" bestFit="1" customWidth="1"/>
    <col min="8972" max="8972" width="11.54296875" style="18" bestFit="1" customWidth="1"/>
    <col min="8973" max="9216" width="9.453125" style="18"/>
    <col min="9217" max="9217" width="3.453125" style="18" customWidth="1"/>
    <col min="9218" max="9218" width="9.453125" style="18"/>
    <col min="9219" max="9219" width="31" style="18" bestFit="1" customWidth="1"/>
    <col min="9220" max="9220" width="10.54296875" style="18" bestFit="1" customWidth="1"/>
    <col min="9221" max="9221" width="16.453125" style="18" bestFit="1" customWidth="1"/>
    <col min="9222" max="9222" width="14.453125" style="18" customWidth="1"/>
    <col min="9223" max="9223" width="33.453125" style="18" bestFit="1" customWidth="1"/>
    <col min="9224" max="9224" width="13.54296875" style="18" bestFit="1" customWidth="1"/>
    <col min="9225" max="9225" width="12" style="18" bestFit="1" customWidth="1"/>
    <col min="9226" max="9226" width="15" style="18" bestFit="1" customWidth="1"/>
    <col min="9227" max="9227" width="14.453125" style="18" bestFit="1" customWidth="1"/>
    <col min="9228" max="9228" width="11.54296875" style="18" bestFit="1" customWidth="1"/>
    <col min="9229" max="9472" width="9.453125" style="18"/>
    <col min="9473" max="9473" width="3.453125" style="18" customWidth="1"/>
    <col min="9474" max="9474" width="9.453125" style="18"/>
    <col min="9475" max="9475" width="31" style="18" bestFit="1" customWidth="1"/>
    <col min="9476" max="9476" width="10.54296875" style="18" bestFit="1" customWidth="1"/>
    <col min="9477" max="9477" width="16.453125" style="18" bestFit="1" customWidth="1"/>
    <col min="9478" max="9478" width="14.453125" style="18" customWidth="1"/>
    <col min="9479" max="9479" width="33.453125" style="18" bestFit="1" customWidth="1"/>
    <col min="9480" max="9480" width="13.54296875" style="18" bestFit="1" customWidth="1"/>
    <col min="9481" max="9481" width="12" style="18" bestFit="1" customWidth="1"/>
    <col min="9482" max="9482" width="15" style="18" bestFit="1" customWidth="1"/>
    <col min="9483" max="9483" width="14.453125" style="18" bestFit="1" customWidth="1"/>
    <col min="9484" max="9484" width="11.54296875" style="18" bestFit="1" customWidth="1"/>
    <col min="9485" max="9728" width="9.453125" style="18"/>
    <col min="9729" max="9729" width="3.453125" style="18" customWidth="1"/>
    <col min="9730" max="9730" width="9.453125" style="18"/>
    <col min="9731" max="9731" width="31" style="18" bestFit="1" customWidth="1"/>
    <col min="9732" max="9732" width="10.54296875" style="18" bestFit="1" customWidth="1"/>
    <col min="9733" max="9733" width="16.453125" style="18" bestFit="1" customWidth="1"/>
    <col min="9734" max="9734" width="14.453125" style="18" customWidth="1"/>
    <col min="9735" max="9735" width="33.453125" style="18" bestFit="1" customWidth="1"/>
    <col min="9736" max="9736" width="13.54296875" style="18" bestFit="1" customWidth="1"/>
    <col min="9737" max="9737" width="12" style="18" bestFit="1" customWidth="1"/>
    <col min="9738" max="9738" width="15" style="18" bestFit="1" customWidth="1"/>
    <col min="9739" max="9739" width="14.453125" style="18" bestFit="1" customWidth="1"/>
    <col min="9740" max="9740" width="11.54296875" style="18" bestFit="1" customWidth="1"/>
    <col min="9741" max="9984" width="9.453125" style="18"/>
    <col min="9985" max="9985" width="3.453125" style="18" customWidth="1"/>
    <col min="9986" max="9986" width="9.453125" style="18"/>
    <col min="9987" max="9987" width="31" style="18" bestFit="1" customWidth="1"/>
    <col min="9988" max="9988" width="10.54296875" style="18" bestFit="1" customWidth="1"/>
    <col min="9989" max="9989" width="16.453125" style="18" bestFit="1" customWidth="1"/>
    <col min="9990" max="9990" width="14.453125" style="18" customWidth="1"/>
    <col min="9991" max="9991" width="33.453125" style="18" bestFit="1" customWidth="1"/>
    <col min="9992" max="9992" width="13.54296875" style="18" bestFit="1" customWidth="1"/>
    <col min="9993" max="9993" width="12" style="18" bestFit="1" customWidth="1"/>
    <col min="9994" max="9994" width="15" style="18" bestFit="1" customWidth="1"/>
    <col min="9995" max="9995" width="14.453125" style="18" bestFit="1" customWidth="1"/>
    <col min="9996" max="9996" width="11.54296875" style="18" bestFit="1" customWidth="1"/>
    <col min="9997" max="10240" width="9.453125" style="18"/>
    <col min="10241" max="10241" width="3.453125" style="18" customWidth="1"/>
    <col min="10242" max="10242" width="9.453125" style="18"/>
    <col min="10243" max="10243" width="31" style="18" bestFit="1" customWidth="1"/>
    <col min="10244" max="10244" width="10.54296875" style="18" bestFit="1" customWidth="1"/>
    <col min="10245" max="10245" width="16.453125" style="18" bestFit="1" customWidth="1"/>
    <col min="10246" max="10246" width="14.453125" style="18" customWidth="1"/>
    <col min="10247" max="10247" width="33.453125" style="18" bestFit="1" customWidth="1"/>
    <col min="10248" max="10248" width="13.54296875" style="18" bestFit="1" customWidth="1"/>
    <col min="10249" max="10249" width="12" style="18" bestFit="1" customWidth="1"/>
    <col min="10250" max="10250" width="15" style="18" bestFit="1" customWidth="1"/>
    <col min="10251" max="10251" width="14.453125" style="18" bestFit="1" customWidth="1"/>
    <col min="10252" max="10252" width="11.54296875" style="18" bestFit="1" customWidth="1"/>
    <col min="10253" max="10496" width="9.453125" style="18"/>
    <col min="10497" max="10497" width="3.453125" style="18" customWidth="1"/>
    <col min="10498" max="10498" width="9.453125" style="18"/>
    <col min="10499" max="10499" width="31" style="18" bestFit="1" customWidth="1"/>
    <col min="10500" max="10500" width="10.54296875" style="18" bestFit="1" customWidth="1"/>
    <col min="10501" max="10501" width="16.453125" style="18" bestFit="1" customWidth="1"/>
    <col min="10502" max="10502" width="14.453125" style="18" customWidth="1"/>
    <col min="10503" max="10503" width="33.453125" style="18" bestFit="1" customWidth="1"/>
    <col min="10504" max="10504" width="13.54296875" style="18" bestFit="1" customWidth="1"/>
    <col min="10505" max="10505" width="12" style="18" bestFit="1" customWidth="1"/>
    <col min="10506" max="10506" width="15" style="18" bestFit="1" customWidth="1"/>
    <col min="10507" max="10507" width="14.453125" style="18" bestFit="1" customWidth="1"/>
    <col min="10508" max="10508" width="11.54296875" style="18" bestFit="1" customWidth="1"/>
    <col min="10509" max="10752" width="9.453125" style="18"/>
    <col min="10753" max="10753" width="3.453125" style="18" customWidth="1"/>
    <col min="10754" max="10754" width="9.453125" style="18"/>
    <col min="10755" max="10755" width="31" style="18" bestFit="1" customWidth="1"/>
    <col min="10756" max="10756" width="10.54296875" style="18" bestFit="1" customWidth="1"/>
    <col min="10757" max="10757" width="16.453125" style="18" bestFit="1" customWidth="1"/>
    <col min="10758" max="10758" width="14.453125" style="18" customWidth="1"/>
    <col min="10759" max="10759" width="33.453125" style="18" bestFit="1" customWidth="1"/>
    <col min="10760" max="10760" width="13.54296875" style="18" bestFit="1" customWidth="1"/>
    <col min="10761" max="10761" width="12" style="18" bestFit="1" customWidth="1"/>
    <col min="10762" max="10762" width="15" style="18" bestFit="1" customWidth="1"/>
    <col min="10763" max="10763" width="14.453125" style="18" bestFit="1" customWidth="1"/>
    <col min="10764" max="10764" width="11.54296875" style="18" bestFit="1" customWidth="1"/>
    <col min="10765" max="11008" width="9.453125" style="18"/>
    <col min="11009" max="11009" width="3.453125" style="18" customWidth="1"/>
    <col min="11010" max="11010" width="9.453125" style="18"/>
    <col min="11011" max="11011" width="31" style="18" bestFit="1" customWidth="1"/>
    <col min="11012" max="11012" width="10.54296875" style="18" bestFit="1" customWidth="1"/>
    <col min="11013" max="11013" width="16.453125" style="18" bestFit="1" customWidth="1"/>
    <col min="11014" max="11014" width="14.453125" style="18" customWidth="1"/>
    <col min="11015" max="11015" width="33.453125" style="18" bestFit="1" customWidth="1"/>
    <col min="11016" max="11016" width="13.54296875" style="18" bestFit="1" customWidth="1"/>
    <col min="11017" max="11017" width="12" style="18" bestFit="1" customWidth="1"/>
    <col min="11018" max="11018" width="15" style="18" bestFit="1" customWidth="1"/>
    <col min="11019" max="11019" width="14.453125" style="18" bestFit="1" customWidth="1"/>
    <col min="11020" max="11020" width="11.54296875" style="18" bestFit="1" customWidth="1"/>
    <col min="11021" max="11264" width="9.453125" style="18"/>
    <col min="11265" max="11265" width="3.453125" style="18" customWidth="1"/>
    <col min="11266" max="11266" width="9.453125" style="18"/>
    <col min="11267" max="11267" width="31" style="18" bestFit="1" customWidth="1"/>
    <col min="11268" max="11268" width="10.54296875" style="18" bestFit="1" customWidth="1"/>
    <col min="11269" max="11269" width="16.453125" style="18" bestFit="1" customWidth="1"/>
    <col min="11270" max="11270" width="14.453125" style="18" customWidth="1"/>
    <col min="11271" max="11271" width="33.453125" style="18" bestFit="1" customWidth="1"/>
    <col min="11272" max="11272" width="13.54296875" style="18" bestFit="1" customWidth="1"/>
    <col min="11273" max="11273" width="12" style="18" bestFit="1" customWidth="1"/>
    <col min="11274" max="11274" width="15" style="18" bestFit="1" customWidth="1"/>
    <col min="11275" max="11275" width="14.453125" style="18" bestFit="1" customWidth="1"/>
    <col min="11276" max="11276" width="11.54296875" style="18" bestFit="1" customWidth="1"/>
    <col min="11277" max="11520" width="9.453125" style="18"/>
    <col min="11521" max="11521" width="3.453125" style="18" customWidth="1"/>
    <col min="11522" max="11522" width="9.453125" style="18"/>
    <col min="11523" max="11523" width="31" style="18" bestFit="1" customWidth="1"/>
    <col min="11524" max="11524" width="10.54296875" style="18" bestFit="1" customWidth="1"/>
    <col min="11525" max="11525" width="16.453125" style="18" bestFit="1" customWidth="1"/>
    <col min="11526" max="11526" width="14.453125" style="18" customWidth="1"/>
    <col min="11527" max="11527" width="33.453125" style="18" bestFit="1" customWidth="1"/>
    <col min="11528" max="11528" width="13.54296875" style="18" bestFit="1" customWidth="1"/>
    <col min="11529" max="11529" width="12" style="18" bestFit="1" customWidth="1"/>
    <col min="11530" max="11530" width="15" style="18" bestFit="1" customWidth="1"/>
    <col min="11531" max="11531" width="14.453125" style="18" bestFit="1" customWidth="1"/>
    <col min="11532" max="11532" width="11.54296875" style="18" bestFit="1" customWidth="1"/>
    <col min="11533" max="11776" width="9.453125" style="18"/>
    <col min="11777" max="11777" width="3.453125" style="18" customWidth="1"/>
    <col min="11778" max="11778" width="9.453125" style="18"/>
    <col min="11779" max="11779" width="31" style="18" bestFit="1" customWidth="1"/>
    <col min="11780" max="11780" width="10.54296875" style="18" bestFit="1" customWidth="1"/>
    <col min="11781" max="11781" width="16.453125" style="18" bestFit="1" customWidth="1"/>
    <col min="11782" max="11782" width="14.453125" style="18" customWidth="1"/>
    <col min="11783" max="11783" width="33.453125" style="18" bestFit="1" customWidth="1"/>
    <col min="11784" max="11784" width="13.54296875" style="18" bestFit="1" customWidth="1"/>
    <col min="11785" max="11785" width="12" style="18" bestFit="1" customWidth="1"/>
    <col min="11786" max="11786" width="15" style="18" bestFit="1" customWidth="1"/>
    <col min="11787" max="11787" width="14.453125" style="18" bestFit="1" customWidth="1"/>
    <col min="11788" max="11788" width="11.54296875" style="18" bestFit="1" customWidth="1"/>
    <col min="11789" max="12032" width="9.453125" style="18"/>
    <col min="12033" max="12033" width="3.453125" style="18" customWidth="1"/>
    <col min="12034" max="12034" width="9.453125" style="18"/>
    <col min="12035" max="12035" width="31" style="18" bestFit="1" customWidth="1"/>
    <col min="12036" max="12036" width="10.54296875" style="18" bestFit="1" customWidth="1"/>
    <col min="12037" max="12037" width="16.453125" style="18" bestFit="1" customWidth="1"/>
    <col min="12038" max="12038" width="14.453125" style="18" customWidth="1"/>
    <col min="12039" max="12039" width="33.453125" style="18" bestFit="1" customWidth="1"/>
    <col min="12040" max="12040" width="13.54296875" style="18" bestFit="1" customWidth="1"/>
    <col min="12041" max="12041" width="12" style="18" bestFit="1" customWidth="1"/>
    <col min="12042" max="12042" width="15" style="18" bestFit="1" customWidth="1"/>
    <col min="12043" max="12043" width="14.453125" style="18" bestFit="1" customWidth="1"/>
    <col min="12044" max="12044" width="11.54296875" style="18" bestFit="1" customWidth="1"/>
    <col min="12045" max="12288" width="9.453125" style="18"/>
    <col min="12289" max="12289" width="3.453125" style="18" customWidth="1"/>
    <col min="12290" max="12290" width="9.453125" style="18"/>
    <col min="12291" max="12291" width="31" style="18" bestFit="1" customWidth="1"/>
    <col min="12292" max="12292" width="10.54296875" style="18" bestFit="1" customWidth="1"/>
    <col min="12293" max="12293" width="16.453125" style="18" bestFit="1" customWidth="1"/>
    <col min="12294" max="12294" width="14.453125" style="18" customWidth="1"/>
    <col min="12295" max="12295" width="33.453125" style="18" bestFit="1" customWidth="1"/>
    <col min="12296" max="12296" width="13.54296875" style="18" bestFit="1" customWidth="1"/>
    <col min="12297" max="12297" width="12" style="18" bestFit="1" customWidth="1"/>
    <col min="12298" max="12298" width="15" style="18" bestFit="1" customWidth="1"/>
    <col min="12299" max="12299" width="14.453125" style="18" bestFit="1" customWidth="1"/>
    <col min="12300" max="12300" width="11.54296875" style="18" bestFit="1" customWidth="1"/>
    <col min="12301" max="12544" width="9.453125" style="18"/>
    <col min="12545" max="12545" width="3.453125" style="18" customWidth="1"/>
    <col min="12546" max="12546" width="9.453125" style="18"/>
    <col min="12547" max="12547" width="31" style="18" bestFit="1" customWidth="1"/>
    <col min="12548" max="12548" width="10.54296875" style="18" bestFit="1" customWidth="1"/>
    <col min="12549" max="12549" width="16.453125" style="18" bestFit="1" customWidth="1"/>
    <col min="12550" max="12550" width="14.453125" style="18" customWidth="1"/>
    <col min="12551" max="12551" width="33.453125" style="18" bestFit="1" customWidth="1"/>
    <col min="12552" max="12552" width="13.54296875" style="18" bestFit="1" customWidth="1"/>
    <col min="12553" max="12553" width="12" style="18" bestFit="1" customWidth="1"/>
    <col min="12554" max="12554" width="15" style="18" bestFit="1" customWidth="1"/>
    <col min="12555" max="12555" width="14.453125" style="18" bestFit="1" customWidth="1"/>
    <col min="12556" max="12556" width="11.54296875" style="18" bestFit="1" customWidth="1"/>
    <col min="12557" max="12800" width="9.453125" style="18"/>
    <col min="12801" max="12801" width="3.453125" style="18" customWidth="1"/>
    <col min="12802" max="12802" width="9.453125" style="18"/>
    <col min="12803" max="12803" width="31" style="18" bestFit="1" customWidth="1"/>
    <col min="12804" max="12804" width="10.54296875" style="18" bestFit="1" customWidth="1"/>
    <col min="12805" max="12805" width="16.453125" style="18" bestFit="1" customWidth="1"/>
    <col min="12806" max="12806" width="14.453125" style="18" customWidth="1"/>
    <col min="12807" max="12807" width="33.453125" style="18" bestFit="1" customWidth="1"/>
    <col min="12808" max="12808" width="13.54296875" style="18" bestFit="1" customWidth="1"/>
    <col min="12809" max="12809" width="12" style="18" bestFit="1" customWidth="1"/>
    <col min="12810" max="12810" width="15" style="18" bestFit="1" customWidth="1"/>
    <col min="12811" max="12811" width="14.453125" style="18" bestFit="1" customWidth="1"/>
    <col min="12812" max="12812" width="11.54296875" style="18" bestFit="1" customWidth="1"/>
    <col min="12813" max="13056" width="9.453125" style="18"/>
    <col min="13057" max="13057" width="3.453125" style="18" customWidth="1"/>
    <col min="13058" max="13058" width="9.453125" style="18"/>
    <col min="13059" max="13059" width="31" style="18" bestFit="1" customWidth="1"/>
    <col min="13060" max="13060" width="10.54296875" style="18" bestFit="1" customWidth="1"/>
    <col min="13061" max="13061" width="16.453125" style="18" bestFit="1" customWidth="1"/>
    <col min="13062" max="13062" width="14.453125" style="18" customWidth="1"/>
    <col min="13063" max="13063" width="33.453125" style="18" bestFit="1" customWidth="1"/>
    <col min="13064" max="13064" width="13.54296875" style="18" bestFit="1" customWidth="1"/>
    <col min="13065" max="13065" width="12" style="18" bestFit="1" customWidth="1"/>
    <col min="13066" max="13066" width="15" style="18" bestFit="1" customWidth="1"/>
    <col min="13067" max="13067" width="14.453125" style="18" bestFit="1" customWidth="1"/>
    <col min="13068" max="13068" width="11.54296875" style="18" bestFit="1" customWidth="1"/>
    <col min="13069" max="13312" width="9.453125" style="18"/>
    <col min="13313" max="13313" width="3.453125" style="18" customWidth="1"/>
    <col min="13314" max="13314" width="9.453125" style="18"/>
    <col min="13315" max="13315" width="31" style="18" bestFit="1" customWidth="1"/>
    <col min="13316" max="13316" width="10.54296875" style="18" bestFit="1" customWidth="1"/>
    <col min="13317" max="13317" width="16.453125" style="18" bestFit="1" customWidth="1"/>
    <col min="13318" max="13318" width="14.453125" style="18" customWidth="1"/>
    <col min="13319" max="13319" width="33.453125" style="18" bestFit="1" customWidth="1"/>
    <col min="13320" max="13320" width="13.54296875" style="18" bestFit="1" customWidth="1"/>
    <col min="13321" max="13321" width="12" style="18" bestFit="1" customWidth="1"/>
    <col min="13322" max="13322" width="15" style="18" bestFit="1" customWidth="1"/>
    <col min="13323" max="13323" width="14.453125" style="18" bestFit="1" customWidth="1"/>
    <col min="13324" max="13324" width="11.54296875" style="18" bestFit="1" customWidth="1"/>
    <col min="13325" max="13568" width="9.453125" style="18"/>
    <col min="13569" max="13569" width="3.453125" style="18" customWidth="1"/>
    <col min="13570" max="13570" width="9.453125" style="18"/>
    <col min="13571" max="13571" width="31" style="18" bestFit="1" customWidth="1"/>
    <col min="13572" max="13572" width="10.54296875" style="18" bestFit="1" customWidth="1"/>
    <col min="13573" max="13573" width="16.453125" style="18" bestFit="1" customWidth="1"/>
    <col min="13574" max="13574" width="14.453125" style="18" customWidth="1"/>
    <col min="13575" max="13575" width="33.453125" style="18" bestFit="1" customWidth="1"/>
    <col min="13576" max="13576" width="13.54296875" style="18" bestFit="1" customWidth="1"/>
    <col min="13577" max="13577" width="12" style="18" bestFit="1" customWidth="1"/>
    <col min="13578" max="13578" width="15" style="18" bestFit="1" customWidth="1"/>
    <col min="13579" max="13579" width="14.453125" style="18" bestFit="1" customWidth="1"/>
    <col min="13580" max="13580" width="11.54296875" style="18" bestFit="1" customWidth="1"/>
    <col min="13581" max="13824" width="9.453125" style="18"/>
    <col min="13825" max="13825" width="3.453125" style="18" customWidth="1"/>
    <col min="13826" max="13826" width="9.453125" style="18"/>
    <col min="13827" max="13827" width="31" style="18" bestFit="1" customWidth="1"/>
    <col min="13828" max="13828" width="10.54296875" style="18" bestFit="1" customWidth="1"/>
    <col min="13829" max="13829" width="16.453125" style="18" bestFit="1" customWidth="1"/>
    <col min="13830" max="13830" width="14.453125" style="18" customWidth="1"/>
    <col min="13831" max="13831" width="33.453125" style="18" bestFit="1" customWidth="1"/>
    <col min="13832" max="13832" width="13.54296875" style="18" bestFit="1" customWidth="1"/>
    <col min="13833" max="13833" width="12" style="18" bestFit="1" customWidth="1"/>
    <col min="13834" max="13834" width="15" style="18" bestFit="1" customWidth="1"/>
    <col min="13835" max="13835" width="14.453125" style="18" bestFit="1" customWidth="1"/>
    <col min="13836" max="13836" width="11.54296875" style="18" bestFit="1" customWidth="1"/>
    <col min="13837" max="14080" width="9.453125" style="18"/>
    <col min="14081" max="14081" width="3.453125" style="18" customWidth="1"/>
    <col min="14082" max="14082" width="9.453125" style="18"/>
    <col min="14083" max="14083" width="31" style="18" bestFit="1" customWidth="1"/>
    <col min="14084" max="14084" width="10.54296875" style="18" bestFit="1" customWidth="1"/>
    <col min="14085" max="14085" width="16.453125" style="18" bestFit="1" customWidth="1"/>
    <col min="14086" max="14086" width="14.453125" style="18" customWidth="1"/>
    <col min="14087" max="14087" width="33.453125" style="18" bestFit="1" customWidth="1"/>
    <col min="14088" max="14088" width="13.54296875" style="18" bestFit="1" customWidth="1"/>
    <col min="14089" max="14089" width="12" style="18" bestFit="1" customWidth="1"/>
    <col min="14090" max="14090" width="15" style="18" bestFit="1" customWidth="1"/>
    <col min="14091" max="14091" width="14.453125" style="18" bestFit="1" customWidth="1"/>
    <col min="14092" max="14092" width="11.54296875" style="18" bestFit="1" customWidth="1"/>
    <col min="14093" max="14336" width="9.453125" style="18"/>
    <col min="14337" max="14337" width="3.453125" style="18" customWidth="1"/>
    <col min="14338" max="14338" width="9.453125" style="18"/>
    <col min="14339" max="14339" width="31" style="18" bestFit="1" customWidth="1"/>
    <col min="14340" max="14340" width="10.54296875" style="18" bestFit="1" customWidth="1"/>
    <col min="14341" max="14341" width="16.453125" style="18" bestFit="1" customWidth="1"/>
    <col min="14342" max="14342" width="14.453125" style="18" customWidth="1"/>
    <col min="14343" max="14343" width="33.453125" style="18" bestFit="1" customWidth="1"/>
    <col min="14344" max="14344" width="13.54296875" style="18" bestFit="1" customWidth="1"/>
    <col min="14345" max="14345" width="12" style="18" bestFit="1" customWidth="1"/>
    <col min="14346" max="14346" width="15" style="18" bestFit="1" customWidth="1"/>
    <col min="14347" max="14347" width="14.453125" style="18" bestFit="1" customWidth="1"/>
    <col min="14348" max="14348" width="11.54296875" style="18" bestFit="1" customWidth="1"/>
    <col min="14349" max="14592" width="9.453125" style="18"/>
    <col min="14593" max="14593" width="3.453125" style="18" customWidth="1"/>
    <col min="14594" max="14594" width="9.453125" style="18"/>
    <col min="14595" max="14595" width="31" style="18" bestFit="1" customWidth="1"/>
    <col min="14596" max="14596" width="10.54296875" style="18" bestFit="1" customWidth="1"/>
    <col min="14597" max="14597" width="16.453125" style="18" bestFit="1" customWidth="1"/>
    <col min="14598" max="14598" width="14.453125" style="18" customWidth="1"/>
    <col min="14599" max="14599" width="33.453125" style="18" bestFit="1" customWidth="1"/>
    <col min="14600" max="14600" width="13.54296875" style="18" bestFit="1" customWidth="1"/>
    <col min="14601" max="14601" width="12" style="18" bestFit="1" customWidth="1"/>
    <col min="14602" max="14602" width="15" style="18" bestFit="1" customWidth="1"/>
    <col min="14603" max="14603" width="14.453125" style="18" bestFit="1" customWidth="1"/>
    <col min="14604" max="14604" width="11.54296875" style="18" bestFit="1" customWidth="1"/>
    <col min="14605" max="14848" width="9.453125" style="18"/>
    <col min="14849" max="14849" width="3.453125" style="18" customWidth="1"/>
    <col min="14850" max="14850" width="9.453125" style="18"/>
    <col min="14851" max="14851" width="31" style="18" bestFit="1" customWidth="1"/>
    <col min="14852" max="14852" width="10.54296875" style="18" bestFit="1" customWidth="1"/>
    <col min="14853" max="14853" width="16.453125" style="18" bestFit="1" customWidth="1"/>
    <col min="14854" max="14854" width="14.453125" style="18" customWidth="1"/>
    <col min="14855" max="14855" width="33.453125" style="18" bestFit="1" customWidth="1"/>
    <col min="14856" max="14856" width="13.54296875" style="18" bestFit="1" customWidth="1"/>
    <col min="14857" max="14857" width="12" style="18" bestFit="1" customWidth="1"/>
    <col min="14858" max="14858" width="15" style="18" bestFit="1" customWidth="1"/>
    <col min="14859" max="14859" width="14.453125" style="18" bestFit="1" customWidth="1"/>
    <col min="14860" max="14860" width="11.54296875" style="18" bestFit="1" customWidth="1"/>
    <col min="14861" max="15104" width="9.453125" style="18"/>
    <col min="15105" max="15105" width="3.453125" style="18" customWidth="1"/>
    <col min="15106" max="15106" width="9.453125" style="18"/>
    <col min="15107" max="15107" width="31" style="18" bestFit="1" customWidth="1"/>
    <col min="15108" max="15108" width="10.54296875" style="18" bestFit="1" customWidth="1"/>
    <col min="15109" max="15109" width="16.453125" style="18" bestFit="1" customWidth="1"/>
    <col min="15110" max="15110" width="14.453125" style="18" customWidth="1"/>
    <col min="15111" max="15111" width="33.453125" style="18" bestFit="1" customWidth="1"/>
    <col min="15112" max="15112" width="13.54296875" style="18" bestFit="1" customWidth="1"/>
    <col min="15113" max="15113" width="12" style="18" bestFit="1" customWidth="1"/>
    <col min="15114" max="15114" width="15" style="18" bestFit="1" customWidth="1"/>
    <col min="15115" max="15115" width="14.453125" style="18" bestFit="1" customWidth="1"/>
    <col min="15116" max="15116" width="11.54296875" style="18" bestFit="1" customWidth="1"/>
    <col min="15117" max="15360" width="9.453125" style="18"/>
    <col min="15361" max="15361" width="3.453125" style="18" customWidth="1"/>
    <col min="15362" max="15362" width="9.453125" style="18"/>
    <col min="15363" max="15363" width="31" style="18" bestFit="1" customWidth="1"/>
    <col min="15364" max="15364" width="10.54296875" style="18" bestFit="1" customWidth="1"/>
    <col min="15365" max="15365" width="16.453125" style="18" bestFit="1" customWidth="1"/>
    <col min="15366" max="15366" width="14.453125" style="18" customWidth="1"/>
    <col min="15367" max="15367" width="33.453125" style="18" bestFit="1" customWidth="1"/>
    <col min="15368" max="15368" width="13.54296875" style="18" bestFit="1" customWidth="1"/>
    <col min="15369" max="15369" width="12" style="18" bestFit="1" customWidth="1"/>
    <col min="15370" max="15370" width="15" style="18" bestFit="1" customWidth="1"/>
    <col min="15371" max="15371" width="14.453125" style="18" bestFit="1" customWidth="1"/>
    <col min="15372" max="15372" width="11.54296875" style="18" bestFit="1" customWidth="1"/>
    <col min="15373" max="15616" width="9.453125" style="18"/>
    <col min="15617" max="15617" width="3.453125" style="18" customWidth="1"/>
    <col min="15618" max="15618" width="9.453125" style="18"/>
    <col min="15619" max="15619" width="31" style="18" bestFit="1" customWidth="1"/>
    <col min="15620" max="15620" width="10.54296875" style="18" bestFit="1" customWidth="1"/>
    <col min="15621" max="15621" width="16.453125" style="18" bestFit="1" customWidth="1"/>
    <col min="15622" max="15622" width="14.453125" style="18" customWidth="1"/>
    <col min="15623" max="15623" width="33.453125" style="18" bestFit="1" customWidth="1"/>
    <col min="15624" max="15624" width="13.54296875" style="18" bestFit="1" customWidth="1"/>
    <col min="15625" max="15625" width="12" style="18" bestFit="1" customWidth="1"/>
    <col min="15626" max="15626" width="15" style="18" bestFit="1" customWidth="1"/>
    <col min="15627" max="15627" width="14.453125" style="18" bestFit="1" customWidth="1"/>
    <col min="15628" max="15628" width="11.54296875" style="18" bestFit="1" customWidth="1"/>
    <col min="15629" max="15872" width="9.453125" style="18"/>
    <col min="15873" max="15873" width="3.453125" style="18" customWidth="1"/>
    <col min="15874" max="15874" width="9.453125" style="18"/>
    <col min="15875" max="15875" width="31" style="18" bestFit="1" customWidth="1"/>
    <col min="15876" max="15876" width="10.54296875" style="18" bestFit="1" customWidth="1"/>
    <col min="15877" max="15877" width="16.453125" style="18" bestFit="1" customWidth="1"/>
    <col min="15878" max="15878" width="14.453125" style="18" customWidth="1"/>
    <col min="15879" max="15879" width="33.453125" style="18" bestFit="1" customWidth="1"/>
    <col min="15880" max="15880" width="13.54296875" style="18" bestFit="1" customWidth="1"/>
    <col min="15881" max="15881" width="12" style="18" bestFit="1" customWidth="1"/>
    <col min="15882" max="15882" width="15" style="18" bestFit="1" customWidth="1"/>
    <col min="15883" max="15883" width="14.453125" style="18" bestFit="1" customWidth="1"/>
    <col min="15884" max="15884" width="11.54296875" style="18" bestFit="1" customWidth="1"/>
    <col min="15885" max="16128" width="9.453125" style="18"/>
    <col min="16129" max="16129" width="3.453125" style="18" customWidth="1"/>
    <col min="16130" max="16130" width="9.453125" style="18"/>
    <col min="16131" max="16131" width="31" style="18" bestFit="1" customWidth="1"/>
    <col min="16132" max="16132" width="10.54296875" style="18" bestFit="1" customWidth="1"/>
    <col min="16133" max="16133" width="16.453125" style="18" bestFit="1" customWidth="1"/>
    <col min="16134" max="16134" width="14.453125" style="18" customWidth="1"/>
    <col min="16135" max="16135" width="33.453125" style="18" bestFit="1" customWidth="1"/>
    <col min="16136" max="16136" width="13.54296875" style="18" bestFit="1" customWidth="1"/>
    <col min="16137" max="16137" width="12" style="18" bestFit="1" customWidth="1"/>
    <col min="16138" max="16138" width="15" style="18" bestFit="1" customWidth="1"/>
    <col min="16139" max="16139" width="14.453125" style="18" bestFit="1" customWidth="1"/>
    <col min="16140" max="16140" width="11.54296875" style="18" bestFit="1" customWidth="1"/>
    <col min="16141" max="16384" width="9.453125" style="18"/>
  </cols>
  <sheetData>
    <row r="2" spans="2:11">
      <c r="E2" s="22" t="s">
        <v>20</v>
      </c>
    </row>
    <row r="3" spans="2:11" ht="26">
      <c r="B3" s="23" t="s">
        <v>1108</v>
      </c>
      <c r="C3" s="23" t="s">
        <v>1212</v>
      </c>
      <c r="D3" s="23" t="s">
        <v>1213</v>
      </c>
      <c r="E3" s="24" t="s">
        <v>2334</v>
      </c>
      <c r="F3" s="66" t="s">
        <v>2308</v>
      </c>
      <c r="G3" s="25" t="s">
        <v>734</v>
      </c>
      <c r="I3" s="121" t="s">
        <v>687</v>
      </c>
      <c r="J3" s="121" t="s">
        <v>1214</v>
      </c>
      <c r="K3" s="121" t="s">
        <v>1215</v>
      </c>
    </row>
    <row r="4" spans="2:11" ht="14.5">
      <c r="B4" s="26">
        <v>10301001</v>
      </c>
      <c r="C4" s="26" t="s">
        <v>1216</v>
      </c>
      <c r="D4" s="27">
        <v>1010</v>
      </c>
      <c r="E4" s="28">
        <f>SUMIFS('Detail GL'!G:G,'Detail GL'!A:A,'GL Map'!B4,'Detail GL'!V:V,'GL Map'!D4)</f>
        <v>2821884.8299999996</v>
      </c>
      <c r="F4" s="67">
        <v>2412890.6800000002</v>
      </c>
      <c r="G4" s="29" t="s">
        <v>1217</v>
      </c>
      <c r="I4" s="43">
        <v>10301001</v>
      </c>
      <c r="J4" s="30">
        <f>SUMIFS('Detail GL'!G$2:G$63721,'Detail GL'!A$2:A$63721,'GL Map'!I4)</f>
        <v>3749116.839999998</v>
      </c>
      <c r="K4" s="122">
        <f>E10-J4</f>
        <v>0</v>
      </c>
    </row>
    <row r="5" spans="2:11" ht="14.5">
      <c r="B5" s="26">
        <v>10301001</v>
      </c>
      <c r="C5" s="26" t="s">
        <v>1216</v>
      </c>
      <c r="D5" s="27">
        <v>1020</v>
      </c>
      <c r="E5" s="28">
        <f>SUMIFS('Detail GL'!G:G,'Detail GL'!A:A,'GL Map'!B5,'Detail GL'!V:V,'GL Map'!D5)</f>
        <v>0</v>
      </c>
      <c r="F5" s="67">
        <v>0</v>
      </c>
      <c r="G5" s="29" t="s">
        <v>1218</v>
      </c>
      <c r="I5" s="43">
        <v>10301002</v>
      </c>
      <c r="J5" s="30">
        <f>SUMIFS('Detail GL'!G$2:G$63721,'Detail GL'!A$2:A$63721,'GL Map'!I5)</f>
        <v>0</v>
      </c>
      <c r="K5" s="122">
        <f>E17-J5</f>
        <v>0</v>
      </c>
    </row>
    <row r="6" spans="2:11" ht="14.5">
      <c r="B6" s="26">
        <v>10301001</v>
      </c>
      <c r="C6" s="26" t="s">
        <v>1216</v>
      </c>
      <c r="D6" s="27">
        <v>2020</v>
      </c>
      <c r="E6" s="28">
        <f>SUMIFS('Detail GL'!G:G,'Detail GL'!A:A,'GL Map'!B6,'Detail GL'!V:V,'GL Map'!D6)</f>
        <v>38836.04</v>
      </c>
      <c r="F6" s="67">
        <v>0</v>
      </c>
      <c r="G6" s="29" t="s">
        <v>1219</v>
      </c>
      <c r="I6" s="43">
        <v>10301003</v>
      </c>
      <c r="J6" s="30">
        <f>SUMIFS('Detail GL'!G$2:G$63721,'Detail GL'!A$2:A$63721,'GL Map'!I6)</f>
        <v>209931.47</v>
      </c>
      <c r="K6" s="122">
        <f>E43-J6</f>
        <v>0</v>
      </c>
    </row>
    <row r="7" spans="2:11" ht="14.5">
      <c r="B7" s="26">
        <v>10301001</v>
      </c>
      <c r="C7" s="26" t="s">
        <v>1216</v>
      </c>
      <c r="D7" s="27">
        <v>2030</v>
      </c>
      <c r="E7" s="28">
        <f>SUMIFS('Detail GL'!G:G,'Detail GL'!A:A,'GL Map'!B7,'Detail GL'!V:V,'GL Map'!D7)</f>
        <v>0</v>
      </c>
      <c r="F7" s="67">
        <v>33492.82</v>
      </c>
      <c r="G7" s="29" t="s">
        <v>1220</v>
      </c>
      <c r="I7" s="43">
        <v>10301004</v>
      </c>
      <c r="J7" s="30">
        <f>SUMIFS('Detail GL'!G$2:G$63721,'Detail GL'!A$2:A$63721,'GL Map'!I7)</f>
        <v>96080.88</v>
      </c>
      <c r="K7" s="122">
        <f>E53-J7</f>
        <v>0</v>
      </c>
    </row>
    <row r="8" spans="2:11" ht="14.5">
      <c r="B8" s="26">
        <v>10301001</v>
      </c>
      <c r="C8" s="26" t="s">
        <v>1216</v>
      </c>
      <c r="D8" s="27">
        <v>2510</v>
      </c>
      <c r="E8" s="28">
        <f>SUMIFS('Detail GL'!G:G,'Detail GL'!A:A,'GL Map'!B8,'Detail GL'!V:V,'GL Map'!D8)</f>
        <v>0</v>
      </c>
      <c r="F8" s="67">
        <v>0</v>
      </c>
      <c r="G8" s="29" t="s">
        <v>1221</v>
      </c>
      <c r="I8" s="43">
        <v>20100001</v>
      </c>
      <c r="J8" s="30">
        <f>SUMIFS('Detail GL'!G$2:G$63721,'Detail GL'!A$2:A$63721,'GL Map'!I8)</f>
        <v>-427812.64000000019</v>
      </c>
      <c r="K8" s="122">
        <f>E24-J8</f>
        <v>0</v>
      </c>
    </row>
    <row r="9" spans="2:11" ht="14.5">
      <c r="B9" s="26">
        <v>10301001</v>
      </c>
      <c r="C9" s="26" t="s">
        <v>1216</v>
      </c>
      <c r="D9" s="27">
        <v>5010</v>
      </c>
      <c r="E9" s="28">
        <f>SUMIFS('Detail GL'!G:G,'Detail GL'!A:A,'GL Map'!B9,'Detail GL'!V:V,'GL Map'!D9)</f>
        <v>888395.97</v>
      </c>
      <c r="F9" s="67">
        <v>0</v>
      </c>
      <c r="G9" s="29" t="s">
        <v>1222</v>
      </c>
      <c r="I9" s="43">
        <v>20100002</v>
      </c>
      <c r="J9" s="30">
        <f>SUMIFS('Detail GL'!G$2:G$63721,'Detail GL'!A$2:A$63721,'GL Map'!I9)</f>
        <v>0</v>
      </c>
      <c r="K9" s="122">
        <f>E31-J9</f>
        <v>0</v>
      </c>
    </row>
    <row r="10" spans="2:11" ht="14.5">
      <c r="B10" s="31"/>
      <c r="C10" s="31"/>
      <c r="D10" s="32"/>
      <c r="E10" s="33">
        <f>SUM(E4:E9)</f>
        <v>3749116.84</v>
      </c>
      <c r="F10" s="68">
        <v>2446383.5</v>
      </c>
      <c r="G10" s="34"/>
      <c r="I10" s="43">
        <v>30900940</v>
      </c>
      <c r="J10" s="30">
        <f>SUMIFS('Detail GL'!G$2:G$63721,'Detail GL'!A$2:A$63721,'GL Map'!I10)</f>
        <v>-20513396.860000014</v>
      </c>
      <c r="K10" s="122">
        <f>E34-J10</f>
        <v>0</v>
      </c>
    </row>
    <row r="11" spans="2:11" ht="14.5">
      <c r="B11" s="26">
        <v>10301002</v>
      </c>
      <c r="C11" s="26" t="s">
        <v>76</v>
      </c>
      <c r="D11" s="27">
        <v>1010</v>
      </c>
      <c r="E11" s="178">
        <f>SUMIFS('Detail GL'!G:G,'Detail GL'!A:A,'GL Map'!B11,'Detail GL'!V:V,'GL Map'!D11)</f>
        <v>0</v>
      </c>
      <c r="F11" s="69">
        <v>0</v>
      </c>
      <c r="G11" s="35"/>
      <c r="I11" s="43">
        <v>10363001</v>
      </c>
      <c r="J11" s="30">
        <f>SUMIFS('Detail GL'!G$2:G$63721,'Detail GL'!A$2:A$63721,'GL Map'!I11)</f>
        <v>272917.10000000003</v>
      </c>
      <c r="K11" s="122">
        <f>J11-E67</f>
        <v>0</v>
      </c>
    </row>
    <row r="12" spans="2:11" ht="14.5">
      <c r="B12" s="26">
        <v>10301002</v>
      </c>
      <c r="C12" s="26" t="s">
        <v>76</v>
      </c>
      <c r="D12" s="27">
        <v>1020</v>
      </c>
      <c r="E12" s="28">
        <f>SUMIFS('Detail GL'!G:G,'Detail GL'!A:A,'GL Map'!B12,'Detail GL'!V:V,'GL Map'!D12)</f>
        <v>0</v>
      </c>
      <c r="F12" s="69">
        <v>0</v>
      </c>
      <c r="G12" s="35"/>
      <c r="I12" s="43">
        <v>20121001</v>
      </c>
      <c r="J12" s="30">
        <f>SUMIFS('Detail GL'!G$2:G$63721,'Detail GL'!A$2:A$63721,'GL Map'!I12)</f>
        <v>-1175493.4100000001</v>
      </c>
      <c r="K12" s="123">
        <f>J12-E73</f>
        <v>0</v>
      </c>
    </row>
    <row r="13" spans="2:11" ht="14.5">
      <c r="B13" s="26">
        <v>10301002</v>
      </c>
      <c r="C13" s="26" t="s">
        <v>76</v>
      </c>
      <c r="D13" s="27">
        <v>2020</v>
      </c>
      <c r="E13" s="28">
        <f>SUMIFS('Detail GL'!G:G,'Detail GL'!A:A,'GL Map'!B13,'Detail GL'!V:V,'GL Map'!D13)</f>
        <v>0</v>
      </c>
      <c r="F13" s="69">
        <v>0</v>
      </c>
      <c r="G13" s="35"/>
    </row>
    <row r="14" spans="2:11" ht="14.5">
      <c r="B14" s="26">
        <v>10301002</v>
      </c>
      <c r="C14" s="26" t="s">
        <v>76</v>
      </c>
      <c r="D14" s="27">
        <v>2510</v>
      </c>
      <c r="E14" s="28">
        <f>SUMIFS('Detail GL'!G:G,'Detail GL'!A:A,'GL Map'!B14,'Detail GL'!V:V,'GL Map'!D14)</f>
        <v>0</v>
      </c>
      <c r="F14" s="69">
        <v>0</v>
      </c>
      <c r="G14" s="35"/>
    </row>
    <row r="15" spans="2:11" ht="14.5">
      <c r="B15" s="26">
        <v>10301002</v>
      </c>
      <c r="C15" s="26" t="s">
        <v>76</v>
      </c>
      <c r="D15" s="27">
        <v>2030</v>
      </c>
      <c r="E15" s="28">
        <f>SUMIFS('Detail GL'!G:G,'Detail GL'!A:A,'GL Map'!B15,'Detail GL'!V:V,'GL Map'!D15)</f>
        <v>0</v>
      </c>
      <c r="F15" s="69">
        <v>0</v>
      </c>
      <c r="G15" s="35" t="s">
        <v>1220</v>
      </c>
    </row>
    <row r="16" spans="2:11" ht="14.5">
      <c r="B16" s="26">
        <v>10301002</v>
      </c>
      <c r="C16" s="26" t="s">
        <v>76</v>
      </c>
      <c r="D16" s="27">
        <v>5010</v>
      </c>
      <c r="E16" s="28">
        <f>SUMIFS('Detail GL'!G:G,'Detail GL'!A:A,'GL Map'!B16,'Detail GL'!V:V,'GL Map'!D16)</f>
        <v>0</v>
      </c>
      <c r="F16" s="69">
        <v>0</v>
      </c>
      <c r="G16" s="35"/>
    </row>
    <row r="17" spans="2:12" ht="13">
      <c r="B17" s="31"/>
      <c r="C17" s="31"/>
      <c r="D17" s="32"/>
      <c r="E17" s="33">
        <f>SUM(E11:E16)</f>
        <v>0</v>
      </c>
      <c r="F17" s="68">
        <v>0</v>
      </c>
      <c r="G17" s="34"/>
      <c r="J17" s="36"/>
      <c r="L17" s="36"/>
    </row>
    <row r="18" spans="2:12" ht="14.5">
      <c r="B18" s="26">
        <v>20100001</v>
      </c>
      <c r="C18" s="26" t="s">
        <v>84</v>
      </c>
      <c r="D18" s="37">
        <v>1010</v>
      </c>
      <c r="E18" s="28">
        <f>SUMIFS('Detail GL'!G:G,'Detail GL'!A:A,'GL Map'!B18,'Detail GL'!V:V,'GL Map'!D18)</f>
        <v>0</v>
      </c>
      <c r="F18" s="69">
        <v>0</v>
      </c>
      <c r="G18" s="35"/>
      <c r="J18" s="36"/>
      <c r="L18" s="36"/>
    </row>
    <row r="19" spans="2:12" ht="14.5">
      <c r="B19" s="26">
        <v>20100001</v>
      </c>
      <c r="C19" s="26" t="s">
        <v>84</v>
      </c>
      <c r="D19" s="37">
        <v>1020</v>
      </c>
      <c r="E19" s="28">
        <f>SUMIFS('Detail GL'!G:G,'Detail GL'!A:A,'GL Map'!B19,'Detail GL'!V:V,'GL Map'!D19)</f>
        <v>-427812.64000000019</v>
      </c>
      <c r="F19" s="69">
        <v>-168620.44999999998</v>
      </c>
      <c r="G19" s="35"/>
      <c r="J19" s="36"/>
      <c r="L19" s="36"/>
    </row>
    <row r="20" spans="2:12" ht="14.5">
      <c r="B20" s="26">
        <v>20100001</v>
      </c>
      <c r="C20" s="26" t="s">
        <v>84</v>
      </c>
      <c r="D20" s="37">
        <v>2020</v>
      </c>
      <c r="E20" s="28">
        <f>SUMIFS('Detail GL'!G:G,'Detail GL'!A:A,'GL Map'!B20,'Detail GL'!V:V,'GL Map'!D20)</f>
        <v>0</v>
      </c>
      <c r="F20" s="69">
        <v>0</v>
      </c>
      <c r="G20" s="35"/>
      <c r="J20" s="36"/>
      <c r="L20" s="36"/>
    </row>
    <row r="21" spans="2:12" ht="14.5">
      <c r="B21" s="26">
        <v>20100001</v>
      </c>
      <c r="C21" s="26" t="s">
        <v>84</v>
      </c>
      <c r="D21" s="37">
        <v>2030</v>
      </c>
      <c r="E21" s="28">
        <f>SUMIFS('Detail GL'!G:G,'Detail GL'!A:A,'GL Map'!B21,'Detail GL'!V:V,'GL Map'!D21)</f>
        <v>0</v>
      </c>
      <c r="F21" s="69">
        <v>0</v>
      </c>
      <c r="G21" s="35"/>
      <c r="L21" s="36"/>
    </row>
    <row r="22" spans="2:12" ht="14.5">
      <c r="B22" s="26">
        <v>20100001</v>
      </c>
      <c r="C22" s="26" t="s">
        <v>84</v>
      </c>
      <c r="D22" s="37">
        <v>2510</v>
      </c>
      <c r="E22" s="28">
        <f>SUMIFS('Detail GL'!G:G,'Detail GL'!A:A,'GL Map'!B22,'Detail GL'!V:V,'GL Map'!D22)</f>
        <v>0</v>
      </c>
      <c r="F22" s="69">
        <v>0</v>
      </c>
      <c r="G22" s="35"/>
      <c r="L22" s="36"/>
    </row>
    <row r="23" spans="2:12" ht="14.5">
      <c r="B23" s="26">
        <v>20100001</v>
      </c>
      <c r="C23" s="26" t="s">
        <v>84</v>
      </c>
      <c r="D23" s="37">
        <v>5010</v>
      </c>
      <c r="E23" s="28">
        <f>SUMIFS('Detail GL'!G:G,'Detail GL'!A:A,'GL Map'!B23,'Detail GL'!V:V,'GL Map'!D23)</f>
        <v>0</v>
      </c>
      <c r="F23" s="69">
        <v>0</v>
      </c>
      <c r="G23" s="35"/>
      <c r="L23" s="36"/>
    </row>
    <row r="24" spans="2:12" ht="13">
      <c r="B24" s="31"/>
      <c r="C24" s="31"/>
      <c r="D24" s="32"/>
      <c r="E24" s="33">
        <f>SUM(E18:E23)</f>
        <v>-427812.64000000019</v>
      </c>
      <c r="F24" s="68">
        <v>-168620.44999999998</v>
      </c>
      <c r="G24" s="34"/>
      <c r="L24" s="36"/>
    </row>
    <row r="25" spans="2:12" ht="14.5">
      <c r="B25" s="26">
        <v>20100002</v>
      </c>
      <c r="C25" s="26" t="s">
        <v>85</v>
      </c>
      <c r="D25" s="37">
        <v>1010</v>
      </c>
      <c r="E25" s="28">
        <f>SUMIFS('Detail GL'!G:G,'Detail GL'!A:A,'GL Map'!B25,'Detail GL'!V:V,'GL Map'!D25)</f>
        <v>0</v>
      </c>
      <c r="F25" s="69">
        <v>0</v>
      </c>
      <c r="G25" s="35"/>
      <c r="L25" s="36"/>
    </row>
    <row r="26" spans="2:12" ht="14.5">
      <c r="B26" s="26">
        <v>20100002</v>
      </c>
      <c r="C26" s="26" t="s">
        <v>85</v>
      </c>
      <c r="D26" s="37">
        <v>1020</v>
      </c>
      <c r="E26" s="28">
        <f>SUMIFS('Detail GL'!G:G,'Detail GL'!A:A,'GL Map'!B26,'Detail GL'!V:V,'GL Map'!D26)</f>
        <v>0</v>
      </c>
      <c r="F26" s="69">
        <v>0</v>
      </c>
      <c r="G26" s="35"/>
      <c r="I26" s="38"/>
    </row>
    <row r="27" spans="2:12" ht="14.5">
      <c r="B27" s="39">
        <v>20100002</v>
      </c>
      <c r="C27" s="39" t="s">
        <v>85</v>
      </c>
      <c r="D27" s="37">
        <v>2020</v>
      </c>
      <c r="E27" s="28">
        <f>SUMIFS('Detail GL'!G:G,'Detail GL'!A:A,'GL Map'!B27,'Detail GL'!V:V,'GL Map'!D27)</f>
        <v>0</v>
      </c>
      <c r="F27" s="69">
        <v>0</v>
      </c>
      <c r="G27" s="35"/>
    </row>
    <row r="28" spans="2:12" ht="14.5">
      <c r="B28" s="39">
        <v>20100002</v>
      </c>
      <c r="C28" s="39" t="s">
        <v>85</v>
      </c>
      <c r="D28" s="37">
        <v>2510</v>
      </c>
      <c r="E28" s="28">
        <f>SUMIFS('Detail GL'!G:G,'Detail GL'!A:A,'GL Map'!B28,'Detail GL'!V:V,'GL Map'!D28)</f>
        <v>0</v>
      </c>
      <c r="F28" s="69">
        <v>0</v>
      </c>
      <c r="G28" s="35"/>
    </row>
    <row r="29" spans="2:12" ht="14.5">
      <c r="B29" s="39">
        <v>20100002</v>
      </c>
      <c r="C29" s="39" t="s">
        <v>85</v>
      </c>
      <c r="D29" s="37">
        <v>2030</v>
      </c>
      <c r="E29" s="28">
        <f>SUMIFS('Detail GL'!G:G,'Detail GL'!A:A,'GL Map'!B29,'Detail GL'!V:V,'GL Map'!D29)</f>
        <v>0</v>
      </c>
      <c r="F29" s="69">
        <v>0</v>
      </c>
      <c r="G29" s="35"/>
    </row>
    <row r="30" spans="2:12" ht="14.5">
      <c r="B30" s="26">
        <v>20100002</v>
      </c>
      <c r="C30" s="26" t="s">
        <v>85</v>
      </c>
      <c r="D30" s="37">
        <v>5010</v>
      </c>
      <c r="E30" s="28">
        <f>SUMIFS('Detail GL'!G:G,'Detail GL'!A:A,'GL Map'!B30,'Detail GL'!V:V,'GL Map'!D30)</f>
        <v>0</v>
      </c>
      <c r="F30" s="69">
        <v>0</v>
      </c>
      <c r="G30" s="35"/>
    </row>
    <row r="31" spans="2:12" ht="13">
      <c r="B31" s="31"/>
      <c r="C31" s="31"/>
      <c r="D31" s="32"/>
      <c r="E31" s="33">
        <f>SUM(E25:E30)</f>
        <v>0</v>
      </c>
      <c r="F31" s="68">
        <v>0</v>
      </c>
      <c r="G31" s="34"/>
    </row>
    <row r="32" spans="2:12" ht="14.5">
      <c r="B32" s="26">
        <v>30900940</v>
      </c>
      <c r="C32" s="26" t="s">
        <v>298</v>
      </c>
      <c r="D32" s="27"/>
      <c r="E32" s="28">
        <f>SUMIFS('Detail GL'!G:G,'Detail GL'!A:A,B32)-E33</f>
        <v>-18803796.960000016</v>
      </c>
      <c r="F32" s="69">
        <v>-11170962.449999999</v>
      </c>
      <c r="G32" s="40" t="s">
        <v>1223</v>
      </c>
      <c r="H32" s="41"/>
    </row>
    <row r="33" spans="2:9" ht="14.5">
      <c r="B33" s="26">
        <v>30900940</v>
      </c>
      <c r="C33" s="26" t="s">
        <v>298</v>
      </c>
      <c r="D33" s="27">
        <v>1020</v>
      </c>
      <c r="E33" s="28">
        <f>SUMIFS('Detail GL'!G:G,'Detail GL'!A:A,'GL Map'!B33,'Detail GL'!V:V,'GL Map'!D33)</f>
        <v>-1709599.8999999994</v>
      </c>
      <c r="F33" s="69">
        <v>-1774758.4599999997</v>
      </c>
      <c r="G33" s="42" t="s">
        <v>658</v>
      </c>
      <c r="I33" s="38"/>
    </row>
    <row r="34" spans="2:9" ht="13">
      <c r="B34" s="31"/>
      <c r="C34" s="31"/>
      <c r="D34" s="32"/>
      <c r="E34" s="33">
        <f>SUM(E32:E33)</f>
        <v>-20513396.860000014</v>
      </c>
      <c r="F34" s="68">
        <v>-12945720.909999998</v>
      </c>
      <c r="G34" s="34"/>
    </row>
    <row r="35" spans="2:9" ht="14.5">
      <c r="B35" s="26">
        <v>10301003</v>
      </c>
      <c r="C35" s="26" t="s">
        <v>194</v>
      </c>
      <c r="D35" s="27" t="s">
        <v>1148</v>
      </c>
      <c r="E35" s="28">
        <f>SUMIFS('Detail GL'!G:G,'Detail GL'!A:A,'GL Map'!B35,'Detail GL'!O:O,'GL Map'!D35)</f>
        <v>15557.74</v>
      </c>
      <c r="F35" s="69">
        <v>34519.680000000008</v>
      </c>
      <c r="G35" s="35" t="s">
        <v>1224</v>
      </c>
    </row>
    <row r="36" spans="2:9" ht="14.5">
      <c r="B36" s="26">
        <v>10301003</v>
      </c>
      <c r="C36" s="26" t="s">
        <v>194</v>
      </c>
      <c r="D36" s="27" t="s">
        <v>1225</v>
      </c>
      <c r="E36" s="28">
        <f>SUMIFS('Detail GL'!G:G,'Detail GL'!A:A,'GL Map'!B36,'Detail GL'!O:O,'GL Map'!D36)</f>
        <v>0</v>
      </c>
      <c r="F36" s="69">
        <v>0</v>
      </c>
      <c r="G36" s="35" t="s">
        <v>1226</v>
      </c>
    </row>
    <row r="37" spans="2:9" ht="14.5">
      <c r="B37" s="26">
        <v>10301003</v>
      </c>
      <c r="C37" s="26" t="s">
        <v>194</v>
      </c>
      <c r="D37" s="27" t="s">
        <v>2299</v>
      </c>
      <c r="E37" s="28">
        <f>SUMIFS('Detail GL'!G:G,'Detail GL'!A:A,'GL Map'!B37,'Detail GL'!O:O,'GL Map'!D37)</f>
        <v>0</v>
      </c>
      <c r="F37" s="69">
        <v>0</v>
      </c>
      <c r="G37" s="35" t="s">
        <v>2301</v>
      </c>
    </row>
    <row r="38" spans="2:9" ht="14.5">
      <c r="B38" s="26">
        <v>10301003</v>
      </c>
      <c r="C38" s="26" t="s">
        <v>194</v>
      </c>
      <c r="D38" s="27" t="s">
        <v>2264</v>
      </c>
      <c r="E38" s="28">
        <f>SUMIFS('Detail GL'!G:G,'Detail GL'!A:A,'GL Map'!B38,'Detail GL'!O:O,'GL Map'!D38)</f>
        <v>14339.9</v>
      </c>
      <c r="F38" s="69"/>
      <c r="G38" s="35" t="s">
        <v>2302</v>
      </c>
    </row>
    <row r="39" spans="2:9" ht="14.5">
      <c r="B39" s="26">
        <v>10301003</v>
      </c>
      <c r="C39" s="26" t="s">
        <v>194</v>
      </c>
      <c r="D39" s="27" t="s">
        <v>2300</v>
      </c>
      <c r="E39" s="28">
        <f>SUMIFS('Detail GL'!G:G,'Detail GL'!A:A,'GL Map'!B39,'Detail GL'!O:O,'GL Map'!D39)</f>
        <v>0</v>
      </c>
      <c r="F39" s="69"/>
      <c r="G39" s="35" t="s">
        <v>2303</v>
      </c>
    </row>
    <row r="40" spans="2:9" ht="14.5">
      <c r="B40" s="26">
        <v>10301003</v>
      </c>
      <c r="C40" s="26" t="s">
        <v>194</v>
      </c>
      <c r="D40" s="27" t="s">
        <v>2274</v>
      </c>
      <c r="E40" s="28">
        <f>SUMIFS('Detail GL'!G:G,'Detail GL'!A:A,'GL Map'!B40,'Detail GL'!O:O,'GL Map'!D40)</f>
        <v>180033.83000000002</v>
      </c>
      <c r="F40" s="69"/>
      <c r="G40" s="35" t="s">
        <v>2304</v>
      </c>
    </row>
    <row r="41" spans="2:9" ht="14.5">
      <c r="B41" s="26">
        <v>10301003</v>
      </c>
      <c r="C41" s="26" t="s">
        <v>194</v>
      </c>
      <c r="D41" s="27"/>
      <c r="E41" s="28">
        <f>SUMIFS('Detail GL'!G:G,'Detail GL'!A:A,'GL Map'!B41,'Detail GL'!O:O,'GL Map'!D41)</f>
        <v>0</v>
      </c>
      <c r="F41" s="69">
        <v>0</v>
      </c>
      <c r="G41" s="35"/>
    </row>
    <row r="42" spans="2:9" ht="14.5">
      <c r="B42" s="26">
        <v>10301003</v>
      </c>
      <c r="C42" s="26" t="s">
        <v>194</v>
      </c>
      <c r="D42" s="27"/>
      <c r="E42" s="28">
        <f>SUMIFS('Detail GL'!G:G,'Detail GL'!A:A,'GL Map'!B42,'Detail GL'!O:O,'GL Map'!D42)</f>
        <v>0</v>
      </c>
      <c r="F42" s="69">
        <v>0</v>
      </c>
      <c r="G42" s="35"/>
    </row>
    <row r="43" spans="2:9" ht="13">
      <c r="B43" s="31"/>
      <c r="C43" s="31"/>
      <c r="D43" s="32"/>
      <c r="E43" s="33">
        <f>SUM(E35:E42)</f>
        <v>209931.47000000003</v>
      </c>
      <c r="F43" s="68">
        <v>34519.680000000008</v>
      </c>
      <c r="G43" s="34"/>
    </row>
    <row r="44" spans="2:9" ht="14.5">
      <c r="B44" s="26">
        <v>10301004</v>
      </c>
      <c r="C44" s="26" t="s">
        <v>604</v>
      </c>
      <c r="D44" s="27" t="s">
        <v>1150</v>
      </c>
      <c r="E44" s="28">
        <f>SUMIFS('Detail GL'!G:G,'Detail GL'!A:A,'GL Map'!B44,'Detail GL'!O:O,'GL Map'!D44)</f>
        <v>27496.38</v>
      </c>
      <c r="F44" s="69">
        <v>4898.3999999999996</v>
      </c>
      <c r="G44" s="35" t="s">
        <v>1227</v>
      </c>
    </row>
    <row r="45" spans="2:9" ht="14.5">
      <c r="B45" s="26">
        <v>10301004</v>
      </c>
      <c r="C45" s="26" t="s">
        <v>604</v>
      </c>
      <c r="D45" s="27" t="s">
        <v>1154</v>
      </c>
      <c r="E45" s="28">
        <f>SUMIFS('Detail GL'!G:G,'Detail GL'!A:A,'GL Map'!B45,'Detail GL'!O:O,'GL Map'!D45)</f>
        <v>0</v>
      </c>
      <c r="F45" s="69">
        <v>0</v>
      </c>
      <c r="G45" s="35" t="s">
        <v>1228</v>
      </c>
    </row>
    <row r="46" spans="2:9" ht="14.5">
      <c r="B46" s="26">
        <v>10301004</v>
      </c>
      <c r="C46" s="26" t="s">
        <v>604</v>
      </c>
      <c r="D46" s="27" t="s">
        <v>1151</v>
      </c>
      <c r="E46" s="28">
        <f>SUMIFS('Detail GL'!G:G,'Detail GL'!A:A,'GL Map'!B46,'Detail GL'!O:O,'GL Map'!D46)</f>
        <v>0</v>
      </c>
      <c r="F46" s="69">
        <v>822.83</v>
      </c>
      <c r="G46" s="35" t="s">
        <v>1229</v>
      </c>
    </row>
    <row r="47" spans="2:9" ht="14.5">
      <c r="B47" s="26">
        <v>10301004</v>
      </c>
      <c r="C47" s="26" t="s">
        <v>604</v>
      </c>
      <c r="D47" s="27" t="s">
        <v>2251</v>
      </c>
      <c r="E47" s="28">
        <f>SUMIFS('Detail GL'!G:G,'Detail GL'!A:A,'GL Map'!B47,'Detail GL'!O:O,'GL Map'!D47)</f>
        <v>0</v>
      </c>
      <c r="F47" s="69"/>
      <c r="G47" s="35" t="s">
        <v>2305</v>
      </c>
    </row>
    <row r="48" spans="2:9" ht="14.5">
      <c r="B48" s="26">
        <v>10301004</v>
      </c>
      <c r="C48" s="26" t="s">
        <v>604</v>
      </c>
      <c r="D48" s="27" t="s">
        <v>2270</v>
      </c>
      <c r="E48" s="28">
        <f>SUMIFS('Detail GL'!G:G,'Detail GL'!A:A,'GL Map'!B48,'Detail GL'!O:O,'GL Map'!D48)</f>
        <v>28883.52</v>
      </c>
      <c r="F48" s="69"/>
      <c r="G48" s="35" t="s">
        <v>2306</v>
      </c>
    </row>
    <row r="49" spans="2:8" ht="14.5">
      <c r="B49" s="26">
        <v>10301004</v>
      </c>
      <c r="C49" s="26" t="s">
        <v>604</v>
      </c>
      <c r="D49" s="27" t="s">
        <v>2260</v>
      </c>
      <c r="E49" s="28">
        <f>SUMIFS('Detail GL'!G:G,'Detail GL'!A:A,'GL Map'!B49,'Detail GL'!O:O,'GL Map'!D49)</f>
        <v>1091.25</v>
      </c>
      <c r="F49" s="69"/>
      <c r="G49" s="35" t="s">
        <v>2307</v>
      </c>
    </row>
    <row r="50" spans="2:8" ht="14.5">
      <c r="B50" s="26">
        <v>10301004</v>
      </c>
      <c r="C50" s="26" t="s">
        <v>604</v>
      </c>
      <c r="D50" s="27" t="s">
        <v>3548</v>
      </c>
      <c r="E50" s="28">
        <f>SUMIFS('Detail GL'!G:G,'Detail GL'!A:A,'GL Map'!B50,'Detail GL'!O:O,'GL Map'!D50)</f>
        <v>9002.1299999999992</v>
      </c>
      <c r="F50" s="69">
        <v>0</v>
      </c>
      <c r="G50" s="35" t="s">
        <v>3731</v>
      </c>
    </row>
    <row r="51" spans="2:8" ht="14.5">
      <c r="B51" s="26">
        <v>10301004</v>
      </c>
      <c r="C51" s="26" t="s">
        <v>604</v>
      </c>
      <c r="D51" s="27" t="s">
        <v>3535</v>
      </c>
      <c r="E51" s="28">
        <f>SUMIFS('Detail GL'!G:G,'Detail GL'!A:A,'GL Map'!B51,'Detail GL'!O:O,'GL Map'!D51)</f>
        <v>29607.600000000002</v>
      </c>
      <c r="F51" s="69"/>
      <c r="G51" s="35" t="s">
        <v>3732</v>
      </c>
    </row>
    <row r="52" spans="2:8" ht="14.5">
      <c r="B52" s="26">
        <v>10301004</v>
      </c>
      <c r="C52" s="26" t="s">
        <v>604</v>
      </c>
      <c r="D52" s="27"/>
      <c r="E52" s="28">
        <f>SUMIFS('Detail GL'!G:G,'Detail GL'!A:A,'GL Map'!B52,'Detail GL'!O:O,'GL Map'!D52)</f>
        <v>0</v>
      </c>
      <c r="F52" s="69">
        <v>0</v>
      </c>
      <c r="G52" s="35"/>
    </row>
    <row r="53" spans="2:8" ht="13">
      <c r="B53" s="31"/>
      <c r="C53" s="31"/>
      <c r="D53" s="32"/>
      <c r="E53" s="33">
        <f>SUM(E44:E52)</f>
        <v>96080.88</v>
      </c>
      <c r="F53" s="68">
        <v>5721.23</v>
      </c>
      <c r="G53" s="34"/>
    </row>
    <row r="54" spans="2:8" ht="14.5">
      <c r="B54" s="26">
        <v>10363001</v>
      </c>
      <c r="C54" s="26" t="s">
        <v>50</v>
      </c>
      <c r="D54" s="37" t="s">
        <v>1230</v>
      </c>
      <c r="E54" s="28">
        <f>SUMIFS('Detail GL'!G:G,'Detail GL'!A:A,'GL Map'!B54,'Detail GL'!N:N,'GL Map'!D54)</f>
        <v>0</v>
      </c>
      <c r="F54" s="69">
        <v>0</v>
      </c>
      <c r="G54" s="35" t="s">
        <v>1231</v>
      </c>
      <c r="H54" s="18" t="s">
        <v>1232</v>
      </c>
    </row>
    <row r="55" spans="2:8" ht="14.5">
      <c r="B55" s="26">
        <v>10363001</v>
      </c>
      <c r="C55" s="26" t="s">
        <v>50</v>
      </c>
      <c r="D55" s="37" t="s">
        <v>662</v>
      </c>
      <c r="E55" s="28">
        <f>SUMIFS('Detail GL'!G:G,'Detail GL'!A:A,'GL Map'!B55,'Detail GL'!N:N,'GL Map'!D55)</f>
        <v>219900.47999999998</v>
      </c>
      <c r="F55" s="69">
        <v>219900.47999999998</v>
      </c>
      <c r="G55" s="35" t="s">
        <v>663</v>
      </c>
      <c r="H55" s="18" t="s">
        <v>1233</v>
      </c>
    </row>
    <row r="56" spans="2:8" ht="14.5">
      <c r="B56" s="181">
        <v>10363001</v>
      </c>
      <c r="C56" s="181" t="s">
        <v>50</v>
      </c>
      <c r="D56" s="182" t="s">
        <v>1234</v>
      </c>
      <c r="E56" s="183">
        <f>SUMIFS('Detail GL'!G:G,'Detail GL'!A:A,'GL Map'!B56,'Detail GL'!N:N,'GL Map'!D56)</f>
        <v>-3898.49</v>
      </c>
      <c r="F56" s="69">
        <v>0</v>
      </c>
      <c r="G56" s="184" t="s">
        <v>1235</v>
      </c>
      <c r="H56" s="185" t="s">
        <v>1233</v>
      </c>
    </row>
    <row r="57" spans="2:8" ht="14.5">
      <c r="B57" s="26">
        <v>10363001</v>
      </c>
      <c r="C57" s="26" t="s">
        <v>50</v>
      </c>
      <c r="D57" s="37" t="s">
        <v>1159</v>
      </c>
      <c r="E57" s="28">
        <f>SUMIFS('Detail GL'!G:G,'Detail GL'!A:A,'GL Map'!B57,'Detail GL'!N:N,'GL Map'!D57)</f>
        <v>46159.670000000006</v>
      </c>
      <c r="F57" s="69">
        <v>46159.670000000006</v>
      </c>
      <c r="G57" s="35" t="s">
        <v>1158</v>
      </c>
      <c r="H57" s="18" t="s">
        <v>1236</v>
      </c>
    </row>
    <row r="58" spans="2:8" ht="14.5">
      <c r="B58" s="26">
        <v>10363001</v>
      </c>
      <c r="C58" s="26" t="s">
        <v>50</v>
      </c>
      <c r="D58" s="37" t="s">
        <v>1164</v>
      </c>
      <c r="E58" s="28">
        <f>SUMIFS('Detail GL'!G:G,'Detail GL'!A:A,'GL Map'!B58,'Detail GL'!N:N,'GL Map'!D58)</f>
        <v>451.22000000000014</v>
      </c>
      <c r="F58" s="69">
        <v>451.22000000000014</v>
      </c>
      <c r="G58" s="35" t="s">
        <v>1143</v>
      </c>
      <c r="H58" s="18" t="s">
        <v>1237</v>
      </c>
    </row>
    <row r="59" spans="2:8" ht="14.5">
      <c r="B59" s="43">
        <v>10363001</v>
      </c>
      <c r="C59" s="43" t="s">
        <v>50</v>
      </c>
      <c r="D59" s="44" t="s">
        <v>1178</v>
      </c>
      <c r="E59" s="28">
        <f>SUMIFS('Detail GL'!G:G,'Detail GL'!A:A,'GL Map'!B59,'Detail GL'!N:N,'GL Map'!D59)</f>
        <v>0</v>
      </c>
      <c r="F59" s="69">
        <v>0</v>
      </c>
      <c r="G59" s="45" t="s">
        <v>1145</v>
      </c>
      <c r="H59" s="46" t="s">
        <v>1238</v>
      </c>
    </row>
    <row r="60" spans="2:8" ht="14.5">
      <c r="B60" s="26">
        <v>10363001</v>
      </c>
      <c r="C60" s="26" t="s">
        <v>50</v>
      </c>
      <c r="D60" s="37" t="s">
        <v>1239</v>
      </c>
      <c r="E60" s="28">
        <f>SUMIFS('Detail GL'!G:G,'Detail GL'!A:A,'GL Map'!B60,'Detail GL'!N:N,'GL Map'!D60)</f>
        <v>0</v>
      </c>
      <c r="F60" s="69">
        <v>0</v>
      </c>
      <c r="G60" s="35" t="s">
        <v>1240</v>
      </c>
      <c r="H60" s="18" t="s">
        <v>1238</v>
      </c>
    </row>
    <row r="61" spans="2:8" ht="14.5">
      <c r="B61" s="26">
        <v>10363001</v>
      </c>
      <c r="C61" s="26" t="s">
        <v>50</v>
      </c>
      <c r="D61" s="37" t="s">
        <v>1241</v>
      </c>
      <c r="E61" s="28">
        <f>SUMIFS('Detail GL'!G:G,'Detail GL'!A:A,'GL Map'!B61,'Detail GL'!N:N,'GL Map'!D61)</f>
        <v>0</v>
      </c>
      <c r="F61" s="69">
        <v>0</v>
      </c>
      <c r="G61" s="35" t="s">
        <v>1242</v>
      </c>
      <c r="H61" s="18" t="s">
        <v>1238</v>
      </c>
    </row>
    <row r="62" spans="2:8" ht="14.5">
      <c r="B62" s="26">
        <v>10363001</v>
      </c>
      <c r="C62" s="26" t="s">
        <v>50</v>
      </c>
      <c r="D62" s="60" t="s">
        <v>1331</v>
      </c>
      <c r="E62" s="28">
        <f>SUMIFS('Detail GL'!G:G,'Detail GL'!A:A,'GL Map'!B62,'Detail GL'!N:N,'GL Map'!D62)</f>
        <v>5955.93</v>
      </c>
      <c r="F62" s="69">
        <v>5955.93</v>
      </c>
      <c r="G62" s="60" t="s">
        <v>1332</v>
      </c>
      <c r="H62" s="18" t="s">
        <v>1233</v>
      </c>
    </row>
    <row r="63" spans="2:8" ht="14.5">
      <c r="B63" s="26">
        <v>10363001</v>
      </c>
      <c r="C63" s="26" t="s">
        <v>50</v>
      </c>
      <c r="D63" s="60" t="s">
        <v>1335</v>
      </c>
      <c r="E63" s="28">
        <f>SUMIFS('Detail GL'!G:G,'Detail GL'!A:A,'GL Map'!B63,'Detail GL'!N:N,'GL Map'!D63)</f>
        <v>774.73</v>
      </c>
      <c r="F63" s="69">
        <v>774.73</v>
      </c>
      <c r="G63" s="60" t="s">
        <v>1336</v>
      </c>
      <c r="H63" s="22" t="s">
        <v>1392</v>
      </c>
    </row>
    <row r="64" spans="2:8" ht="14.5">
      <c r="B64" s="26">
        <v>10363001</v>
      </c>
      <c r="C64" s="26" t="s">
        <v>50</v>
      </c>
      <c r="D64" s="60" t="s">
        <v>1377</v>
      </c>
      <c r="E64" s="28">
        <f>SUMIFS('Detail GL'!G:G,'Detail GL'!A:A,'GL Map'!B64,'Detail GL'!N:N,'GL Map'!D64)</f>
        <v>2382.37</v>
      </c>
      <c r="F64" s="69">
        <v>2382.37</v>
      </c>
      <c r="G64" s="60" t="s">
        <v>1378</v>
      </c>
      <c r="H64" s="22" t="s">
        <v>1393</v>
      </c>
    </row>
    <row r="65" spans="2:9" ht="14.5">
      <c r="B65" s="26">
        <v>10363001</v>
      </c>
      <c r="C65" s="26" t="s">
        <v>50</v>
      </c>
      <c r="D65" s="60" t="s">
        <v>1381</v>
      </c>
      <c r="E65" s="28">
        <f>SUMIFS('Detail GL'!G:G,'Detail GL'!A:A,'GL Map'!B65,'Detail GL'!N:N,'GL Map'!D65)</f>
        <v>1191.19</v>
      </c>
      <c r="F65" s="69">
        <v>1191.19</v>
      </c>
      <c r="G65" s="60" t="s">
        <v>1382</v>
      </c>
      <c r="H65" s="22" t="s">
        <v>1393</v>
      </c>
    </row>
    <row r="66" spans="2:9" ht="14.5">
      <c r="B66" s="26">
        <v>10363001</v>
      </c>
      <c r="C66" s="26" t="s">
        <v>50</v>
      </c>
      <c r="D66" s="60" t="s">
        <v>1385</v>
      </c>
      <c r="E66" s="28">
        <f>SUMIFS('Detail GL'!G:G,'Detail GL'!A:A,'GL Map'!B66,'Detail GL'!N:N,'GL Map'!D66)</f>
        <v>0</v>
      </c>
      <c r="F66" s="69">
        <v>3296.06</v>
      </c>
      <c r="G66" s="60" t="s">
        <v>1386</v>
      </c>
      <c r="H66" s="18" t="s">
        <v>1238</v>
      </c>
    </row>
    <row r="67" spans="2:9" ht="13">
      <c r="B67" s="31"/>
      <c r="C67" s="31"/>
      <c r="D67" s="32"/>
      <c r="E67" s="33">
        <f>SUM(E54:E66)</f>
        <v>272917.09999999992</v>
      </c>
      <c r="F67" s="33">
        <v>280111.64999999991</v>
      </c>
      <c r="G67" s="34"/>
    </row>
    <row r="68" spans="2:9" ht="14.25" customHeight="1">
      <c r="B68" s="43">
        <v>20121001</v>
      </c>
      <c r="C68" s="43" t="s">
        <v>296</v>
      </c>
      <c r="D68" s="47">
        <v>1010</v>
      </c>
      <c r="E68" s="28">
        <f>SUMIFS('Detail GL'!G:G,'Detail GL'!A:A,'GL Map'!B68,'Detail GL'!V:V,'GL Map'!D68)</f>
        <v>-957441</v>
      </c>
      <c r="F68" s="70">
        <v>-907077</v>
      </c>
      <c r="G68" s="48"/>
    </row>
    <row r="69" spans="2:9" ht="14.25" customHeight="1">
      <c r="B69" s="43">
        <v>20121001</v>
      </c>
      <c r="C69" s="43" t="s">
        <v>296</v>
      </c>
      <c r="D69" s="47">
        <v>1020</v>
      </c>
      <c r="E69" s="28">
        <f>SUMIFS('Detail GL'!G:G,'Detail GL'!A:A,'GL Map'!B69,'Detail GL'!V:V,'GL Map'!D69)</f>
        <v>0</v>
      </c>
      <c r="F69" s="70">
        <v>0</v>
      </c>
      <c r="G69" s="26"/>
    </row>
    <row r="70" spans="2:9" ht="14.25" customHeight="1">
      <c r="B70" s="43">
        <v>20121001</v>
      </c>
      <c r="C70" s="43" t="s">
        <v>296</v>
      </c>
      <c r="D70" s="47">
        <v>2020</v>
      </c>
      <c r="E70" s="28">
        <f>SUMIFS('Detail GL'!G:G,'Detail GL'!A:A,'GL Map'!B70,'Detail GL'!V:V,'GL Map'!D70)</f>
        <v>0</v>
      </c>
      <c r="F70" s="70">
        <v>0</v>
      </c>
      <c r="G70" s="26"/>
    </row>
    <row r="71" spans="2:9" ht="14.25" customHeight="1">
      <c r="B71" s="43">
        <v>20121001</v>
      </c>
      <c r="C71" s="43" t="s">
        <v>296</v>
      </c>
      <c r="D71" s="47">
        <v>2030</v>
      </c>
      <c r="E71" s="28">
        <f>SUMIFS('Detail GL'!G:G,'Detail GL'!A:A,'GL Map'!B71,'Detail GL'!V:V,'GL Map'!D71)</f>
        <v>0</v>
      </c>
      <c r="F71" s="70">
        <v>0</v>
      </c>
      <c r="G71" s="26"/>
    </row>
    <row r="72" spans="2:9" ht="14.25" customHeight="1">
      <c r="B72" s="43">
        <v>20121001</v>
      </c>
      <c r="C72" s="43" t="s">
        <v>296</v>
      </c>
      <c r="D72" s="47">
        <v>5010</v>
      </c>
      <c r="E72" s="28">
        <f>SUMIFS('Detail GL'!G:G,'Detail GL'!A:A,'GL Map'!B72,'Detail GL'!V:V,'GL Map'!D72)</f>
        <v>-218052.40999999995</v>
      </c>
      <c r="F72" s="70">
        <v>0</v>
      </c>
      <c r="G72" s="26"/>
    </row>
    <row r="73" spans="2:9" ht="13">
      <c r="B73" s="49"/>
      <c r="C73" s="49"/>
      <c r="D73" s="50"/>
      <c r="E73" s="33">
        <f>SUM(E68:E72)</f>
        <v>-1175493.4099999999</v>
      </c>
      <c r="F73" s="68">
        <v>-907077</v>
      </c>
      <c r="G73" s="34"/>
    </row>
    <row r="75" spans="2:9">
      <c r="I75" s="38"/>
    </row>
  </sheetData>
  <autoFilter ref="B3:G67" xr:uid="{00000000-0009-0000-0000-00000B000000}"/>
  <conditionalFormatting sqref="D1:D13 D15:D1048576">
    <cfRule type="duplicateValues" dxfId="9" priority="2"/>
  </conditionalFormatting>
  <conditionalFormatting sqref="D14">
    <cfRule type="duplicateValues" dxfId="8" priority="1"/>
  </conditionalFormatting>
  <pageMargins left="0.7" right="0.7" top="0.75" bottom="0.75" header="0.3" footer="0.3"/>
  <pageSetup scale="7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B226-A530-4883-A1FC-98229C95E950}">
  <sheetPr codeName="Sheet19">
    <tabColor rgb="FFFFFF00"/>
  </sheetPr>
  <dimension ref="A1:K67"/>
  <sheetViews>
    <sheetView workbookViewId="0">
      <pane ySplit="4" topLeftCell="A5" activePane="bottomLeft" state="frozen"/>
      <selection activeCell="L76" sqref="L76"/>
      <selection pane="bottomLeft" activeCell="F17" sqref="F1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4">
      <c r="A1" s="99" t="s">
        <v>1220</v>
      </c>
      <c r="B1" s="100"/>
      <c r="C1" s="100"/>
      <c r="D1" s="100"/>
    </row>
    <row r="2" spans="1:4">
      <c r="A2" s="100" t="s">
        <v>1404</v>
      </c>
      <c r="B2" s="100"/>
      <c r="C2" s="100"/>
      <c r="D2" s="100"/>
    </row>
    <row r="3" spans="1:4" ht="15" thickBot="1">
      <c r="A3" s="100"/>
      <c r="B3" s="100"/>
      <c r="C3" s="101" t="s">
        <v>2333</v>
      </c>
      <c r="D3" s="101" t="s">
        <v>2332</v>
      </c>
    </row>
    <row r="4" spans="1:4" ht="15" thickBot="1">
      <c r="A4" s="102" t="s">
        <v>1405</v>
      </c>
      <c r="B4" s="102" t="s">
        <v>589</v>
      </c>
      <c r="C4" s="102" t="s">
        <v>1406</v>
      </c>
      <c r="D4" s="102" t="s">
        <v>1406</v>
      </c>
    </row>
    <row r="5" spans="1:4">
      <c r="A5" s="103" t="s">
        <v>60</v>
      </c>
      <c r="B5" s="104"/>
      <c r="C5" s="105"/>
      <c r="D5" s="105">
        <v>61597</v>
      </c>
    </row>
    <row r="6" spans="1:4">
      <c r="A6" s="106" t="s">
        <v>61</v>
      </c>
      <c r="B6" s="104"/>
      <c r="C6" s="105"/>
      <c r="D6" s="105">
        <v>6352</v>
      </c>
    </row>
    <row r="7" spans="1:4">
      <c r="A7" s="107" t="s">
        <v>62</v>
      </c>
      <c r="B7" s="104"/>
      <c r="C7" s="105"/>
      <c r="D7" s="105">
        <v>0</v>
      </c>
    </row>
    <row r="8" spans="1:4">
      <c r="A8" s="106"/>
      <c r="B8" s="104"/>
      <c r="C8" s="105">
        <v>0</v>
      </c>
      <c r="D8" s="105">
        <v>0</v>
      </c>
    </row>
    <row r="9" spans="1:4">
      <c r="A9" s="103" t="s">
        <v>1407</v>
      </c>
      <c r="B9" s="104"/>
      <c r="C9" s="105">
        <v>0</v>
      </c>
      <c r="D9" s="105">
        <v>0</v>
      </c>
    </row>
    <row r="10" spans="1:4">
      <c r="A10" s="108" t="s">
        <v>909</v>
      </c>
      <c r="B10" s="108" t="s">
        <v>909</v>
      </c>
      <c r="C10" s="109">
        <f>SUM(C5:C9)</f>
        <v>0</v>
      </c>
      <c r="D10" s="109">
        <v>67949</v>
      </c>
    </row>
    <row r="11" spans="1:4">
      <c r="A11" s="110" t="s">
        <v>178</v>
      </c>
      <c r="B11" s="104"/>
      <c r="C11" s="105"/>
      <c r="D11" s="105"/>
    </row>
    <row r="12" spans="1:4">
      <c r="A12" s="110" t="s">
        <v>65</v>
      </c>
      <c r="B12" s="104"/>
      <c r="C12" s="105"/>
      <c r="D12" s="105"/>
    </row>
    <row r="13" spans="1:4">
      <c r="A13" s="110" t="s">
        <v>126</v>
      </c>
      <c r="B13" s="104"/>
      <c r="C13" s="105"/>
      <c r="D13" s="105"/>
    </row>
    <row r="14" spans="1:4">
      <c r="A14" s="110" t="s">
        <v>161</v>
      </c>
      <c r="B14" s="104"/>
      <c r="C14" s="105"/>
      <c r="D14" s="105"/>
    </row>
    <row r="15" spans="1:4">
      <c r="A15" s="110" t="s">
        <v>132</v>
      </c>
      <c r="B15" s="104"/>
      <c r="C15" s="105"/>
      <c r="D15" s="105"/>
    </row>
    <row r="16" spans="1:4">
      <c r="A16" s="110" t="s">
        <v>159</v>
      </c>
      <c r="B16" s="104"/>
      <c r="C16" s="105"/>
      <c r="D16" s="105"/>
    </row>
    <row r="17" spans="1:4">
      <c r="A17" s="110" t="s">
        <v>135</v>
      </c>
      <c r="B17" s="104"/>
      <c r="C17" s="111"/>
      <c r="D17" s="105"/>
    </row>
    <row r="18" spans="1:4">
      <c r="A18" s="110" t="s">
        <v>125</v>
      </c>
      <c r="B18" s="104"/>
      <c r="C18" s="105"/>
      <c r="D18" s="105"/>
    </row>
    <row r="19" spans="1:4">
      <c r="A19" s="110" t="s">
        <v>151</v>
      </c>
      <c r="B19" s="104"/>
      <c r="C19" s="105"/>
      <c r="D19" s="105"/>
    </row>
    <row r="20" spans="1:4">
      <c r="A20" s="110" t="s">
        <v>611</v>
      </c>
      <c r="B20" s="104"/>
      <c r="C20" s="105"/>
      <c r="D20" s="105"/>
    </row>
    <row r="21" spans="1:4">
      <c r="A21" s="110" t="s">
        <v>153</v>
      </c>
      <c r="B21" s="104"/>
      <c r="C21" s="105"/>
      <c r="D21" s="105"/>
    </row>
    <row r="22" spans="1:4">
      <c r="A22" s="110" t="s">
        <v>150</v>
      </c>
      <c r="B22" s="104"/>
      <c r="C22" s="105"/>
      <c r="D22" s="105"/>
    </row>
    <row r="23" spans="1:4">
      <c r="A23" s="110" t="s">
        <v>157</v>
      </c>
      <c r="B23" s="104"/>
      <c r="C23" s="105"/>
      <c r="D23" s="105"/>
    </row>
    <row r="24" spans="1:4">
      <c r="A24" s="110" t="s">
        <v>134</v>
      </c>
      <c r="B24" s="104"/>
      <c r="C24" s="105"/>
      <c r="D24" s="105"/>
    </row>
    <row r="25" spans="1:4">
      <c r="A25" s="110" t="s">
        <v>172</v>
      </c>
      <c r="B25" s="104"/>
      <c r="C25" s="105"/>
      <c r="D25" s="105"/>
    </row>
    <row r="26" spans="1:4">
      <c r="A26" s="110" t="s">
        <v>64</v>
      </c>
      <c r="B26" s="104"/>
      <c r="C26" s="105"/>
      <c r="D26" s="105"/>
    </row>
    <row r="27" spans="1:4">
      <c r="A27" s="110" t="s">
        <v>152</v>
      </c>
      <c r="B27" s="104"/>
      <c r="C27" s="105"/>
      <c r="D27" s="105"/>
    </row>
    <row r="28" spans="1:4">
      <c r="A28" s="110" t="s">
        <v>165</v>
      </c>
      <c r="B28" s="104"/>
      <c r="C28" s="105"/>
      <c r="D28" s="105"/>
    </row>
    <row r="29" spans="1:4">
      <c r="A29" s="110" t="s">
        <v>608</v>
      </c>
      <c r="B29" s="104"/>
      <c r="C29" s="105"/>
      <c r="D29" s="105"/>
    </row>
    <row r="30" spans="1:4">
      <c r="A30" s="110" t="s">
        <v>133</v>
      </c>
      <c r="B30" s="104"/>
      <c r="C30" s="105"/>
      <c r="D30" s="105"/>
    </row>
    <row r="31" spans="1:4">
      <c r="A31" s="110" t="s">
        <v>171</v>
      </c>
      <c r="B31" s="104"/>
      <c r="C31" s="105"/>
      <c r="D31" s="105"/>
    </row>
    <row r="32" spans="1:4">
      <c r="A32" s="110" t="s">
        <v>170</v>
      </c>
      <c r="B32" s="104"/>
      <c r="C32" s="105"/>
      <c r="D32" s="105"/>
    </row>
    <row r="33" spans="1:4">
      <c r="A33" s="110" t="s">
        <v>176</v>
      </c>
      <c r="B33" s="104"/>
      <c r="C33" s="105"/>
      <c r="D33" s="105"/>
    </row>
    <row r="34" spans="1:4">
      <c r="A34" s="110" t="s">
        <v>156</v>
      </c>
      <c r="B34" s="104"/>
      <c r="C34" s="105"/>
      <c r="D34" s="105"/>
    </row>
    <row r="35" spans="1:4">
      <c r="A35" s="110" t="s">
        <v>130</v>
      </c>
      <c r="B35" s="104"/>
      <c r="C35" s="105"/>
      <c r="D35" s="105"/>
    </row>
    <row r="36" spans="1:4">
      <c r="A36" s="110" t="s">
        <v>128</v>
      </c>
      <c r="B36" s="104"/>
      <c r="C36" s="105"/>
      <c r="D36" s="105"/>
    </row>
    <row r="37" spans="1:4">
      <c r="A37" s="110" t="s">
        <v>1408</v>
      </c>
      <c r="B37" s="104"/>
      <c r="C37" s="105"/>
      <c r="D37" s="105"/>
    </row>
    <row r="38" spans="1:4">
      <c r="A38" s="110" t="s">
        <v>148</v>
      </c>
      <c r="B38" s="104"/>
      <c r="C38" s="105"/>
      <c r="D38" s="105"/>
    </row>
    <row r="39" spans="1:4">
      <c r="A39" s="110" t="s">
        <v>163</v>
      </c>
      <c r="B39" s="104"/>
      <c r="C39" s="105"/>
      <c r="D39" s="105"/>
    </row>
    <row r="40" spans="1:4">
      <c r="A40" s="110" t="s">
        <v>162</v>
      </c>
      <c r="B40" s="104"/>
      <c r="C40" s="105"/>
      <c r="D40" s="105"/>
    </row>
    <row r="41" spans="1:4">
      <c r="A41" s="110" t="s">
        <v>169</v>
      </c>
      <c r="B41" s="104"/>
      <c r="C41" s="105"/>
      <c r="D41" s="105"/>
    </row>
    <row r="42" spans="1:4">
      <c r="A42" s="110" t="s">
        <v>193</v>
      </c>
      <c r="B42" s="104"/>
      <c r="C42" s="105"/>
      <c r="D42" s="105"/>
    </row>
    <row r="43" spans="1:4">
      <c r="A43" s="107" t="s">
        <v>173</v>
      </c>
      <c r="B43" s="104"/>
      <c r="C43" s="105"/>
      <c r="D43" s="105"/>
    </row>
    <row r="44" spans="1:4">
      <c r="A44" s="110" t="s">
        <v>175</v>
      </c>
      <c r="B44" s="104"/>
      <c r="C44" s="105"/>
      <c r="D44" s="105"/>
    </row>
    <row r="45" spans="1:4">
      <c r="A45" s="110" t="s">
        <v>199</v>
      </c>
      <c r="B45" s="104"/>
      <c r="C45" s="105"/>
      <c r="D45" s="105"/>
    </row>
    <row r="46" spans="1:4">
      <c r="A46" s="108" t="s">
        <v>1409</v>
      </c>
      <c r="B46" s="108" t="s">
        <v>1409</v>
      </c>
      <c r="C46" s="109">
        <f>SUM(C11:C45)</f>
        <v>0</v>
      </c>
      <c r="D46" s="109">
        <f>SUM(D13:D45)</f>
        <v>0</v>
      </c>
    </row>
    <row r="48" spans="1:4">
      <c r="A48" s="110"/>
      <c r="B48" s="104"/>
      <c r="C48" s="105"/>
      <c r="D48" s="105"/>
    </row>
    <row r="49" spans="1:8">
      <c r="A49" s="108" t="s">
        <v>1410</v>
      </c>
      <c r="B49" s="108" t="s">
        <v>1411</v>
      </c>
      <c r="C49" s="109"/>
      <c r="D49" s="109"/>
    </row>
    <row r="50" spans="1:8">
      <c r="A50" s="110" t="s">
        <v>19</v>
      </c>
      <c r="B50" s="104"/>
      <c r="C50" s="105"/>
      <c r="D50" s="105"/>
    </row>
    <row r="51" spans="1:8">
      <c r="A51" s="110" t="s">
        <v>63</v>
      </c>
      <c r="B51" s="104"/>
      <c r="C51" s="105"/>
      <c r="D51" s="105"/>
    </row>
    <row r="52" spans="1:8">
      <c r="A52" s="106" t="s">
        <v>28</v>
      </c>
      <c r="B52" s="104"/>
      <c r="C52" s="105"/>
      <c r="D52" s="105"/>
    </row>
    <row r="53" spans="1:8">
      <c r="A53" s="110" t="s">
        <v>58</v>
      </c>
      <c r="B53" s="104"/>
      <c r="C53" s="105"/>
      <c r="D53" s="105"/>
    </row>
    <row r="54" spans="1:8">
      <c r="A54" s="106" t="s">
        <v>299</v>
      </c>
      <c r="B54" s="104"/>
      <c r="C54" s="105"/>
      <c r="D54" s="105"/>
    </row>
    <row r="55" spans="1:8">
      <c r="A55" s="110" t="s">
        <v>53</v>
      </c>
      <c r="B55" s="104"/>
      <c r="C55" s="105"/>
      <c r="D55" s="105"/>
      <c r="G55" s="63"/>
    </row>
    <row r="56" spans="1:8">
      <c r="A56" s="103" t="s">
        <v>54</v>
      </c>
      <c r="B56" s="104"/>
      <c r="C56" s="105"/>
      <c r="D56" s="105"/>
      <c r="G56" s="64"/>
    </row>
    <row r="57" spans="1:8">
      <c r="A57" s="108" t="s">
        <v>860</v>
      </c>
      <c r="B57" s="108" t="s">
        <v>860</v>
      </c>
      <c r="C57" s="108">
        <f>SUM(C50:C56)</f>
        <v>0</v>
      </c>
      <c r="D57" s="108">
        <f>SUM(D50:D56)</f>
        <v>0</v>
      </c>
      <c r="G57" s="64"/>
    </row>
    <row r="58" spans="1:8">
      <c r="A58" s="110" t="s">
        <v>158</v>
      </c>
      <c r="B58" s="110"/>
      <c r="C58" s="105"/>
      <c r="D58" s="105"/>
      <c r="G58" s="112"/>
      <c r="H58" s="64"/>
    </row>
    <row r="59" spans="1:8">
      <c r="A59" s="110" t="s">
        <v>199</v>
      </c>
      <c r="B59" s="113"/>
      <c r="C59" s="105"/>
      <c r="D59" s="105"/>
    </row>
    <row r="60" spans="1:8">
      <c r="A60" s="108" t="s">
        <v>906</v>
      </c>
      <c r="B60" s="108" t="s">
        <v>1412</v>
      </c>
      <c r="C60" s="114">
        <f>SUM(C58:C59)</f>
        <v>0</v>
      </c>
      <c r="D60" s="114">
        <f>SUM(D58:D59)</f>
        <v>0</v>
      </c>
      <c r="G60" s="115"/>
    </row>
    <row r="61" spans="1:8">
      <c r="A61" s="110" t="s">
        <v>708</v>
      </c>
      <c r="B61" s="104"/>
      <c r="C61" s="105">
        <v>0</v>
      </c>
      <c r="D61" s="105"/>
    </row>
    <row r="62" spans="1:8" ht="15" thickBot="1">
      <c r="A62" s="116" t="s">
        <v>707</v>
      </c>
      <c r="B62" s="116"/>
      <c r="C62" s="114">
        <f>C61</f>
        <v>0</v>
      </c>
      <c r="D62" s="114">
        <f>D61</f>
        <v>0</v>
      </c>
    </row>
    <row r="63" spans="1:8" ht="15" thickBot="1">
      <c r="A63" s="117" t="s">
        <v>11</v>
      </c>
      <c r="B63" s="118"/>
      <c r="C63" s="119"/>
      <c r="D63" s="119">
        <f>D10+D46+D57+D60+D49+D62</f>
        <v>67949</v>
      </c>
    </row>
    <row r="65" spans="3:11">
      <c r="K65" s="64"/>
    </row>
    <row r="66" spans="3:11">
      <c r="C66" s="120"/>
      <c r="D66" s="120"/>
      <c r="K66" s="64"/>
    </row>
    <row r="67" spans="3:11">
      <c r="C67" s="120"/>
      <c r="D67" s="120"/>
    </row>
  </sheetData>
  <autoFilter ref="A4:D63" xr:uid="{00000000-0009-0000-0000-00000F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E1B55-7BC8-4D33-B9A5-5EE704344D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2766DF6-9385-4D6A-9002-C485B378B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151936-E924-42FE-A595-61911AB38B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vt:i4>
      </vt:variant>
    </vt:vector>
  </HeadingPairs>
  <TitlesOfParts>
    <vt:vector size="29" baseType="lpstr">
      <vt:lpstr>TB 21-22 (old)</vt:lpstr>
      <vt:lpstr>BS</vt:lpstr>
      <vt:lpstr>PL</vt:lpstr>
      <vt:lpstr>SCE</vt:lpstr>
      <vt:lpstr>CF</vt:lpstr>
      <vt:lpstr>Note 1-3 </vt:lpstr>
      <vt:lpstr>Note-4-5</vt:lpstr>
      <vt:lpstr>Notes 6-29</vt:lpstr>
      <vt:lpstr>Note-30</vt:lpstr>
      <vt:lpstr>Notes 31-36</vt:lpstr>
      <vt:lpstr>TB 21-22</vt:lpstr>
      <vt:lpstr>Provision</vt:lpstr>
      <vt:lpstr>Revised Provision 2022</vt:lpstr>
      <vt:lpstr>2021 Provision</vt:lpstr>
      <vt:lpstr>TB 20-21</vt:lpstr>
      <vt:lpstr>TB</vt:lpstr>
      <vt:lpstr>Detail GL</vt:lpstr>
      <vt:lpstr>GL Map</vt:lpstr>
      <vt:lpstr>Breakup of provision</vt:lpstr>
      <vt:lpstr>BS!Print_Area</vt:lpstr>
      <vt:lpstr>CF!Print_Area</vt:lpstr>
      <vt:lpstr>'GL Map'!Print_Area</vt:lpstr>
      <vt:lpstr>'Note 1-3 '!Print_Area</vt:lpstr>
      <vt:lpstr>'Note-30'!Print_Area</vt:lpstr>
      <vt:lpstr>'Note-4-5'!Print_Area</vt:lpstr>
      <vt:lpstr>'Notes 31-36'!Print_Area</vt:lpstr>
      <vt:lpstr>'Notes 6-29'!Print_Area</vt:lpstr>
      <vt:lpstr>PL!Print_Area</vt:lpstr>
      <vt:lpstr>SCE!Print_Area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2022-07-23T10:31:08Z</cp:lastPrinted>
  <dcterms:created xsi:type="dcterms:W3CDTF">2008-11-02T06:22:54Z</dcterms:created>
  <dcterms:modified xsi:type="dcterms:W3CDTF">2022-12-15T09:48:25Z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0x0101004634FE3DC7100749B5583ECDCB8DE866</vt:lpwstr>
  </property>
  <property fmtid="{D5CDD505-2E9C-101B-9397-08002B2CF9AE}" pid="3" name="MSIP_Label_ea60d57e-af5b-4752-ac57-3e4f28ca11dc_Enabled">
    <vt:lpwstr>true</vt:lpwstr>
  </property>
  <property fmtid="{D5CDD505-2E9C-101B-9397-08002B2CF9AE}" pid="4" name="MSIP_Label_ea60d57e-af5b-4752-ac57-3e4f28ca11dc_SetDate">
    <vt:lpwstr>2022-08-30T08:46:55Z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887877fb-18b5-4255-880b-2f5c4bb51a40</vt:lpwstr>
  </property>
  <property fmtid="{D5CDD505-2E9C-101B-9397-08002B2CF9AE}" pid="9" name="MSIP_Label_ea60d57e-af5b-4752-ac57-3e4f28ca11dc_ContentBits">
    <vt:lpwstr>0</vt:lpwstr>
  </property>
</Properties>
</file>