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F:\Deloitte\EPIC Group\CIPL_21\04 Substantive Testing\01 Significant\01 Export Sales\02 Main working for significant Risk\"/>
    </mc:Choice>
  </mc:AlternateContent>
  <xr:revisionPtr revIDLastSave="0" documentId="13_ncr:1_{7E545F79-8011-4EBB-855E-8526D864955A}" xr6:coauthVersionLast="47" xr6:coauthVersionMax="47" xr10:uidLastSave="{00000000-0000-0000-0000-000000000000}"/>
  <bookViews>
    <workbookView xWindow="-120" yWindow="-120" windowWidth="20730" windowHeight="11160" tabRatio="764" firstSheet="1" activeTab="1" xr2:uid="{00000000-000D-0000-FFFF-FFFF00000000}"/>
  </bookViews>
  <sheets>
    <sheet name="RE" sheetId="3" state="hidden" r:id="rId1"/>
    <sheet name="ES 300 Test of details" sheetId="5" r:id="rId2"/>
    <sheet name="RE-200 Test of details (2)" sheetId="6" state="hidden" r:id="rId3"/>
  </sheets>
  <externalReferences>
    <externalReference r:id="rId4"/>
    <externalReference r:id="rId5"/>
  </externalReferences>
  <definedNames>
    <definedName name="_xlnm._FilterDatabase" localSheetId="1" hidden="1">'ES 300 Test of details'!$A$29:$AM$66</definedName>
    <definedName name="_xlnm._FilterDatabase" localSheetId="0" hidden="1">RE!$A$30:$AD$130</definedName>
    <definedName name="_xlnm._FilterDatabase" localSheetId="2" hidden="1">'RE-200 Test of details (2)'!$A$30:$AD$108</definedName>
    <definedName name="_xlnm.Print_Area" localSheetId="1">'ES 300 Test of details'!$A$1:$AM$245</definedName>
    <definedName name="_xlnm.Print_Area" localSheetId="0">RE!$A$1:$AD$148</definedName>
    <definedName name="_xlnm.Print_Area" localSheetId="2">'RE-200 Test of details (2)'!$A$1:$AD$128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4" i="5" l="1"/>
  <c r="Q34" i="5"/>
  <c r="B30" i="5"/>
  <c r="T87" i="5"/>
  <c r="T86" i="5"/>
  <c r="T85" i="5"/>
  <c r="T84" i="5"/>
  <c r="T83" i="5"/>
  <c r="T82" i="5"/>
  <c r="T81" i="5"/>
  <c r="T79" i="5"/>
  <c r="T78" i="5"/>
  <c r="T77" i="5"/>
  <c r="T75" i="5"/>
  <c r="T74" i="5"/>
  <c r="T72" i="5"/>
  <c r="T71" i="5"/>
  <c r="T70" i="5"/>
  <c r="T69" i="5"/>
  <c r="T68" i="5"/>
  <c r="T66" i="5"/>
  <c r="R81" i="5"/>
  <c r="S80" i="5"/>
  <c r="T80" i="5" s="1"/>
  <c r="Q80" i="5"/>
  <c r="R80" i="5" s="1"/>
  <c r="R79" i="5"/>
  <c r="R78" i="5"/>
  <c r="R77" i="5"/>
  <c r="Q76" i="5"/>
  <c r="R75" i="5"/>
  <c r="R74" i="5"/>
  <c r="Q73" i="5"/>
  <c r="R72" i="5"/>
  <c r="R71" i="5"/>
  <c r="R70" i="5"/>
  <c r="R69" i="5"/>
  <c r="R68" i="5"/>
  <c r="R73" i="5" l="1"/>
  <c r="T73" i="5"/>
  <c r="R66" i="5"/>
  <c r="T56" i="5"/>
  <c r="R56" i="5"/>
  <c r="T35" i="5"/>
  <c r="R35" i="5"/>
  <c r="T238" i="5" l="1"/>
  <c r="T237" i="5"/>
  <c r="T236" i="5"/>
  <c r="T235" i="5"/>
  <c r="T234" i="5"/>
  <c r="T233" i="5"/>
  <c r="T231" i="5"/>
  <c r="T229" i="5"/>
  <c r="T228" i="5"/>
  <c r="T227" i="5"/>
  <c r="T226" i="5"/>
  <c r="T225" i="5"/>
  <c r="T223" i="5"/>
  <c r="T222" i="5"/>
  <c r="T221" i="5"/>
  <c r="T220" i="5"/>
  <c r="T219" i="5"/>
  <c r="T218" i="5"/>
  <c r="T217" i="5"/>
  <c r="T216" i="5"/>
  <c r="T214" i="5"/>
  <c r="T213" i="5"/>
  <c r="T212" i="5"/>
  <c r="T211" i="5"/>
  <c r="T210" i="5"/>
  <c r="T209" i="5"/>
  <c r="T208" i="5"/>
  <c r="T207" i="5"/>
  <c r="T206" i="5"/>
  <c r="T205" i="5"/>
  <c r="T204" i="5"/>
  <c r="T203" i="5"/>
  <c r="T200" i="5"/>
  <c r="T199" i="5"/>
  <c r="T197" i="5"/>
  <c r="T196" i="5"/>
  <c r="T195" i="5"/>
  <c r="T194" i="5"/>
  <c r="T191" i="5"/>
  <c r="T190" i="5"/>
  <c r="T189" i="5"/>
  <c r="T188" i="5"/>
  <c r="T187" i="5"/>
  <c r="T186" i="5"/>
  <c r="T185" i="5"/>
  <c r="T184" i="5"/>
  <c r="T183" i="5"/>
  <c r="T182" i="5"/>
  <c r="T181" i="5"/>
  <c r="T180" i="5"/>
  <c r="T178" i="5"/>
  <c r="T177" i="5"/>
  <c r="T176" i="5"/>
  <c r="T175" i="5"/>
  <c r="T174" i="5"/>
  <c r="T173" i="5"/>
  <c r="T172" i="5"/>
  <c r="T171" i="5"/>
  <c r="T170" i="5"/>
  <c r="T168" i="5"/>
  <c r="T167" i="5"/>
  <c r="T166" i="5"/>
  <c r="T165" i="5"/>
  <c r="T164" i="5"/>
  <c r="T163" i="5"/>
  <c r="T162" i="5"/>
  <c r="T161" i="5"/>
  <c r="T160" i="5"/>
  <c r="T159" i="5"/>
  <c r="T158" i="5"/>
  <c r="T157" i="5"/>
  <c r="T156" i="5"/>
  <c r="T152" i="5"/>
  <c r="T151" i="5"/>
  <c r="T150" i="5"/>
  <c r="T149" i="5"/>
  <c r="T147" i="5"/>
  <c r="T146" i="5"/>
  <c r="T145" i="5"/>
  <c r="T144" i="5"/>
  <c r="T143" i="5"/>
  <c r="T142" i="5"/>
  <c r="T141" i="5"/>
  <c r="T140" i="5"/>
  <c r="T139" i="5"/>
  <c r="T137" i="5"/>
  <c r="T132" i="5"/>
  <c r="T130" i="5"/>
  <c r="T129" i="5"/>
  <c r="T128" i="5"/>
  <c r="T127" i="5"/>
  <c r="T126" i="5"/>
  <c r="T125" i="5"/>
  <c r="T124" i="5"/>
  <c r="T120" i="5"/>
  <c r="T119" i="5"/>
  <c r="T118" i="5"/>
  <c r="T117" i="5"/>
  <c r="T116" i="5"/>
  <c r="T115" i="5"/>
  <c r="T114" i="5"/>
  <c r="T113" i="5"/>
  <c r="T112" i="5"/>
  <c r="T101" i="5"/>
  <c r="T100" i="5"/>
  <c r="T99" i="5"/>
  <c r="T98" i="5"/>
  <c r="T97" i="5"/>
  <c r="T96" i="5"/>
  <c r="T95" i="5"/>
  <c r="T94" i="5"/>
  <c r="T93" i="5"/>
  <c r="T92" i="5"/>
  <c r="T91" i="5"/>
  <c r="T90" i="5"/>
  <c r="T89" i="5"/>
  <c r="T88" i="5"/>
  <c r="T60" i="5"/>
  <c r="T61" i="5" s="1"/>
  <c r="T58" i="5"/>
  <c r="T57" i="5"/>
  <c r="T54" i="5"/>
  <c r="T53" i="5"/>
  <c r="T52" i="5"/>
  <c r="T50" i="5"/>
  <c r="T49" i="5"/>
  <c r="T48" i="5"/>
  <c r="T46" i="5"/>
  <c r="T45" i="5"/>
  <c r="T42" i="5"/>
  <c r="T41" i="5"/>
  <c r="T40" i="5"/>
  <c r="T39" i="5"/>
  <c r="T37" i="5"/>
  <c r="T36" i="5"/>
  <c r="T33" i="5"/>
  <c r="T32" i="5"/>
  <c r="T31" i="5"/>
  <c r="T30" i="5"/>
  <c r="T34" i="5" l="1"/>
  <c r="T38" i="5"/>
  <c r="T51" i="5"/>
  <c r="T47" i="5"/>
  <c r="T148" i="5"/>
  <c r="T121" i="5"/>
  <c r="T224" i="5"/>
  <c r="T202" i="5"/>
  <c r="T192" i="5"/>
  <c r="T230" i="5"/>
  <c r="T55" i="5"/>
  <c r="T131" i="5"/>
  <c r="T215" i="5"/>
  <c r="R52" i="5" l="1"/>
  <c r="R92" i="5"/>
  <c r="R226" i="5"/>
  <c r="R234" i="5"/>
  <c r="R216" i="5"/>
  <c r="R235" i="5"/>
  <c r="R231" i="5"/>
  <c r="R210" i="5"/>
  <c r="R212" i="5"/>
  <c r="Q215" i="5"/>
  <c r="S215" i="5"/>
  <c r="R214" i="5"/>
  <c r="R213" i="5"/>
  <c r="R211" i="5"/>
  <c r="R209" i="5"/>
  <c r="R208" i="5"/>
  <c r="R207" i="5"/>
  <c r="R206" i="5"/>
  <c r="R205" i="5"/>
  <c r="R204" i="5"/>
  <c r="R236" i="5"/>
  <c r="R233" i="5"/>
  <c r="R215" i="5" l="1"/>
  <c r="R238" i="5" l="1"/>
  <c r="R237" i="5"/>
  <c r="R203" i="5"/>
  <c r="Q230" i="5"/>
  <c r="S230" i="5"/>
  <c r="R229" i="5"/>
  <c r="R228" i="5"/>
  <c r="R227" i="5"/>
  <c r="Q224" i="5"/>
  <c r="S224" i="5"/>
  <c r="R223" i="5"/>
  <c r="R222" i="5"/>
  <c r="R221" i="5"/>
  <c r="R220" i="5"/>
  <c r="R219" i="5"/>
  <c r="R218" i="5"/>
  <c r="R217" i="5"/>
  <c r="R225" i="5"/>
  <c r="R230" i="5" l="1"/>
  <c r="R224" i="5"/>
  <c r="R114" i="5" l="1"/>
  <c r="R94" i="5"/>
  <c r="R93" i="5"/>
  <c r="Q99" i="5"/>
  <c r="R100" i="5"/>
  <c r="R99" i="5"/>
  <c r="R98" i="5"/>
  <c r="R87" i="5"/>
  <c r="R84" i="5"/>
  <c r="R158" i="5"/>
  <c r="R82" i="5"/>
  <c r="R173" i="5"/>
  <c r="R181" i="5"/>
  <c r="Q148" i="5" l="1"/>
  <c r="S148" i="5"/>
  <c r="R146" i="5"/>
  <c r="R147" i="5"/>
  <c r="R145" i="5"/>
  <c r="R144" i="5"/>
  <c r="R39" i="5"/>
  <c r="R171" i="5"/>
  <c r="R170" i="5"/>
  <c r="R113" i="5"/>
  <c r="R58" i="5"/>
  <c r="Q131" i="5"/>
  <c r="S131" i="5"/>
  <c r="R126" i="5"/>
  <c r="R127" i="5"/>
  <c r="R128" i="5"/>
  <c r="R129" i="5"/>
  <c r="R130" i="5"/>
  <c r="R125" i="5"/>
  <c r="R124" i="5"/>
  <c r="Q95" i="5"/>
  <c r="R95" i="5" s="1"/>
  <c r="Q143" i="5"/>
  <c r="R143" i="5" s="1"/>
  <c r="R148" i="5" l="1"/>
  <c r="R131" i="5"/>
  <c r="R157" i="5"/>
  <c r="R156" i="5"/>
  <c r="R150" i="5"/>
  <c r="R149" i="5"/>
  <c r="R101" i="5"/>
  <c r="R180" i="5" l="1"/>
  <c r="R160" i="5"/>
  <c r="R83" i="5"/>
  <c r="Q117" i="5"/>
  <c r="R117" i="5" s="1"/>
  <c r="R96" i="5"/>
  <c r="Q192" i="5"/>
  <c r="S192" i="5"/>
  <c r="R183" i="5"/>
  <c r="R184" i="5"/>
  <c r="R185" i="5"/>
  <c r="R186" i="5"/>
  <c r="R187" i="5"/>
  <c r="R188" i="5"/>
  <c r="R189" i="5"/>
  <c r="R190" i="5"/>
  <c r="R191" i="5"/>
  <c r="R182" i="5" l="1"/>
  <c r="R192" i="5" s="1"/>
  <c r="R172" i="5"/>
  <c r="R151" i="5" l="1"/>
  <c r="R88" i="5"/>
  <c r="S51" i="5"/>
  <c r="R50" i="5"/>
  <c r="R49" i="5"/>
  <c r="Q51" i="5"/>
  <c r="Q55" i="5"/>
  <c r="S55" i="5"/>
  <c r="R54" i="5"/>
  <c r="R53" i="5"/>
  <c r="R51" i="5" l="1"/>
  <c r="R55" i="5"/>
  <c r="S202" i="5"/>
  <c r="Q202" i="5"/>
  <c r="R200" i="5"/>
  <c r="R199" i="5"/>
  <c r="R57" i="5"/>
  <c r="R163" i="5"/>
  <c r="R164" i="5"/>
  <c r="R165" i="5"/>
  <c r="R166" i="5"/>
  <c r="R167" i="5"/>
  <c r="R168" i="5"/>
  <c r="R162" i="5"/>
  <c r="R202" i="5" l="1"/>
  <c r="Q161" i="5" l="1"/>
  <c r="Q169" i="5" s="1"/>
  <c r="R48" i="5"/>
  <c r="R161" i="5" l="1"/>
  <c r="S38" i="5"/>
  <c r="Q38" i="5"/>
  <c r="R37" i="5"/>
  <c r="R36" i="5"/>
  <c r="R142" i="5"/>
  <c r="R197" i="5"/>
  <c r="R196" i="5"/>
  <c r="R195" i="5"/>
  <c r="R194" i="5"/>
  <c r="S198" i="5"/>
  <c r="Q198" i="5"/>
  <c r="R38" i="5" l="1"/>
  <c r="R90" i="5" l="1"/>
  <c r="R89" i="5"/>
  <c r="R86" i="5" l="1"/>
  <c r="R132" i="5"/>
  <c r="S112" i="5"/>
  <c r="R112" i="5"/>
  <c r="Q112" i="5"/>
  <c r="S141" i="5"/>
  <c r="Q141" i="5"/>
  <c r="R141" i="5"/>
  <c r="R140" i="5"/>
  <c r="R139" i="5"/>
  <c r="R116" i="5"/>
  <c r="S42" i="5"/>
  <c r="Q42" i="5"/>
  <c r="R42" i="5"/>
  <c r="R41" i="5"/>
  <c r="R40" i="5"/>
  <c r="Q179" i="5"/>
  <c r="R178" i="5"/>
  <c r="S47" i="5"/>
  <c r="R46" i="5"/>
  <c r="R137" i="5"/>
  <c r="S121" i="5"/>
  <c r="R119" i="5"/>
  <c r="R120" i="5"/>
  <c r="R118" i="5"/>
  <c r="R121" i="5" l="1"/>
  <c r="Q65" i="5" l="1"/>
  <c r="R115" i="5"/>
  <c r="R175" i="5" l="1"/>
  <c r="R174" i="5"/>
  <c r="Q155" i="5" l="1"/>
  <c r="R152" i="5"/>
  <c r="R91" i="5"/>
  <c r="Q136" i="5" l="1"/>
  <c r="R159" i="5" l="1"/>
  <c r="R60" i="5"/>
  <c r="R61" i="5" s="1"/>
  <c r="R33" i="5"/>
  <c r="S31" i="5"/>
  <c r="R31" i="5"/>
  <c r="R32" i="5" l="1"/>
  <c r="R34" i="5" s="1"/>
  <c r="S30" i="5"/>
  <c r="R30" i="5"/>
  <c r="S232" i="5" l="1"/>
  <c r="T232" i="5" s="1"/>
  <c r="S193" i="5"/>
  <c r="T193" i="5" s="1"/>
  <c r="S138" i="5"/>
  <c r="T138" i="5" s="1"/>
  <c r="S122" i="5"/>
  <c r="T122" i="5" s="1"/>
  <c r="Q45" i="5" l="1"/>
  <c r="R232" i="5" l="1"/>
  <c r="O232" i="5"/>
  <c r="R177" i="5"/>
  <c r="R45" i="5"/>
  <c r="R47" i="5" s="1"/>
  <c r="R138" i="5"/>
  <c r="O138" i="5"/>
  <c r="R122" i="5"/>
  <c r="R176" i="5"/>
  <c r="R193" i="5"/>
  <c r="R85" i="5"/>
  <c r="R97" i="5" l="1"/>
  <c r="C26" i="5" l="1"/>
  <c r="P91" i="6" l="1"/>
  <c r="C25" i="6"/>
  <c r="C27" i="6" l="1"/>
  <c r="C27" i="3" l="1"/>
</calcChain>
</file>

<file path=xl/sharedStrings.xml><?xml version="1.0" encoding="utf-8"?>
<sst xmlns="http://schemas.openxmlformats.org/spreadsheetml/2006/main" count="6389" uniqueCount="1344">
  <si>
    <t>Remarks</t>
  </si>
  <si>
    <t>Ledger</t>
  </si>
  <si>
    <t>Date:</t>
  </si>
  <si>
    <t>Nurul Faruk Hasan &amp; Co</t>
  </si>
  <si>
    <t>Chartered Accountants</t>
  </si>
  <si>
    <t>:</t>
  </si>
  <si>
    <t>Audit period</t>
  </si>
  <si>
    <t>Prepared by</t>
  </si>
  <si>
    <t>Reviewed by</t>
  </si>
  <si>
    <t>Key control #1</t>
  </si>
  <si>
    <t>Key control #2</t>
  </si>
  <si>
    <t>WP#</t>
  </si>
  <si>
    <t>Tick mark legend:</t>
  </si>
  <si>
    <t>Sample Size as per Sample Table</t>
  </si>
  <si>
    <t>Performance Materiality</t>
  </si>
  <si>
    <t>No of times PM</t>
  </si>
  <si>
    <t>Posting date</t>
  </si>
  <si>
    <t>Amount in USD</t>
  </si>
  <si>
    <r>
      <rPr>
        <b/>
        <sz val="11"/>
        <color rgb="FFFF0000"/>
        <rFont val="Open Sans"/>
        <family val="2"/>
      </rPr>
      <t xml:space="preserve">Sample selection: </t>
    </r>
    <r>
      <rPr>
        <sz val="11"/>
        <color rgb="FFFF0000"/>
        <rFont val="Open Sans"/>
        <family val="2"/>
      </rPr>
      <t>Using the sampling guideline in Audit sampling sample size for lower risk and not relying on control table Ref# DTTL Figure 23002-4.1 (see below) the following samples were selected for performing test of detail on  factory overhead during the year.</t>
    </r>
  </si>
  <si>
    <t>[a]</t>
  </si>
  <si>
    <t>[b]</t>
  </si>
  <si>
    <t>[c]</t>
  </si>
  <si>
    <t>[d]</t>
  </si>
  <si>
    <t>[e]</t>
  </si>
  <si>
    <t>[f]</t>
  </si>
  <si>
    <t>[g]</t>
  </si>
  <si>
    <t>[h]</t>
  </si>
  <si>
    <t>[i]</t>
  </si>
  <si>
    <t>Checked with Commertial invoice</t>
  </si>
  <si>
    <t>Checked with Packing list</t>
  </si>
  <si>
    <t>Checked with Export form</t>
  </si>
  <si>
    <t>Exp. Form</t>
  </si>
  <si>
    <t>Recorded in proper amount</t>
  </si>
  <si>
    <t>Recorded in appropriate period</t>
  </si>
  <si>
    <t>Checked with Bill of leading</t>
  </si>
  <si>
    <t>Checked with freight certificate</t>
  </si>
  <si>
    <t>Checked with bill of export</t>
  </si>
  <si>
    <t>Cheched with L/C or Sales contruct</t>
  </si>
  <si>
    <t>Client name</t>
  </si>
  <si>
    <t>Purpose</t>
  </si>
  <si>
    <t>Sl#</t>
  </si>
  <si>
    <t>Document number</t>
  </si>
  <si>
    <t xml:space="preserve">GL account </t>
  </si>
  <si>
    <t>Commertial invoice</t>
  </si>
  <si>
    <t>L/C or sales contract no.</t>
  </si>
  <si>
    <t>Sales entry is posted in the system after receiving Bill of entry by the Executive, Accounts and Finance.</t>
  </si>
  <si>
    <t>Monthly a reconciliation is prepared by Central Finance team with the monthly sales report, sales contracts, bill of lading which is shared with EDL and DW. Customer gives feedback on that reconciliation before payment, any differences is noted and corrected.</t>
  </si>
  <si>
    <t>Record revenue in appropriate amount  and in appropriate period.</t>
  </si>
  <si>
    <t>Full payment is received against sales from customers</t>
  </si>
  <si>
    <t>01 July 2019 to 30 June 2020</t>
  </si>
  <si>
    <t>100 samples as PM times crosses 100</t>
  </si>
  <si>
    <t>100 samples have been selected by MUS.</t>
  </si>
  <si>
    <t>Found without exception</t>
  </si>
  <si>
    <t>Not applicable</t>
  </si>
  <si>
    <t>Exception noted</t>
  </si>
  <si>
    <t>X:</t>
  </si>
  <si>
    <t>na:</t>
  </si>
  <si>
    <t>nf:</t>
  </si>
  <si>
    <t>Humaun Ahamed</t>
  </si>
  <si>
    <t>Step 1: Obtained ledger of each revenue;
Step 2: Selected samples using MUS;
Step 3: Obtain related supporting documents;
Step 4: Check the payment receipt from bank statement and other supporting documents;
Step 5: If any discrepancies found obtain management explanation.</t>
  </si>
  <si>
    <t>Control No.</t>
  </si>
  <si>
    <t>Control objective</t>
  </si>
  <si>
    <t>Control activities</t>
  </si>
  <si>
    <t>Source</t>
  </si>
  <si>
    <t>Scope</t>
  </si>
  <si>
    <t>Sample size</t>
  </si>
  <si>
    <t>Selection basis</t>
  </si>
  <si>
    <t>Performance Procedures</t>
  </si>
  <si>
    <t>Total Population</t>
  </si>
  <si>
    <t>Sample Size</t>
  </si>
  <si>
    <t>Cosmopolitant Industries (Pvt.) Limited</t>
  </si>
  <si>
    <t>Md. Shaheen Hassan</t>
  </si>
  <si>
    <t>1918000001</t>
  </si>
  <si>
    <t>40101001</t>
  </si>
  <si>
    <t>1918000006</t>
  </si>
  <si>
    <t>1918000019</t>
  </si>
  <si>
    <t>1918000022</t>
  </si>
  <si>
    <t>1918000047</t>
  </si>
  <si>
    <t>1918000054</t>
  </si>
  <si>
    <t>1918000110</t>
  </si>
  <si>
    <t>1918000087</t>
  </si>
  <si>
    <t>1918000093</t>
  </si>
  <si>
    <t>1918000064</t>
  </si>
  <si>
    <t>1918000069</t>
  </si>
  <si>
    <t>1918000104</t>
  </si>
  <si>
    <t>1918000122</t>
  </si>
  <si>
    <t>1918000143</t>
  </si>
  <si>
    <t>1918000159</t>
  </si>
  <si>
    <t>1918000173</t>
  </si>
  <si>
    <t>1918000178</t>
  </si>
  <si>
    <t>1918000183</t>
  </si>
  <si>
    <t>1918000207</t>
  </si>
  <si>
    <t>1918000213</t>
  </si>
  <si>
    <t>1918000236</t>
  </si>
  <si>
    <t>1918000258</t>
  </si>
  <si>
    <t>1918000251</t>
  </si>
  <si>
    <t>1918000276</t>
  </si>
  <si>
    <t>1918000292</t>
  </si>
  <si>
    <t>1918000301</t>
  </si>
  <si>
    <t>1918000308</t>
  </si>
  <si>
    <t>1918000331</t>
  </si>
  <si>
    <t>1918000346</t>
  </si>
  <si>
    <t>1918000354</t>
  </si>
  <si>
    <t>1918000370</t>
  </si>
  <si>
    <t>1918000378</t>
  </si>
  <si>
    <t>1918000384</t>
  </si>
  <si>
    <t>1918000397</t>
  </si>
  <si>
    <t>1918000405</t>
  </si>
  <si>
    <t>1918000424</t>
  </si>
  <si>
    <t>1918000430</t>
  </si>
  <si>
    <t>1918000452</t>
  </si>
  <si>
    <t>1918000471</t>
  </si>
  <si>
    <t>1918000483</t>
  </si>
  <si>
    <t>1918000485</t>
  </si>
  <si>
    <t>1918000499</t>
  </si>
  <si>
    <t>1918000507</t>
  </si>
  <si>
    <t>1918000491</t>
  </si>
  <si>
    <t>1918000519</t>
  </si>
  <si>
    <t>1918000518</t>
  </si>
  <si>
    <t>1918000535</t>
  </si>
  <si>
    <t>1918000532</t>
  </si>
  <si>
    <t>1918000564</t>
  </si>
  <si>
    <t>1918000566</t>
  </si>
  <si>
    <t>1918000576</t>
  </si>
  <si>
    <t>1918000599</t>
  </si>
  <si>
    <t>1918000610</t>
  </si>
  <si>
    <t>1918000617</t>
  </si>
  <si>
    <t>1918000651</t>
  </si>
  <si>
    <t>1918000740</t>
  </si>
  <si>
    <t>1918000669</t>
  </si>
  <si>
    <t>1918000682</t>
  </si>
  <si>
    <t>1918000715</t>
  </si>
  <si>
    <t>1918000697</t>
  </si>
  <si>
    <t>1918000707</t>
  </si>
  <si>
    <t>1918000757</t>
  </si>
  <si>
    <t>1918000772</t>
  </si>
  <si>
    <t>1918000800</t>
  </si>
  <si>
    <t>1918000832</t>
  </si>
  <si>
    <t>1918000829</t>
  </si>
  <si>
    <t>1918000823</t>
  </si>
  <si>
    <t>1918000858</t>
  </si>
  <si>
    <t>1918000865</t>
  </si>
  <si>
    <t>1918000864</t>
  </si>
  <si>
    <t>1918000874</t>
  </si>
  <si>
    <t>1918000883</t>
  </si>
  <si>
    <t>1918000899</t>
  </si>
  <si>
    <t>1918000927</t>
  </si>
  <si>
    <t>1918000947</t>
  </si>
  <si>
    <t>1918000937</t>
  </si>
  <si>
    <t>1918000952</t>
  </si>
  <si>
    <t>1918000967</t>
  </si>
  <si>
    <t>1918000977</t>
  </si>
  <si>
    <t>1918001012</t>
  </si>
  <si>
    <t>1918000992</t>
  </si>
  <si>
    <t>1918001000</t>
  </si>
  <si>
    <t>1918001015</t>
  </si>
  <si>
    <t>1918001026</t>
  </si>
  <si>
    <t>1918001040</t>
  </si>
  <si>
    <t>1918001038</t>
  </si>
  <si>
    <t>1918001053</t>
  </si>
  <si>
    <t>1918001064</t>
  </si>
  <si>
    <t>1918001073</t>
  </si>
  <si>
    <t>1918001087</t>
  </si>
  <si>
    <t>1918001120</t>
  </si>
  <si>
    <t>1918001141</t>
  </si>
  <si>
    <t>1918001147</t>
  </si>
  <si>
    <t>1908000305</t>
  </si>
  <si>
    <t>1903004108</t>
  </si>
  <si>
    <t>1903003728</t>
  </si>
  <si>
    <t>1903002002</t>
  </si>
  <si>
    <t>40101002</t>
  </si>
  <si>
    <t>40101011</t>
  </si>
  <si>
    <t>MUS sample amount in USD</t>
  </si>
  <si>
    <t>MUS sample amount in BDT</t>
  </si>
  <si>
    <t>Invoice amount in USD</t>
  </si>
  <si>
    <t>Customer</t>
  </si>
  <si>
    <t>Delivered to</t>
  </si>
  <si>
    <t>EPIC DESIGNERS LIMITED</t>
  </si>
  <si>
    <t>LEVI STRAUSS DE MEXICO,S.A.DE C.V.</t>
  </si>
  <si>
    <t>Product details</t>
  </si>
  <si>
    <t>Port of Loading</t>
  </si>
  <si>
    <t>Port of Discharge</t>
  </si>
  <si>
    <t>CHATTOGRAM, BD</t>
  </si>
  <si>
    <t xml:space="preserve">MEXICO CITY, </t>
  </si>
  <si>
    <t xml:space="preserve">Invoice QTY PCS </t>
  </si>
  <si>
    <t>Invoice CTN QTY</t>
  </si>
  <si>
    <t>210 PCS short landing</t>
  </si>
  <si>
    <t>MENS WOVEN PANT</t>
  </si>
  <si>
    <t>EPIC DESIGNERS LTD.</t>
  </si>
  <si>
    <t>UNIQLO CO., LTD.</t>
  </si>
  <si>
    <t>MEN'S WOVEN PANTS</t>
  </si>
  <si>
    <t>CHITTAGONG, BANGLADESH</t>
  </si>
  <si>
    <t>TOKOYO, JAPAN</t>
  </si>
  <si>
    <t>24 PCS short landing</t>
  </si>
  <si>
    <t>X</t>
  </si>
  <si>
    <t>C2849LVMX077619</t>
  </si>
  <si>
    <t>C2928UQ19TOK0732</t>
  </si>
  <si>
    <t>C2908LVUK078019</t>
  </si>
  <si>
    <t>C2874LVGR079019</t>
  </si>
  <si>
    <t>C2875LVUS082219</t>
  </si>
  <si>
    <t>C2921UQ19OSA0810</t>
  </si>
  <si>
    <t>C2933UQ18SHA0835</t>
  </si>
  <si>
    <t>C2921UQ19SEN0811</t>
  </si>
  <si>
    <t>C2929C&amp;A19GR0872</t>
  </si>
  <si>
    <t>C2872LVUS079719</t>
  </si>
  <si>
    <t>C2875LVUS085419</t>
  </si>
  <si>
    <t>C2877LVUS088719</t>
  </si>
  <si>
    <t>C2925LVUS088319</t>
  </si>
  <si>
    <t>C2941UQ18SHA0905</t>
  </si>
  <si>
    <t>C2970UQ19RU0878</t>
  </si>
  <si>
    <t>C2929C&amp;A19GR0927</t>
  </si>
  <si>
    <t>C2937UQ19TOK0938</t>
  </si>
  <si>
    <t>C2941UQ19SHA0933</t>
  </si>
  <si>
    <t>C2945LVUS098019</t>
  </si>
  <si>
    <t>C2941UQ19SHA0962</t>
  </si>
  <si>
    <t>C2970UQ19PH0992</t>
  </si>
  <si>
    <t>C2952LVUS100419</t>
  </si>
  <si>
    <t>C2945LVUS101819</t>
  </si>
  <si>
    <t>C2946UQ19TH1042</t>
  </si>
  <si>
    <t>C2946UQ19YAN1040</t>
  </si>
  <si>
    <t>C2945LVUS107519</t>
  </si>
  <si>
    <t>C2945LVUS107619</t>
  </si>
  <si>
    <t>C2942LVUS110419</t>
  </si>
  <si>
    <t>C2971UQ19HNL1112</t>
  </si>
  <si>
    <t>C2952LVTR106919</t>
  </si>
  <si>
    <t>C2971UQ19MEL1120</t>
  </si>
  <si>
    <t>C2952LVUS114519</t>
  </si>
  <si>
    <t>C2972UQ19OSA1159</t>
  </si>
  <si>
    <t>C2971UQ19KR1166</t>
  </si>
  <si>
    <t>C2926LVCA118219</t>
  </si>
  <si>
    <t>C2948LVUS120019</t>
  </si>
  <si>
    <t>C2964LVUS119619</t>
  </si>
  <si>
    <t>C2943LVGR123819</t>
  </si>
  <si>
    <t>C2993UQ19NY1242</t>
  </si>
  <si>
    <t>C2968LVUS125619</t>
  </si>
  <si>
    <t>C2993UQ19TOK1269</t>
  </si>
  <si>
    <t>C2990UQ19SHA1276</t>
  </si>
  <si>
    <t>C2993UQ19SHA1287</t>
  </si>
  <si>
    <t>C2993UQ19OSA1270</t>
  </si>
  <si>
    <t>C2965LVUS131219</t>
  </si>
  <si>
    <t>C2964LVUS131119</t>
  </si>
  <si>
    <t>C2993UQ19LA1285</t>
  </si>
  <si>
    <t>C2940UQ19TOK1307</t>
  </si>
  <si>
    <t>C2960QTUS135219</t>
  </si>
  <si>
    <t>C2964LVUS133519</t>
  </si>
  <si>
    <t>C2993UQ19KR1357</t>
  </si>
  <si>
    <t>C2993UQ19HK1379</t>
  </si>
  <si>
    <t>C3002LVUS138419</t>
  </si>
  <si>
    <t>C3002LVUS143919</t>
  </si>
  <si>
    <t>C3003LVUS143519</t>
  </si>
  <si>
    <t>C2993UQ19TOK1459</t>
  </si>
  <si>
    <t>C2993UQ19TOK1412</t>
  </si>
  <si>
    <t>C2964LVUS147619</t>
  </si>
  <si>
    <t>C2993UQ19OSA1423</t>
  </si>
  <si>
    <t>C2993UQ19TW1529</t>
  </si>
  <si>
    <t>C2969LVMX152319</t>
  </si>
  <si>
    <t>C2998LVCA155619</t>
  </si>
  <si>
    <t>C3003LVUS155119</t>
  </si>
  <si>
    <t>C2967LVUS000420</t>
  </si>
  <si>
    <t>C2992C&amp;20GR0001</t>
  </si>
  <si>
    <t>C2967LVUS0004220</t>
  </si>
  <si>
    <t>C2969LVGR005020</t>
  </si>
  <si>
    <t>C3020UQ20SHA0032</t>
  </si>
  <si>
    <t>C3019UQ20YAN0056</t>
  </si>
  <si>
    <t>C3014UQ20NY0074</t>
  </si>
  <si>
    <t>C2966LVUS008320</t>
  </si>
  <si>
    <t>C3020UQ20OSA0106</t>
  </si>
  <si>
    <t>C3028LVUS011420</t>
  </si>
  <si>
    <t>C3053UQ20YAN0129</t>
  </si>
  <si>
    <t>C2967LVUS014020</t>
  </si>
  <si>
    <t>C3075UQ20EU0137</t>
  </si>
  <si>
    <t>C3035LVUS017620</t>
  </si>
  <si>
    <t>C3053UQ20YAN0191</t>
  </si>
  <si>
    <t>C3045NT20US0164</t>
  </si>
  <si>
    <t>C3035LVUS020320</t>
  </si>
  <si>
    <t>C3047UQ20YAN0198</t>
  </si>
  <si>
    <t>C3036LVUS022520</t>
  </si>
  <si>
    <t>C3045NT20US0213</t>
  </si>
  <si>
    <t>C3028LVUS025620</t>
  </si>
  <si>
    <t>C3076UQ20OSA0276</t>
  </si>
  <si>
    <t>C3050UQ20HAK0277</t>
  </si>
  <si>
    <t>C3075UQ20TOK0310</t>
  </si>
  <si>
    <t>C3028LVUS028720</t>
  </si>
  <si>
    <t>C3074UQ20TOK0328</t>
  </si>
  <si>
    <t>C3075UQ20TOM0244</t>
  </si>
  <si>
    <t>C3073UQ20SHA0312</t>
  </si>
  <si>
    <t>C3086UQ20SHA0370</t>
  </si>
  <si>
    <t>CIN7QTUS159619</t>
  </si>
  <si>
    <t>WASH REV</t>
  </si>
  <si>
    <t>WASH(EXPORT)</t>
  </si>
  <si>
    <t>WASH(EXPORT)OCT</t>
  </si>
  <si>
    <t>nf</t>
  </si>
  <si>
    <t>CIPL/085/19</t>
  </si>
  <si>
    <t xml:space="preserve">EPIC DESIGNERS LIMITED, </t>
  </si>
  <si>
    <t>LEVI STRAUSS &amp; CO.</t>
  </si>
  <si>
    <t>NEW YORK, USA</t>
  </si>
  <si>
    <t>MENS  WOVEN PANT</t>
  </si>
  <si>
    <t>Bill of leading no</t>
  </si>
  <si>
    <t>2859-084282-19</t>
  </si>
  <si>
    <t>HLCDA1190805839</t>
  </si>
  <si>
    <t xml:space="preserve">NEW YORK, </t>
  </si>
  <si>
    <t>MENSWOVEN PANT</t>
  </si>
  <si>
    <t>CGPMEX74771</t>
  </si>
  <si>
    <t>2859-65841-19</t>
  </si>
  <si>
    <t>DAC0018058</t>
  </si>
  <si>
    <t>2859-61133-19</t>
  </si>
  <si>
    <t>DAC0019085</t>
  </si>
  <si>
    <t>2859-079940-19</t>
  </si>
  <si>
    <t>A85334278</t>
  </si>
  <si>
    <t>2859-082065-19</t>
  </si>
  <si>
    <t>A86017543</t>
  </si>
  <si>
    <t>2859-088351-19</t>
  </si>
  <si>
    <t>TOKYO, JAPAN</t>
  </si>
  <si>
    <t>2859-101319-19</t>
  </si>
  <si>
    <t>DAC0020867</t>
  </si>
  <si>
    <t>SHANGHAI, CHINA</t>
  </si>
  <si>
    <t>KASHKAE11923</t>
  </si>
  <si>
    <t>2859-101466-19</t>
  </si>
  <si>
    <t>KASHKAE11966</t>
  </si>
  <si>
    <t>2859-103410-19</t>
  </si>
  <si>
    <t>OSAKA, JAPAN</t>
  </si>
  <si>
    <t>DAC0021017</t>
  </si>
  <si>
    <t>2859-101475-19</t>
  </si>
  <si>
    <t>LOS ANGELES,USA</t>
  </si>
  <si>
    <t>AFBO134365</t>
  </si>
  <si>
    <t>2859-103435-19</t>
  </si>
  <si>
    <t>CIPL/086/19</t>
  </si>
  <si>
    <t>EPIC TREND AND DISTRIBUTION SERVICES INC</t>
  </si>
  <si>
    <t>CHATTOGRAM, BANGLADESH</t>
  </si>
  <si>
    <t>LOS ANGELES, USA</t>
  </si>
  <si>
    <t>GILBERT, CA, USA</t>
  </si>
  <si>
    <t>WOMEN'S WOVEN SHORTS</t>
  </si>
  <si>
    <t>ONEYDACA03043500</t>
  </si>
  <si>
    <t>2859-010605-20</t>
  </si>
  <si>
    <t>Reversed against doc no: 1903003798</t>
  </si>
  <si>
    <t>na</t>
  </si>
  <si>
    <t>MEN'S WOVEN SHORTS</t>
  </si>
  <si>
    <t>2859-025906-20</t>
  </si>
  <si>
    <t>DACAPH53932</t>
  </si>
  <si>
    <t>2859-017728-20</t>
  </si>
  <si>
    <t>TOMAKOMAI, JAPAN</t>
  </si>
  <si>
    <t>DAC0024569</t>
  </si>
  <si>
    <t>B/L date: 24/3/2020</t>
  </si>
  <si>
    <t>2859-024197-20</t>
  </si>
  <si>
    <t>DAC0024376</t>
  </si>
  <si>
    <t>2859-023132-20</t>
  </si>
  <si>
    <t>DAC0024248</t>
  </si>
  <si>
    <t>2859-015897-20</t>
  </si>
  <si>
    <t>WOMEN WOVEN SHORTS</t>
  </si>
  <si>
    <t>20DACB000182</t>
  </si>
  <si>
    <t>2859-000367-20</t>
  </si>
  <si>
    <t>WOMEN WOVEN TROUSERS</t>
  </si>
  <si>
    <t>Commertial invoice is not complete</t>
  </si>
  <si>
    <t>2859-118150-19</t>
  </si>
  <si>
    <t>A90028758</t>
  </si>
  <si>
    <t>CHATTOGRAM PORT.</t>
  </si>
  <si>
    <t xml:space="preserve">U.K
</t>
  </si>
  <si>
    <t>GP5210394</t>
  </si>
  <si>
    <t>UNIQLO EUROPE LTD</t>
  </si>
  <si>
    <t>Rotterdam, Netherland.</t>
  </si>
  <si>
    <t>Germany</t>
  </si>
  <si>
    <t>LADIES TROUSERS</t>
  </si>
  <si>
    <t>CHITTAGONG PORT.</t>
  </si>
  <si>
    <t>UNNA,  GERMANY</t>
  </si>
  <si>
    <t>Busan, Korea</t>
  </si>
  <si>
    <t>FAST RETAILING PHILIPPINES, INC.</t>
  </si>
  <si>
    <t>Manila, Philippine</t>
  </si>
  <si>
    <t>Port Kelang</t>
  </si>
  <si>
    <t>2859-086964-19</t>
  </si>
  <si>
    <t>DHAKA, BANGLADESH</t>
  </si>
  <si>
    <t>TORONTO, CANADA</t>
  </si>
  <si>
    <t>MEXICO CITY, MEXICO</t>
  </si>
  <si>
    <t>LEVI STRAUSS &amp; CO (CANADA) INC.</t>
  </si>
  <si>
    <t>HALIFAX, CANADA</t>
  </si>
  <si>
    <t>NEW YORK, NY</t>
  </si>
  <si>
    <t>MENS ELASTANE WOVEN PANT</t>
  </si>
  <si>
    <t>CHITTAGONG</t>
  </si>
  <si>
    <t>Newark</t>
  </si>
  <si>
    <t>QUETICO LLC</t>
  </si>
  <si>
    <t>YANTIAN</t>
  </si>
  <si>
    <t>CHATTOGRAM,</t>
  </si>
  <si>
    <t>ROTTERDAM</t>
  </si>
  <si>
    <t>MEN'S WOVEN TROUSERS</t>
  </si>
  <si>
    <t>Mens woven Pants</t>
  </si>
  <si>
    <t>NAGOYA, JAPAN</t>
  </si>
  <si>
    <t>JAKARTA, INDONESIA.</t>
  </si>
  <si>
    <t>VANCOUVER, CANADA</t>
  </si>
  <si>
    <t>YANTIAN, CHINA</t>
  </si>
  <si>
    <t>MEN'S WOVEN SHORTS AND PANTS</t>
  </si>
  <si>
    <t>KEELUNG, TAIWAN.</t>
  </si>
  <si>
    <t>HAKATA, JAPAN</t>
  </si>
  <si>
    <t>LOS ANGELES , USA.</t>
  </si>
  <si>
    <t>x</t>
  </si>
  <si>
    <t>MEN'S WOVEN  PANTS &amp; SHORTS</t>
  </si>
  <si>
    <t>DAC0024197</t>
  </si>
  <si>
    <t xml:space="preserve">EPIC GARMENTS DWC-LLC </t>
  </si>
  <si>
    <t>NEW YORK, USD</t>
  </si>
  <si>
    <r>
      <rPr>
        <b/>
        <sz val="11"/>
        <color rgb="FFFF0000"/>
        <rFont val="Open Sans"/>
        <family val="2"/>
      </rPr>
      <t xml:space="preserve">Sample selection: </t>
    </r>
    <r>
      <rPr>
        <sz val="11"/>
        <color rgb="FFFF0000"/>
        <rFont val="Open Sans"/>
        <family val="2"/>
      </rPr>
      <t>Using the sampling guideline in Audit sampling sample size for significant risk and not relying on control table Ref# DTTL Figure 23002-4.2 (see below) the following samples were selected for performing test of detail on  revenue during the year.</t>
    </r>
  </si>
  <si>
    <r>
      <t xml:space="preserve">Date: </t>
    </r>
    <r>
      <rPr>
        <sz val="11"/>
        <rFont val="Open Sans"/>
        <family val="2"/>
      </rPr>
      <t>15 July 2020</t>
    </r>
  </si>
  <si>
    <t xml:space="preserve">Date: </t>
  </si>
  <si>
    <t>N/A</t>
  </si>
  <si>
    <t>Washing of RMG</t>
  </si>
  <si>
    <t>Intercompany wash sales to PGCL</t>
  </si>
  <si>
    <t>Checked with bank statement</t>
  </si>
  <si>
    <t>Payment received bank</t>
  </si>
  <si>
    <t>Payment received date</t>
  </si>
  <si>
    <t>HSBC</t>
  </si>
  <si>
    <t>14/7/19</t>
  </si>
  <si>
    <t>18/7/19</t>
  </si>
  <si>
    <t>18/8/19</t>
  </si>
  <si>
    <t>30/7/19</t>
  </si>
  <si>
    <t>25/7/19</t>
  </si>
  <si>
    <t>1/8/19</t>
  </si>
  <si>
    <t>4/8/19</t>
  </si>
  <si>
    <t>7/8/19</t>
  </si>
  <si>
    <t>21/8/19</t>
  </si>
  <si>
    <t>19/8/19</t>
  </si>
  <si>
    <t>26/8/19</t>
  </si>
  <si>
    <t>29/8/19</t>
  </si>
  <si>
    <t>9/9/19</t>
  </si>
  <si>
    <t>12/9/19</t>
  </si>
  <si>
    <t>19/9/19</t>
  </si>
  <si>
    <t>23/9/19</t>
  </si>
  <si>
    <t>26/9/19</t>
  </si>
  <si>
    <t>2/10/19</t>
  </si>
  <si>
    <t>10/10/19</t>
  </si>
  <si>
    <t>14/10/19</t>
  </si>
  <si>
    <t>16/10/19</t>
  </si>
  <si>
    <t>20/10/19</t>
  </si>
  <si>
    <t>23/10/19</t>
  </si>
  <si>
    <t>27/10/19</t>
  </si>
  <si>
    <t>31/10/19</t>
  </si>
  <si>
    <t>3/11/19</t>
  </si>
  <si>
    <t>3/10/19</t>
  </si>
  <si>
    <t>19/11/19</t>
  </si>
  <si>
    <t>21/11/19</t>
  </si>
  <si>
    <t>SCB</t>
  </si>
  <si>
    <t>29/10/19</t>
  </si>
  <si>
    <t>26/11/19</t>
  </si>
  <si>
    <t>1/12/19</t>
  </si>
  <si>
    <t>3/12/19</t>
  </si>
  <si>
    <t>15/12/19</t>
  </si>
  <si>
    <t>2/1/20</t>
  </si>
  <si>
    <t>22/12/19</t>
  </si>
  <si>
    <t>19/12/19</t>
  </si>
  <si>
    <t>26/12/19</t>
  </si>
  <si>
    <t>6/1/20</t>
  </si>
  <si>
    <t>5/1/20</t>
  </si>
  <si>
    <t>12/1/20</t>
  </si>
  <si>
    <t>22/1/20</t>
  </si>
  <si>
    <t>26/1/20</t>
  </si>
  <si>
    <t>2/2/20</t>
  </si>
  <si>
    <t>5/2/20</t>
  </si>
  <si>
    <t>6/2/20</t>
  </si>
  <si>
    <t>12/2/20</t>
  </si>
  <si>
    <t>16/2/20</t>
  </si>
  <si>
    <t>24/2/20</t>
  </si>
  <si>
    <t>20/2/20</t>
  </si>
  <si>
    <t>1/3/20</t>
  </si>
  <si>
    <t>3/3/20</t>
  </si>
  <si>
    <t>27/2/20</t>
  </si>
  <si>
    <t>To perform test of details on revenue.</t>
  </si>
  <si>
    <t xml:space="preserve">Sl # </t>
  </si>
  <si>
    <t>Mode of shipment</t>
  </si>
  <si>
    <t>Bill of lading/Air way bill No</t>
  </si>
  <si>
    <t>ETD/Bill of lading/Air way date</t>
  </si>
  <si>
    <t>Invoice No</t>
  </si>
  <si>
    <t>Invoice date</t>
  </si>
  <si>
    <t>Customer Name</t>
  </si>
  <si>
    <t>Quantity</t>
  </si>
  <si>
    <t>UoM</t>
  </si>
  <si>
    <t>Courier</t>
  </si>
  <si>
    <t>SC2915LVSG019019</t>
  </si>
  <si>
    <t>LEVIS</t>
  </si>
  <si>
    <t>CTN</t>
  </si>
  <si>
    <t>SC2915LVMX022919</t>
  </si>
  <si>
    <t>SC2519LVBE019319</t>
  </si>
  <si>
    <t>SC2915LVMY022419</t>
  </si>
  <si>
    <t>SC2915LVUS020519</t>
  </si>
  <si>
    <t>SC2915LVUS019519</t>
  </si>
  <si>
    <t>SC2915LVUS023019</t>
  </si>
  <si>
    <t>SC2915LVUS019419</t>
  </si>
  <si>
    <t>SC2915LVUS020119</t>
  </si>
  <si>
    <t>SC2915LVUS021619</t>
  </si>
  <si>
    <t>SC2915LVUS020319</t>
  </si>
  <si>
    <t>SC2915LVCA021819</t>
  </si>
  <si>
    <t>SC2915LVUS022719</t>
  </si>
  <si>
    <t>SC2915LVUS018619</t>
  </si>
  <si>
    <t>SC2915LVMY019119</t>
  </si>
  <si>
    <t>SC2915LVUS018319</t>
  </si>
  <si>
    <t>SC2519LVBE020219</t>
  </si>
  <si>
    <t>SC2915LVUS018419</t>
  </si>
  <si>
    <t>SC2915LVMX022819</t>
  </si>
  <si>
    <t>SC2915LVPA021419</t>
  </si>
  <si>
    <t>SC2915LVUS021219</t>
  </si>
  <si>
    <t>SC2915LVSG022319</t>
  </si>
  <si>
    <t>SC2915LVUS017919</t>
  </si>
  <si>
    <t>SC2915LVUS022019</t>
  </si>
  <si>
    <t>SC2915LVUS021919</t>
  </si>
  <si>
    <t>SC2915LVUS021119</t>
  </si>
  <si>
    <t>SC2915LVUS018719</t>
  </si>
  <si>
    <t>SC2915LVUS021019</t>
  </si>
  <si>
    <t>SC2915LVCA020419</t>
  </si>
  <si>
    <t>SC2915LVUS018219</t>
  </si>
  <si>
    <t>SC2519LVBE018119</t>
  </si>
  <si>
    <t>SC2915LVUS020819</t>
  </si>
  <si>
    <t>SC2915LVUS018019</t>
  </si>
  <si>
    <t>SC2915LVUS017819</t>
  </si>
  <si>
    <t>SC2915LVUS021719</t>
  </si>
  <si>
    <t>SC2915LVCA018519</t>
  </si>
  <si>
    <t>SC2915LVUS022219</t>
  </si>
  <si>
    <t>SC2915LVUS021519</t>
  </si>
  <si>
    <t>SC2519LVBE022619</t>
  </si>
  <si>
    <t>SC2915LVUS020619</t>
  </si>
  <si>
    <t>SC2915LVUS020919</t>
  </si>
  <si>
    <t>SC2915LVUS018919</t>
  </si>
  <si>
    <t>SC2519LVBE021319</t>
  </si>
  <si>
    <t>SC2915LVPK019219</t>
  </si>
  <si>
    <t>Shipment</t>
  </si>
  <si>
    <t>CGP/19/PA238744</t>
  </si>
  <si>
    <t>C2874LVTH077419</t>
  </si>
  <si>
    <t>DKSH (Thiland) Limited</t>
  </si>
  <si>
    <t xml:space="preserve"> CTN</t>
  </si>
  <si>
    <t>LEVI STRAUSS DE MEXICO</t>
  </si>
  <si>
    <t>Air ways</t>
  </si>
  <si>
    <t>NBG43227973</t>
  </si>
  <si>
    <t>C2938UQ19LA0661</t>
  </si>
  <si>
    <t>UNIQLO</t>
  </si>
  <si>
    <t>KG</t>
  </si>
  <si>
    <t>DAC0018041</t>
  </si>
  <si>
    <t>C2928UQ19OSA0730</t>
  </si>
  <si>
    <t>UNIQLO CO. LTD</t>
  </si>
  <si>
    <t>M83143773</t>
  </si>
  <si>
    <t>C2874LVUS076919</t>
  </si>
  <si>
    <t>LEVI STRAUSS &amp; CO</t>
  </si>
  <si>
    <t>CGPMEX74767</t>
  </si>
  <si>
    <t>C2876LVMX077019</t>
  </si>
  <si>
    <t>F83168899</t>
  </si>
  <si>
    <t>C2872LVUS073519</t>
  </si>
  <si>
    <t>HLCUCG6190622759</t>
  </si>
  <si>
    <t>C2874LVCA077219</t>
  </si>
  <si>
    <t>CGP/19/PA238887</t>
  </si>
  <si>
    <t>C2874LVGR077319</t>
  </si>
  <si>
    <t>DHL SOLUTIONS</t>
  </si>
  <si>
    <t>A83141978</t>
  </si>
  <si>
    <t>C2874LVUS076719</t>
  </si>
  <si>
    <t>B83141978</t>
  </si>
  <si>
    <t>C2874LVUS076819</t>
  </si>
  <si>
    <t>NBG43225313</t>
  </si>
  <si>
    <t>C2902UQ19YAN0762</t>
  </si>
  <si>
    <t>FAST RETAILING TRADING CO</t>
  </si>
  <si>
    <t>C2908LUVK077519</t>
  </si>
  <si>
    <t>LEVI STRAUSS GLOBAL TRADING CO</t>
  </si>
  <si>
    <t>GPS210402</t>
  </si>
  <si>
    <t>C2908LUVK078019</t>
  </si>
  <si>
    <t>BAC058433</t>
  </si>
  <si>
    <t>C2921UQ19NY0760</t>
  </si>
  <si>
    <t>UNIQLO USA</t>
  </si>
  <si>
    <t>DAAC0026183</t>
  </si>
  <si>
    <t>C3089UQ20TOK0550</t>
  </si>
  <si>
    <t>CGPMEX85990</t>
  </si>
  <si>
    <t>C3054LVMX058020</t>
  </si>
  <si>
    <t>DAC8064615</t>
  </si>
  <si>
    <t>C3084LVGR058220</t>
  </si>
  <si>
    <t>DAC0028184</t>
  </si>
  <si>
    <t>C3089UQ20OSA0547</t>
  </si>
  <si>
    <t>DACASA15162</t>
  </si>
  <si>
    <t>C374UQ20PH0463</t>
  </si>
  <si>
    <t>FAST RETAILING PHILIPPINES INC</t>
  </si>
  <si>
    <t>DACASA90935</t>
  </si>
  <si>
    <t>C3091UQ20ID0443</t>
  </si>
  <si>
    <t>PT FAST RETAILING INDONESIA LOGISTIC</t>
  </si>
  <si>
    <t>DACASB18836</t>
  </si>
  <si>
    <t>C309IUQ20MY0579</t>
  </si>
  <si>
    <t>UNIQLO (MALAYSIA)</t>
  </si>
  <si>
    <t>HLCHUDA1200628778</t>
  </si>
  <si>
    <t>C3067LVCA058120</t>
  </si>
  <si>
    <t>EXPEDITORS INTERNATIONAL</t>
  </si>
  <si>
    <t>DACASC06384</t>
  </si>
  <si>
    <t>C3120432147001</t>
  </si>
  <si>
    <t>DACASC06852</t>
  </si>
  <si>
    <t>C3120UQ20YAN0587</t>
  </si>
  <si>
    <t>NBG43328246</t>
  </si>
  <si>
    <t>C3121UQ20TOK0563</t>
  </si>
  <si>
    <t>UNIQLO CO LTD</t>
  </si>
  <si>
    <t>DACARZ43975</t>
  </si>
  <si>
    <t>C3122UQ20SHA0559</t>
  </si>
  <si>
    <t>DACARZ47372</t>
  </si>
  <si>
    <t>C3122UQ20SHA0560</t>
  </si>
  <si>
    <t>DACARZ51200</t>
  </si>
  <si>
    <t>C3122UQ20YAN0561</t>
  </si>
  <si>
    <t>DACARZ50360</t>
  </si>
  <si>
    <t>C3122UQ20YAN0562</t>
  </si>
  <si>
    <t>DACARZ43662</t>
  </si>
  <si>
    <t>C3128UQ20SHA0534</t>
  </si>
  <si>
    <t>DACARZ46974</t>
  </si>
  <si>
    <t>C3128UQ20SHA0535</t>
  </si>
  <si>
    <t>01 July 2020 to 30 June 2021</t>
  </si>
  <si>
    <t>2018000056</t>
  </si>
  <si>
    <t>2018000526</t>
  </si>
  <si>
    <t>2018000652</t>
  </si>
  <si>
    <t>2018001047</t>
  </si>
  <si>
    <t>2018000345</t>
  </si>
  <si>
    <t>2018000703</t>
  </si>
  <si>
    <t>2018000320</t>
  </si>
  <si>
    <t>2018000563</t>
  </si>
  <si>
    <t>2018000658</t>
  </si>
  <si>
    <t>2008000061</t>
  </si>
  <si>
    <t>2018000593</t>
  </si>
  <si>
    <t>2018001001</t>
  </si>
  <si>
    <t>2018000177</t>
  </si>
  <si>
    <t>2018000285</t>
  </si>
  <si>
    <t>2018000209</t>
  </si>
  <si>
    <t>2018000811</t>
  </si>
  <si>
    <t>2018000944</t>
  </si>
  <si>
    <t>2018000613</t>
  </si>
  <si>
    <t>2018000463</t>
  </si>
  <si>
    <t>2018000330</t>
  </si>
  <si>
    <t>2018000878</t>
  </si>
  <si>
    <t>2018000499</t>
  </si>
  <si>
    <t>2008000065</t>
  </si>
  <si>
    <t>2018000429</t>
  </si>
  <si>
    <t>2018001089</t>
  </si>
  <si>
    <t>2018000816</t>
  </si>
  <si>
    <t>2018001130</t>
  </si>
  <si>
    <t>2018000046</t>
  </si>
  <si>
    <t>2018000422</t>
  </si>
  <si>
    <t>2018001178</t>
  </si>
  <si>
    <t>2018000666</t>
  </si>
  <si>
    <t>2018000202</t>
  </si>
  <si>
    <t>2018000448</t>
  </si>
  <si>
    <t>2018000211</t>
  </si>
  <si>
    <t>2008000006</t>
  </si>
  <si>
    <t>2018000253</t>
  </si>
  <si>
    <t>2018001221</t>
  </si>
  <si>
    <t>2018001236</t>
  </si>
  <si>
    <t>2018000981</t>
  </si>
  <si>
    <t>2018000753</t>
  </si>
  <si>
    <t>2018001025</t>
  </si>
  <si>
    <t>2018001185</t>
  </si>
  <si>
    <t>2018001138</t>
  </si>
  <si>
    <t>2018000899</t>
  </si>
  <si>
    <t>2018000401</t>
  </si>
  <si>
    <t>2018001015</t>
  </si>
  <si>
    <t>2018000831</t>
  </si>
  <si>
    <t>2018001286</t>
  </si>
  <si>
    <t>2018000587</t>
  </si>
  <si>
    <t>2018000350</t>
  </si>
  <si>
    <t>2018000286</t>
  </si>
  <si>
    <t>2018001039</t>
  </si>
  <si>
    <t>2018000252</t>
  </si>
  <si>
    <t>2018000402</t>
  </si>
  <si>
    <t>2018000413</t>
  </si>
  <si>
    <t>2018000988</t>
  </si>
  <si>
    <t>2018001056</t>
  </si>
  <si>
    <t>2018000520</t>
  </si>
  <si>
    <t>2018000311</t>
  </si>
  <si>
    <t>2018000356</t>
  </si>
  <si>
    <t>2018000975</t>
  </si>
  <si>
    <t>2018000912</t>
  </si>
  <si>
    <t>2018000668</t>
  </si>
  <si>
    <t>2018000233</t>
  </si>
  <si>
    <t>2018000932</t>
  </si>
  <si>
    <t>2018001102</t>
  </si>
  <si>
    <t>2018000514</t>
  </si>
  <si>
    <t>2018000189</t>
  </si>
  <si>
    <t>2018000681</t>
  </si>
  <si>
    <t>2018000678</t>
  </si>
  <si>
    <t>2018001088</t>
  </si>
  <si>
    <t>2018000255</t>
  </si>
  <si>
    <t>2018000622</t>
  </si>
  <si>
    <t>2018000836</t>
  </si>
  <si>
    <t>2018000321</t>
  </si>
  <si>
    <t>2018001211</t>
  </si>
  <si>
    <t>2018001076</t>
  </si>
  <si>
    <t>2018000290</t>
  </si>
  <si>
    <t>2018000178</t>
  </si>
  <si>
    <t>2018000548</t>
  </si>
  <si>
    <t>2018000604</t>
  </si>
  <si>
    <t>2018000577</t>
  </si>
  <si>
    <t>2018000854</t>
  </si>
  <si>
    <t>2018000746</t>
  </si>
  <si>
    <t>2018001207</t>
  </si>
  <si>
    <t>2018000776</t>
  </si>
  <si>
    <t>2018000871</t>
  </si>
  <si>
    <t>2018000671</t>
  </si>
  <si>
    <t>40101013</t>
  </si>
  <si>
    <t>C3074UQ20PH0463</t>
  </si>
  <si>
    <t>2859-034031-2020</t>
  </si>
  <si>
    <t>Manila, Philipines</t>
  </si>
  <si>
    <t>C3121UQ20OSA0647</t>
  </si>
  <si>
    <t>2859-051650-2020</t>
  </si>
  <si>
    <t>CIPL/087/20</t>
  </si>
  <si>
    <t>DAC0026772</t>
  </si>
  <si>
    <t>UNIQLO Ltd.</t>
  </si>
  <si>
    <t>UNIQLO Co Ltd.</t>
  </si>
  <si>
    <t>C3068LVCL080120</t>
  </si>
  <si>
    <t>2859-064390-2020</t>
  </si>
  <si>
    <t>HDAK00001129</t>
  </si>
  <si>
    <t>VALPARAISO, CHILE</t>
  </si>
  <si>
    <t>MEN'S WOVEN  SHORTS</t>
  </si>
  <si>
    <t>C3136UQ20HAK0763</t>
  </si>
  <si>
    <t>2859-062491-2020</t>
  </si>
  <si>
    <t>CIPL/088/20</t>
  </si>
  <si>
    <t>DAC0028108</t>
  </si>
  <si>
    <t>HAKATA, JAPAN.</t>
  </si>
  <si>
    <t>C3167UQ20TW0829</t>
  </si>
  <si>
    <t>2859-068964-2020</t>
  </si>
  <si>
    <t>HAWB-YBD00025620</t>
  </si>
  <si>
    <t>UNIQLO TAIWAN., LTD.</t>
  </si>
  <si>
    <t>TAIPEI</t>
  </si>
  <si>
    <t>09.09.2020</t>
  </si>
  <si>
    <t>09/09/2020</t>
  </si>
  <si>
    <t>C3099LVUS082720</t>
  </si>
  <si>
    <t>2859-068624-20</t>
  </si>
  <si>
    <t>A04933110</t>
  </si>
  <si>
    <t>Levi strauss &amp; Co</t>
  </si>
  <si>
    <t>Newyork.NY</t>
  </si>
  <si>
    <t>18.10.2020</t>
  </si>
  <si>
    <t>Levi Strauss Chile Limited</t>
  </si>
  <si>
    <t>C03170US20-0926</t>
  </si>
  <si>
    <t>2859 - 075184- 20</t>
  </si>
  <si>
    <t>MEDUKA524264</t>
  </si>
  <si>
    <t>Walmart In.</t>
  </si>
  <si>
    <t>HOUSTON FLOW</t>
  </si>
  <si>
    <t>Jogger</t>
  </si>
  <si>
    <t>21.10.2020</t>
  </si>
  <si>
    <t>C3205UQ20PH0953</t>
  </si>
  <si>
    <t>2859-065426-2020</t>
  </si>
  <si>
    <t>DACATZ75050</t>
  </si>
  <si>
    <t>Manila CY</t>
  </si>
  <si>
    <t>WOMEN'S WOVEN TROUSERS</t>
  </si>
  <si>
    <t>C3169UQ20TOK1030</t>
  </si>
  <si>
    <t>DAC0029647</t>
  </si>
  <si>
    <t>C3142LVUS094520</t>
  </si>
  <si>
    <t>2859-084205-20</t>
  </si>
  <si>
    <t>A08119358</t>
  </si>
  <si>
    <t>22.11.2020</t>
  </si>
  <si>
    <t>Payment document number</t>
  </si>
  <si>
    <t>EDL/0022943/20</t>
  </si>
  <si>
    <t>EDL/0023359/20</t>
  </si>
  <si>
    <t>EDL/0021239/20</t>
  </si>
  <si>
    <t>EDL/0021093/19</t>
  </si>
  <si>
    <t>EDL/0022476/20</t>
  </si>
  <si>
    <t>EDL/0022397/20</t>
  </si>
  <si>
    <t>EDL/0022091/20</t>
  </si>
  <si>
    <t>EDL/0022980/20</t>
  </si>
  <si>
    <t>EDL/0022095/20</t>
  </si>
  <si>
    <t>EDL/0023544/20</t>
  </si>
  <si>
    <t>[j]</t>
  </si>
  <si>
    <t>[k]</t>
  </si>
  <si>
    <t>[l]</t>
  </si>
  <si>
    <t>C3093UQ20TOK0589</t>
  </si>
  <si>
    <t>2859-045641-2020</t>
  </si>
  <si>
    <t>DAC0026369</t>
  </si>
  <si>
    <t>C3121UQ20TOK0630</t>
  </si>
  <si>
    <t>2859-050554-2020</t>
  </si>
  <si>
    <t>DAC0026939</t>
  </si>
  <si>
    <t xml:space="preserve">Bank statement (USD) </t>
  </si>
  <si>
    <t>C3128UQ20TOK0721</t>
  </si>
  <si>
    <t>2859-058587-2020</t>
  </si>
  <si>
    <t>DAC0027329</t>
  </si>
  <si>
    <t>C3085LVCA075320</t>
  </si>
  <si>
    <t>2859-062473-20</t>
  </si>
  <si>
    <t>HLCUDA1200814576</t>
  </si>
  <si>
    <t>MENS 96% COTTON 4% ELASTANE WOVEN PANT</t>
  </si>
  <si>
    <t>C3083LVUS080020</t>
  </si>
  <si>
    <t>2859-064397-20</t>
  </si>
  <si>
    <t>A04606258</t>
  </si>
  <si>
    <t>C3101LVUS080920</t>
  </si>
  <si>
    <t>2859-067078-20</t>
  </si>
  <si>
    <t>MAEU-A04736773</t>
  </si>
  <si>
    <t>NEWYORK, USA</t>
  </si>
  <si>
    <t>MENS 97% COTTON 3% ELASTANE WOVEN PANT</t>
  </si>
  <si>
    <t>C3093UQ20TOK0823</t>
  </si>
  <si>
    <t>2859-068138-2020</t>
  </si>
  <si>
    <t>CIPL/087/20, 05-JAN-2020</t>
  </si>
  <si>
    <t>DAC0028467</t>
  </si>
  <si>
    <t>C3151UQ20OSA0792</t>
  </si>
  <si>
    <t>2859-064293-2020</t>
  </si>
  <si>
    <t>CIPL/088/20, 31-MAY-2020</t>
  </si>
  <si>
    <t>DAC0028394</t>
  </si>
  <si>
    <t>C3208UQ20MY0865</t>
  </si>
  <si>
    <t>2859-071087-2020</t>
  </si>
  <si>
    <t>DACATP11764</t>
  </si>
  <si>
    <t>MUS sample amount in USD (GL)</t>
  </si>
  <si>
    <t>C3159UQ20NAG0880</t>
  </si>
  <si>
    <t>859-072174-2020</t>
  </si>
  <si>
    <t>CIPL/088/20,</t>
  </si>
  <si>
    <t>DAC-0028780</t>
  </si>
  <si>
    <t>UNIQLO Q. CO.Ltd</t>
  </si>
  <si>
    <t>C03170US20-0892</t>
  </si>
  <si>
    <t>2859 -072572 - 20</t>
  </si>
  <si>
    <t>WALMART INC.</t>
  </si>
  <si>
    <t>MOBILE,USA</t>
  </si>
  <si>
    <t>C3152TS20UK0849</t>
  </si>
  <si>
    <t>2859-070214-2020</t>
  </si>
  <si>
    <t>CIPL/089/20</t>
  </si>
  <si>
    <t>MAEU-CG5249538</t>
  </si>
  <si>
    <t>EPIC GARMENTS DWC-LLC</t>
  </si>
  <si>
    <t>TESCO STORES LIMITED</t>
  </si>
  <si>
    <t>FELIXSTOWE</t>
  </si>
  <si>
    <t>WOMENS JEGGING WOVEN</t>
  </si>
  <si>
    <t>Total</t>
  </si>
  <si>
    <t>C3133SB20UK0843</t>
  </si>
  <si>
    <t>2859-070043-2020</t>
  </si>
  <si>
    <t>ACSBD0383453</t>
  </si>
  <si>
    <t>SAINSBURRY SUPER MARKET</t>
  </si>
  <si>
    <t>WOMENS WOVEN SKIRTS</t>
  </si>
  <si>
    <t>C3095QTUS095920</t>
  </si>
  <si>
    <t>2859-078230-20</t>
  </si>
  <si>
    <t>LONG BEACH, USA</t>
  </si>
  <si>
    <t>MEN'S 64% COTTON 34% POLYESTER 2% ELASTANE WOVEN PANT</t>
  </si>
  <si>
    <t>AGL-001359</t>
  </si>
  <si>
    <t>C03170US20-0960</t>
  </si>
  <si>
    <t>2859 -077372- 20</t>
  </si>
  <si>
    <t>MAEU-240652867</t>
  </si>
  <si>
    <t>NORFOLK</t>
  </si>
  <si>
    <t>JOGGER</t>
  </si>
  <si>
    <t>C3134SB20UK0920</t>
  </si>
  <si>
    <t>2859-074402-2020</t>
  </si>
  <si>
    <t>ACSBD0385448</t>
  </si>
  <si>
    <t>MENS WOVEN JEGGINGS</t>
  </si>
  <si>
    <t>C3205UQ20EU0976</t>
  </si>
  <si>
    <t>2859-078021-2020</t>
  </si>
  <si>
    <t>DMCQCGP5302662</t>
  </si>
  <si>
    <t>WOMENS WOVEN PANTS</t>
  </si>
  <si>
    <t>C3205UQ20YAN1006</t>
  </si>
  <si>
    <t>2859-081701-2020</t>
  </si>
  <si>
    <t>DACAVJ37575</t>
  </si>
  <si>
    <t>FAST RETAILING CHINA, INC.</t>
  </si>
  <si>
    <t>C3205UQ20SHA1005</t>
  </si>
  <si>
    <t>2859-081702-2020</t>
  </si>
  <si>
    <t>DACAVJ37306</t>
  </si>
  <si>
    <t>FAST RETAILING CHINA TRADING CO.</t>
  </si>
  <si>
    <t>WOMENS WOVEN TROUSER</t>
  </si>
  <si>
    <t>C3207UQ20TOM1047</t>
  </si>
  <si>
    <t>2859-083462-2020</t>
  </si>
  <si>
    <t>DAC0029759</t>
  </si>
  <si>
    <t>TOMAKAMAI, JAPAN</t>
  </si>
  <si>
    <t>MENS WOVENS PANTS</t>
  </si>
  <si>
    <t>C3140LVUS098720</t>
  </si>
  <si>
    <t>2859-080336-20</t>
  </si>
  <si>
    <t>C3207UQ20NAG1080</t>
  </si>
  <si>
    <t>2859-084514-2020</t>
  </si>
  <si>
    <t>DAC0030033</t>
  </si>
  <si>
    <t>C03170US20-1041</t>
  </si>
  <si>
    <t>2859-083615-20</t>
  </si>
  <si>
    <t>MEDUKA571513</t>
  </si>
  <si>
    <t>WALMART IN</t>
  </si>
  <si>
    <t>C3169UQ20SG1077</t>
  </si>
  <si>
    <t>2859-084350-2020</t>
  </si>
  <si>
    <t>DACAVT60493</t>
  </si>
  <si>
    <t>UNIQLO SINGAPORE CO LTD.</t>
  </si>
  <si>
    <t>EPIC DESIGNERS LTD&gt;</t>
  </si>
  <si>
    <t>SINGAPORE</t>
  </si>
  <si>
    <t>C3142LVUS114820</t>
  </si>
  <si>
    <t>2859-088063-20</t>
  </si>
  <si>
    <t>MAEUR08136528</t>
  </si>
  <si>
    <t>MAEUR08136529</t>
  </si>
  <si>
    <t>MAEUR08136530</t>
  </si>
  <si>
    <t>MAEUR08136531</t>
  </si>
  <si>
    <t>NEWARK</t>
  </si>
  <si>
    <t>TOTAL</t>
  </si>
  <si>
    <t>C3148LVCL116920</t>
  </si>
  <si>
    <t>2859-088009-2020</t>
  </si>
  <si>
    <t>DAC8072754</t>
  </si>
  <si>
    <t>LEVI STRAUSS CHILLE LIMITADA</t>
  </si>
  <si>
    <t>VALPARAISO</t>
  </si>
  <si>
    <t>Elastens woven Pants</t>
  </si>
  <si>
    <t>Place of discharge not mathed between BL and CI</t>
  </si>
  <si>
    <t>C3215UQ20TOK1131</t>
  </si>
  <si>
    <t>2859-086801-2020</t>
  </si>
  <si>
    <t>DAC0030398</t>
  </si>
  <si>
    <t>UNIQLO LTD</t>
  </si>
  <si>
    <t>C3168UQ20TOK1177</t>
  </si>
  <si>
    <t>2859-087935-2020</t>
  </si>
  <si>
    <t>DAC0030516</t>
  </si>
  <si>
    <t>MENS WOVENS PANT</t>
  </si>
  <si>
    <t>C3102LVUS118920</t>
  </si>
  <si>
    <t>2859-090300-20</t>
  </si>
  <si>
    <t>MAEU_NN8143758</t>
  </si>
  <si>
    <t xml:space="preserve">LEVI STRAUSS </t>
  </si>
  <si>
    <t>C3233UQ20OSA1218</t>
  </si>
  <si>
    <t>2859-091842-2020</t>
  </si>
  <si>
    <t>DAC0030818</t>
  </si>
  <si>
    <t>OSAKA,JAPAN</t>
  </si>
  <si>
    <t>C3205UQ20SHA1097</t>
  </si>
  <si>
    <t>2859-085254-2020</t>
  </si>
  <si>
    <t>NBG43355432</t>
  </si>
  <si>
    <t>FAST RETAILING CHINA</t>
  </si>
  <si>
    <t>C3233UQ20OSA1251</t>
  </si>
  <si>
    <t>2859-092869-2020</t>
  </si>
  <si>
    <t>DAC0031011</t>
  </si>
  <si>
    <t>C3168UQ20TOK1291</t>
  </si>
  <si>
    <t>2859-096609-2020</t>
  </si>
  <si>
    <t>DAC0031220</t>
  </si>
  <si>
    <t>C3234UQ20OSA1330</t>
  </si>
  <si>
    <t>2859-097561-2020</t>
  </si>
  <si>
    <t>DAC0031347</t>
  </si>
  <si>
    <t>C3234UQ20HAK1329</t>
  </si>
  <si>
    <t>2859-097560-2020</t>
  </si>
  <si>
    <t>DAC0031389</t>
  </si>
  <si>
    <t>C3234UQ20TOM1327</t>
  </si>
  <si>
    <t>2859-097558-2020</t>
  </si>
  <si>
    <t>DAC0031424</t>
  </si>
  <si>
    <t>UNIQLO LTD.</t>
  </si>
  <si>
    <t>TAMAKOMAI, JAPAN</t>
  </si>
  <si>
    <t>C3168UQ20OSA1345</t>
  </si>
  <si>
    <t>2859-099326-2020</t>
  </si>
  <si>
    <t xml:space="preserve"> CIPL/088/20,</t>
  </si>
  <si>
    <t>NBG43359794</t>
  </si>
  <si>
    <t>C3218LVUS130520</t>
  </si>
  <si>
    <t>2859-097333-20</t>
  </si>
  <si>
    <t>DAC2398840</t>
  </si>
  <si>
    <t>C3234UQ20TOK1324</t>
  </si>
  <si>
    <t>2859-097214-2020</t>
  </si>
  <si>
    <t>DAC0031557</t>
  </si>
  <si>
    <t>TOKOYO,JAPAN</t>
  </si>
  <si>
    <t>C3235UQ20MEL1400</t>
  </si>
  <si>
    <t>2859-101374-2020</t>
  </si>
  <si>
    <t>DAC0031979</t>
  </si>
  <si>
    <t>UNIQLO AUSTRALIA PTY INC.</t>
  </si>
  <si>
    <t>MELBOURNE, AUSTRALIA</t>
  </si>
  <si>
    <t>C3232UQ21HAK0030</t>
  </si>
  <si>
    <t>2859-002515-2021</t>
  </si>
  <si>
    <t>DAC0032454</t>
  </si>
  <si>
    <t>UNIQLO  CO. LTD</t>
  </si>
  <si>
    <t>C3253UQ21TH0036</t>
  </si>
  <si>
    <t>2859-003555-2021</t>
  </si>
  <si>
    <t>CIPL/090/20</t>
  </si>
  <si>
    <t>DAC0032442</t>
  </si>
  <si>
    <t>UNIQLO THAILAND CO LTD</t>
  </si>
  <si>
    <t>LAEM CHABANG, THAILAND</t>
  </si>
  <si>
    <t>C3236LVUS000921</t>
  </si>
  <si>
    <t>2859-002393-21</t>
  </si>
  <si>
    <t>MAEUA08229010</t>
  </si>
  <si>
    <t xml:space="preserve">LEVI STARUSS </t>
  </si>
  <si>
    <t>C3242LVUS008921</t>
  </si>
  <si>
    <t>2859-007222-21</t>
  </si>
  <si>
    <t>MAEUA08249694</t>
  </si>
  <si>
    <t>LOS ANGELES</t>
  </si>
  <si>
    <t>C3272UQ21HAK0115</t>
  </si>
  <si>
    <t>2859-008288-2021</t>
  </si>
  <si>
    <t>CIPL/090/20,</t>
  </si>
  <si>
    <t>DAC0033182</t>
  </si>
  <si>
    <t>C3272UQ21SEN0112</t>
  </si>
  <si>
    <t>2859-008291-2021</t>
  </si>
  <si>
    <t>DAC0033160</t>
  </si>
  <si>
    <t>UNIQLO CO. LTD.</t>
  </si>
  <si>
    <t>SENDAI,JAPAN</t>
  </si>
  <si>
    <t>C3260UQ21OSA0181</t>
  </si>
  <si>
    <t>2859-011251-2021</t>
  </si>
  <si>
    <t>DAC0033419</t>
  </si>
  <si>
    <t>C3272UQ21TOK0162</t>
  </si>
  <si>
    <t>2859-010730-2021</t>
  </si>
  <si>
    <t>DAC0033417</t>
  </si>
  <si>
    <t>C3290UQ21YOK0217</t>
  </si>
  <si>
    <t>2859-013433-2021</t>
  </si>
  <si>
    <t>DAC0033817</t>
  </si>
  <si>
    <t>YOKOHAMA, JAPAN</t>
  </si>
  <si>
    <t>C3246UQ21TOK0117</t>
  </si>
  <si>
    <t>2859-008437-2021</t>
  </si>
  <si>
    <t>NBG43361780</t>
  </si>
  <si>
    <t>UNIQLO Co. Ltd</t>
  </si>
  <si>
    <t>MENS WOVEN SHORT</t>
  </si>
  <si>
    <t>C3242LVUS0203-21</t>
  </si>
  <si>
    <t>2859-013065-21</t>
  </si>
  <si>
    <t>MAEU08284325</t>
  </si>
  <si>
    <t>LEVI STRAUSS &amp; Co</t>
  </si>
  <si>
    <t>C3254UQ21TOK0224</t>
  </si>
  <si>
    <t>2859-014497-2021</t>
  </si>
  <si>
    <t>DAC0033910</t>
  </si>
  <si>
    <t>C3271UQ21VN0226</t>
  </si>
  <si>
    <t>2859-014734-2021</t>
  </si>
  <si>
    <t>DACAYC38450</t>
  </si>
  <si>
    <t>UNIQLO VIETNAM</t>
  </si>
  <si>
    <t>HO CHI MINCH, VIETNAM</t>
  </si>
  <si>
    <t>C3271UQ21VN0259</t>
  </si>
  <si>
    <t>2859-017110-2021</t>
  </si>
  <si>
    <t>DACAYG29685</t>
  </si>
  <si>
    <t>C3254UQ21TOK0276</t>
  </si>
  <si>
    <t>2859-019050-2021</t>
  </si>
  <si>
    <t>DAC0034481</t>
  </si>
  <si>
    <t>UNIQLO O LTD.</t>
  </si>
  <si>
    <t>MENS WOVEN PANTS</t>
  </si>
  <si>
    <t>C3242LVUS0279-21</t>
  </si>
  <si>
    <t>2859-019503-2021</t>
  </si>
  <si>
    <t>MAEUA8318688</t>
  </si>
  <si>
    <t xml:space="preserve">LEVI STRAUSS  </t>
  </si>
  <si>
    <t>C3290UQ21NAG0301</t>
  </si>
  <si>
    <t>2859-020725-2021</t>
  </si>
  <si>
    <t>DAC 0034761</t>
  </si>
  <si>
    <t>C3291UQ21PH0303</t>
  </si>
  <si>
    <t>2859-020727-2021</t>
  </si>
  <si>
    <t>DACAYP32100</t>
  </si>
  <si>
    <t xml:space="preserve">FAST RETAILING PHILIPINES </t>
  </si>
  <si>
    <t>MANILA, PHILIPINES</t>
  </si>
  <si>
    <t>C3272UQ21OSA0318</t>
  </si>
  <si>
    <t>2859-021177-2021</t>
  </si>
  <si>
    <t>DAC0034821</t>
  </si>
  <si>
    <t>C3274UQ21MEL0330</t>
  </si>
  <si>
    <t>2859-021325-2021</t>
  </si>
  <si>
    <t>DAC0034917</t>
  </si>
  <si>
    <t>C3261C&amp;A21GR0353</t>
  </si>
  <si>
    <t>00002859-022545-2021</t>
  </si>
  <si>
    <t>HLCUDA1210318676</t>
  </si>
  <si>
    <t>UNIQLO SDN BHD</t>
  </si>
  <si>
    <t>C3261C&amp;A21GR0381</t>
  </si>
  <si>
    <t>00002859-024099-2021</t>
  </si>
  <si>
    <t>MAEDUKA768986</t>
  </si>
  <si>
    <t>MEN'S SHORTS</t>
  </si>
  <si>
    <t>C3290UQ21YOK0413</t>
  </si>
  <si>
    <t>2859-024476-2021</t>
  </si>
  <si>
    <t>DAC0035206</t>
  </si>
  <si>
    <t>C3290UQ21OSA0417</t>
  </si>
  <si>
    <t>2859-024670-2021</t>
  </si>
  <si>
    <t>DAC0035207</t>
  </si>
  <si>
    <t>C3344UQ21OSA0448</t>
  </si>
  <si>
    <t>2859-027094-2021</t>
  </si>
  <si>
    <t>CIPL/092/21,</t>
  </si>
  <si>
    <t>DAC0035484</t>
  </si>
  <si>
    <t>C3237LVUS0443-21</t>
  </si>
  <si>
    <t>2859-027790-21</t>
  </si>
  <si>
    <t>EPI DESIGNERS LTD</t>
  </si>
  <si>
    <t>LEVI STARUSS  CO. LTD</t>
  </si>
  <si>
    <t>MENS ELASTENE WOVEN PANT</t>
  </si>
  <si>
    <t>MAEUII8383176</t>
  </si>
  <si>
    <t>C3309UQ21HAK0521</t>
  </si>
  <si>
    <t>2859-031504-2021</t>
  </si>
  <si>
    <t>DAC0036020</t>
  </si>
  <si>
    <t>C3081LVMX088720</t>
  </si>
  <si>
    <t>2859-072583-20</t>
  </si>
  <si>
    <t>CGPMEX88521</t>
  </si>
  <si>
    <t>WOMEN WOVEN ELASTENE PANTS</t>
  </si>
  <si>
    <t>C3147LVUS119120</t>
  </si>
  <si>
    <t>2859-090302-20</t>
  </si>
  <si>
    <t>BAC0214086</t>
  </si>
  <si>
    <t>LEVI STRAUSS CO. Ltd</t>
  </si>
  <si>
    <t>C3147LVGR123520</t>
  </si>
  <si>
    <t>2859-092332-20</t>
  </si>
  <si>
    <t>DAC8073721</t>
  </si>
  <si>
    <t>LEVI STRAUSS GLOBAL</t>
  </si>
  <si>
    <t>GERMANY</t>
  </si>
  <si>
    <t>DHAKA, AIR PORT</t>
  </si>
  <si>
    <t>MEN'S ELASTENE WOVEN SHORTS</t>
  </si>
  <si>
    <t>C3218LVUS126520</t>
  </si>
  <si>
    <t>2859-095290-20</t>
  </si>
  <si>
    <t>ONEYDACA23529900</t>
  </si>
  <si>
    <t>LEVI STARUSS</t>
  </si>
  <si>
    <t>NEWYORK, USA.</t>
  </si>
  <si>
    <t>MEN'S ELASTENE WOVEN PANTS</t>
  </si>
  <si>
    <t>C3247UQ20TOM1336</t>
  </si>
  <si>
    <t>2859-098225-2020</t>
  </si>
  <si>
    <t>DAC0031426</t>
  </si>
  <si>
    <t>EPIC DESIGNERS LTD</t>
  </si>
  <si>
    <t>MENS Woven pents</t>
  </si>
  <si>
    <t>C3245UQ20IN1359</t>
  </si>
  <si>
    <t>2859-099336-2020</t>
  </si>
  <si>
    <t>DAC0031666</t>
  </si>
  <si>
    <t>UNIQLO INDIA PVT.CO., LTD.</t>
  </si>
  <si>
    <t>DELHI, INDIA</t>
  </si>
  <si>
    <t>C3243LVUS142020</t>
  </si>
  <si>
    <t>2859-103006-20</t>
  </si>
  <si>
    <t>HTC199304</t>
  </si>
  <si>
    <t>LEVI STARUSS &amp; CO.</t>
  </si>
  <si>
    <t>DHAKA AIR PORT</t>
  </si>
  <si>
    <t>C3223LVUS004821</t>
  </si>
  <si>
    <t>2859-004998-21</t>
  </si>
  <si>
    <t>HH8237094</t>
  </si>
  <si>
    <t>C3247UQ21SEN0042</t>
  </si>
  <si>
    <t>2859-003561-2021</t>
  </si>
  <si>
    <t>DAC0032724</t>
  </si>
  <si>
    <t>C3247UQ21TOM0043</t>
  </si>
  <si>
    <t>2859-003562-2021</t>
  </si>
  <si>
    <t>DAC0032727</t>
  </si>
  <si>
    <t>C3244LVUS0229-21</t>
  </si>
  <si>
    <t>2859-015625-2021</t>
  </si>
  <si>
    <t>AC8298797</t>
  </si>
  <si>
    <t>C3177AMZLB040721</t>
  </si>
  <si>
    <t>2859-024577-2021</t>
  </si>
  <si>
    <t xml:space="preserve"> CIPL/091/20</t>
  </si>
  <si>
    <t>YMLUW562132954</t>
  </si>
  <si>
    <t>AMAZON.COM SERVICES LTD</t>
  </si>
  <si>
    <t>MEN'S SPANDEX WOVEN PANTS</t>
  </si>
  <si>
    <t>C3262LVMX0427-21</t>
  </si>
  <si>
    <t>2859-026254-21</t>
  </si>
  <si>
    <t>CGPMEX96079</t>
  </si>
  <si>
    <t>EGMCL</t>
  </si>
  <si>
    <t>Washing cost</t>
  </si>
  <si>
    <t>PGCL</t>
  </si>
  <si>
    <t>EDL/0022634/20</t>
  </si>
  <si>
    <t>EDL/0023904/20</t>
  </si>
  <si>
    <t>EDL/0026842/20</t>
  </si>
  <si>
    <t>EDL/0023003/20</t>
  </si>
  <si>
    <t>EDL/0024843/20</t>
  </si>
  <si>
    <t>EDL/0023973/20</t>
  </si>
  <si>
    <t>EDL/0024709/20</t>
  </si>
  <si>
    <t>EDL/0024559/20</t>
  </si>
  <si>
    <t>EDL/0026442/20</t>
  </si>
  <si>
    <t>EDL/0021970/20</t>
  </si>
  <si>
    <t>EDL/0022761/20</t>
  </si>
  <si>
    <t>EDL/0022388/20</t>
  </si>
  <si>
    <t>EDL/0026083/20</t>
  </si>
  <si>
    <t>EDL/0024273/20</t>
  </si>
  <si>
    <t>EDL/0023564/20</t>
  </si>
  <si>
    <t>EDL/0023032/20</t>
  </si>
  <si>
    <t>EDL/0025758/20</t>
  </si>
  <si>
    <t>EDL/0023655/20</t>
  </si>
  <si>
    <t>CIPL-PGC-0281-20</t>
  </si>
  <si>
    <t>EDL/0027037/20</t>
  </si>
  <si>
    <t>EDL/0025438/20</t>
  </si>
  <si>
    <t>EDL/0027200/20</t>
  </si>
  <si>
    <t>EDL/0023191/20</t>
  </si>
  <si>
    <t>EDL/0027350/20</t>
  </si>
  <si>
    <t>EDL/0024708/20</t>
  </si>
  <si>
    <t>EDL/0023646/20</t>
  </si>
  <si>
    <t>CIPL-EG-A-007-02</t>
  </si>
  <si>
    <t>EDL/0021634/20</t>
  </si>
  <si>
    <t>EDL/0021295/20</t>
  </si>
  <si>
    <t>CIPL-GTL-003-20</t>
  </si>
  <si>
    <t>EDL/0022366/20</t>
  </si>
  <si>
    <t>EDL/0026288/20</t>
  </si>
  <si>
    <t>EDL/0025118/20</t>
  </si>
  <si>
    <t>EDL/0027372/20</t>
  </si>
  <si>
    <t>EDL/0027320/20</t>
  </si>
  <si>
    <t>EDL/0025854/20</t>
  </si>
  <si>
    <t>EDL/0023262/20</t>
  </si>
  <si>
    <t>EDL/0026501/20</t>
  </si>
  <si>
    <t>EDL/0022641/20</t>
  </si>
  <si>
    <t>EDL/0022826/20</t>
  </si>
  <si>
    <t>EDL/0025434/20</t>
  </si>
  <si>
    <t>DWC/0022709/20</t>
  </si>
  <si>
    <t>EDL/0026380/20</t>
  </si>
  <si>
    <t>EDL/0023261/20</t>
  </si>
  <si>
    <t>EDL/0022345/20</t>
  </si>
  <si>
    <t>16.09.2020</t>
  </si>
  <si>
    <t>EDL/0022580/20</t>
  </si>
  <si>
    <t>23.10.2020</t>
  </si>
  <si>
    <t>EDL/0023137/20</t>
  </si>
  <si>
    <t>01.11.2020</t>
  </si>
  <si>
    <t>EDL/0023907/20</t>
  </si>
  <si>
    <t>01.12.2020</t>
  </si>
  <si>
    <t>EDL/0026355/20</t>
  </si>
  <si>
    <t>25.02.2021</t>
  </si>
  <si>
    <t>EDL/0026916/20</t>
  </si>
  <si>
    <t>21.03.2021</t>
  </si>
  <si>
    <t>EDL/0025852/20</t>
  </si>
  <si>
    <t>18.02.2021</t>
  </si>
  <si>
    <t>EDL/0024706/20</t>
  </si>
  <si>
    <t>27.12.2020</t>
  </si>
  <si>
    <t>EDL/0022253/20</t>
  </si>
  <si>
    <t>EDL/0026203/20</t>
  </si>
  <si>
    <t>23.02.2021</t>
  </si>
  <si>
    <t>EDL/0027082/20</t>
  </si>
  <si>
    <t>31.03.2021</t>
  </si>
  <si>
    <t>EDL/0022122/20</t>
  </si>
  <si>
    <t>13.09.2020</t>
  </si>
  <si>
    <t>EDL/0025391/20</t>
  </si>
  <si>
    <t>27.01.2021</t>
  </si>
  <si>
    <t>EDL/0024085/20</t>
  </si>
  <si>
    <t>08.12.2020</t>
  </si>
  <si>
    <t>EDL/0026692/20</t>
  </si>
  <si>
    <t>14.03.2021</t>
  </si>
  <si>
    <t>EDL/0024849/20</t>
  </si>
  <si>
    <t>19.01.2021</t>
  </si>
  <si>
    <t>EDL/0026990/20</t>
  </si>
  <si>
    <t>29.03.2021</t>
  </si>
  <si>
    <t>EDL/0022549/20</t>
  </si>
  <si>
    <t>29.09.2020</t>
  </si>
  <si>
    <t>EDL/0027009/20</t>
  </si>
  <si>
    <t>25.03.2021</t>
  </si>
  <si>
    <t>EDL/0024685/20</t>
  </si>
  <si>
    <t>EDL/0023945/20</t>
  </si>
  <si>
    <t>26.11.2020</t>
  </si>
  <si>
    <t>EDL/0023783/20</t>
  </si>
  <si>
    <t>17.12.2020</t>
  </si>
  <si>
    <t>EDL/0024442/20</t>
  </si>
  <si>
    <t>EDL/0025611/20</t>
  </si>
  <si>
    <t>31.01.2021</t>
  </si>
  <si>
    <t>EDL/0026577/20</t>
  </si>
  <si>
    <t>09.03.2021</t>
  </si>
  <si>
    <t>EDL/0024086/20</t>
  </si>
  <si>
    <t>EDL/0022688/20</t>
  </si>
  <si>
    <t>EDL/0024236/20</t>
  </si>
  <si>
    <t>06.12.2020</t>
  </si>
  <si>
    <t>EDL/0025630/20</t>
  </si>
  <si>
    <t>07.02.2021</t>
  </si>
  <si>
    <t>EDL/0024863/20</t>
  </si>
  <si>
    <t>10.01.2021</t>
  </si>
  <si>
    <t>EDL/0025631/20</t>
  </si>
  <si>
    <t>EDL/0025233/20</t>
  </si>
  <si>
    <t>EDL/0024759/20</t>
  </si>
  <si>
    <t>27.04.2021</t>
  </si>
  <si>
    <t>02.05.2021</t>
  </si>
  <si>
    <t>EDL/0027504/20</t>
  </si>
  <si>
    <t>EDL/0027561/20</t>
  </si>
  <si>
    <t>EDL/0027886/20</t>
  </si>
  <si>
    <t>EDL/0027471/20</t>
  </si>
  <si>
    <t>DWC/0027383/20</t>
  </si>
  <si>
    <t>Ref: ES 300</t>
  </si>
  <si>
    <r>
      <rPr>
        <b/>
        <sz val="11"/>
        <color theme="1"/>
        <rFont val="Calibri"/>
        <family val="2"/>
        <scheme val="minor"/>
      </rPr>
      <t>Accounting Period:</t>
    </r>
    <r>
      <rPr>
        <sz val="12"/>
        <color theme="1"/>
        <rFont val="Calibri"/>
        <family val="2"/>
        <scheme val="minor"/>
      </rPr>
      <t xml:space="preserve"> 01 July 2020 to 30 June 2021</t>
    </r>
  </si>
  <si>
    <r>
      <rPr>
        <b/>
        <sz val="11"/>
        <color theme="1"/>
        <rFont val="Calibri"/>
        <family val="2"/>
        <scheme val="minor"/>
      </rPr>
      <t xml:space="preserve">Date: </t>
    </r>
    <r>
      <rPr>
        <sz val="12"/>
        <color theme="1"/>
        <rFont val="Calibri"/>
        <family val="2"/>
        <scheme val="minor"/>
      </rPr>
      <t>19 July 2021</t>
    </r>
  </si>
  <si>
    <r>
      <t xml:space="preserve">Reviewed by: </t>
    </r>
    <r>
      <rPr>
        <sz val="12"/>
        <color theme="1"/>
        <rFont val="Calibri"/>
        <family val="2"/>
        <scheme val="minor"/>
      </rPr>
      <t>Rounak Rayhan Shuban</t>
    </r>
  </si>
  <si>
    <r>
      <rPr>
        <b/>
        <sz val="11"/>
        <color theme="1"/>
        <rFont val="Calibri"/>
        <family val="2"/>
        <scheme val="minor"/>
      </rPr>
      <t xml:space="preserve">Date: </t>
    </r>
    <r>
      <rPr>
        <sz val="12"/>
        <color theme="1"/>
        <rFont val="Calibri"/>
        <family val="2"/>
        <scheme val="minor"/>
      </rPr>
      <t>25 July 2021</t>
    </r>
  </si>
  <si>
    <r>
      <t xml:space="preserve">Further Reviewed by: </t>
    </r>
    <r>
      <rPr>
        <sz val="12"/>
        <color theme="1"/>
        <rFont val="Calibri"/>
        <family val="2"/>
        <scheme val="minor"/>
      </rPr>
      <t>Humaun Ahamed</t>
    </r>
  </si>
  <si>
    <r>
      <rPr>
        <b/>
        <sz val="11"/>
        <color theme="1"/>
        <rFont val="Calibri"/>
        <family val="2"/>
        <scheme val="minor"/>
      </rPr>
      <t>Date:</t>
    </r>
    <r>
      <rPr>
        <sz val="12"/>
        <color theme="1"/>
        <rFont val="Calibri"/>
        <family val="2"/>
        <scheme val="minor"/>
      </rPr>
      <t xml:space="preserve"> 27 July 2021</t>
    </r>
  </si>
  <si>
    <r>
      <rPr>
        <b/>
        <sz val="11"/>
        <color theme="1"/>
        <rFont val="Calibri"/>
        <family val="2"/>
        <scheme val="minor"/>
      </rPr>
      <t>Purpose:</t>
    </r>
    <r>
      <rPr>
        <sz val="12"/>
        <color theme="1"/>
        <rFont val="Calibri"/>
        <family val="2"/>
        <scheme val="minor"/>
      </rPr>
      <t xml:space="preserve"> To perfrom test of details for selected sample of Revenue</t>
    </r>
  </si>
  <si>
    <t>To confirm the accurate entry of revenue during the period</t>
  </si>
  <si>
    <t>Revenue is recognized based on Commercial Invoice, Bill of Lading and other documents, i.e. packing list and gate pass. Commercial invoice and Bill of Lading are confirmed by Mr. Alauddin Chowdhury, Manager-Commercial Department. After confirmation from Mr. Alauddin, Mr. Rifat, Executive of Accounts and Finance records revenue in SAP. Lastly, Mr. Khayer Uddin, DGM, Finance &amp; Accounts reviews and approves the revenue voucher.</t>
  </si>
  <si>
    <t>100 samples as PM times crosses 100 times</t>
  </si>
  <si>
    <t>Sample selection: Using the sampling guideline in Audit sampling sample size for Significant risk with relying on control table Ref# DTTL Figure 23002-4.2 (see below).</t>
  </si>
  <si>
    <t>Proper amount: Checking the accuracy of related voucher amount with the General ledger figure which also reflects accumulately on the Financial statements.</t>
  </si>
  <si>
    <t>Appropriate Period: Confirming that the balance falls under the financial year 01 July 2020 to 30 June 2021.</t>
  </si>
  <si>
    <t>Checked with sales contract/ LC copy</t>
  </si>
  <si>
    <t>Sales Contract: We confirm that the invoice related with the relevant sales contract and the total balance of the invoice doesn’t exceed the balance of Sales contract/LC.</t>
  </si>
  <si>
    <t>Bill of Export: Checking the authorization of customs authority of Bangladesh for the shipment and related particulars should be related with commercial invoice, packing list and bill of lading.</t>
  </si>
  <si>
    <t>Export form: Checking that the permission taken from Bangladesh Bank for the export. Matching the electronic declaration number of EXP form with bill of export.</t>
  </si>
  <si>
    <t>Checked with Commercial invoice</t>
  </si>
  <si>
    <t>Packing List: Confirm the product description and quantity in line with commercial invoice.</t>
  </si>
  <si>
    <t>Checked with gate pass</t>
  </si>
  <si>
    <t>Gate Pass: Checking that the finished goods passes from the warehouse in accordance with the quantity of packing list .</t>
  </si>
  <si>
    <t>Checked with Bill of lading</t>
  </si>
  <si>
    <t>Bill of Lading : Checking that the revenue recognized and posted on the GL complying with the date of boarding in the Bill of lading.</t>
  </si>
  <si>
    <t>Freight Certificate: Confirmed that the procedure of supply related to sales is complete.</t>
  </si>
  <si>
    <t>Checked with forwarders' cargo receipt</t>
  </si>
  <si>
    <t>Forwarders' Cargo Receipt: Confirming that the goods received by the importer as per the commercial invoice, packing list and bill of lading.</t>
  </si>
  <si>
    <t>Checked with bank credit advise/bank statement</t>
  </si>
  <si>
    <t>Bank status: Checking the related subsequent receipt of amount in bank statement/ advice.</t>
  </si>
  <si>
    <t>pnr</t>
  </si>
  <si>
    <t>Payment not received yet</t>
  </si>
  <si>
    <t>Conclusion:</t>
  </si>
  <si>
    <t>Risk, assertion &amp; control in RoMM</t>
  </si>
  <si>
    <t>Risk:</t>
  </si>
  <si>
    <t>Assertion:</t>
  </si>
  <si>
    <t>Control:</t>
  </si>
  <si>
    <t>1. Revenue may be accounted for before issuing commercial invoice and receiving Bill of Lading to show a better performance by the management of the company.</t>
  </si>
  <si>
    <t>Nothing noted</t>
  </si>
  <si>
    <t>ES 311</t>
  </si>
  <si>
    <t>ES 312</t>
  </si>
  <si>
    <t>ES 313</t>
  </si>
  <si>
    <t>ES 314</t>
  </si>
  <si>
    <t>ES 315</t>
  </si>
  <si>
    <t>ES 317</t>
  </si>
  <si>
    <t>ES 318</t>
  </si>
  <si>
    <t>ES 320</t>
  </si>
  <si>
    <t>ES 321</t>
  </si>
  <si>
    <r>
      <rPr>
        <b/>
        <sz val="11"/>
        <color theme="1"/>
        <rFont val="Calibri"/>
        <family val="2"/>
        <scheme val="minor"/>
      </rPr>
      <t>Prepared by:</t>
    </r>
    <r>
      <rPr>
        <sz val="12"/>
        <color theme="1"/>
        <rFont val="Calibri"/>
        <family val="2"/>
        <scheme val="minor"/>
      </rPr>
      <t xml:space="preserve"> Tanvir Ahmed &amp; Mahdi Mohammad Mehrab</t>
    </r>
  </si>
  <si>
    <r>
      <rPr>
        <b/>
        <sz val="11"/>
        <color theme="1"/>
        <rFont val="Calibri"/>
        <family val="2"/>
        <scheme val="minor"/>
      </rPr>
      <t>Name of the Client:</t>
    </r>
    <r>
      <rPr>
        <sz val="12"/>
        <color theme="1"/>
        <rFont val="Calibri"/>
        <family val="2"/>
        <scheme val="minor"/>
      </rPr>
      <t xml:space="preserve"> Cosmopolitan Industries (Pvt.) Limited (CIPL)</t>
    </r>
  </si>
  <si>
    <t>Ultimate Customer</t>
  </si>
  <si>
    <t>ES 316</t>
  </si>
  <si>
    <t>Bill of lading no/ AW bill</t>
  </si>
  <si>
    <t>ES 322</t>
  </si>
  <si>
    <t>ES 323</t>
  </si>
  <si>
    <t>ES 324</t>
  </si>
  <si>
    <t>ES 325</t>
  </si>
  <si>
    <t>ES 326</t>
  </si>
  <si>
    <t>ES 327</t>
  </si>
  <si>
    <t>ES 328</t>
  </si>
  <si>
    <t>ES 329</t>
  </si>
  <si>
    <t>ES 330</t>
  </si>
  <si>
    <t>ES 331</t>
  </si>
  <si>
    <t>ES 332</t>
  </si>
  <si>
    <t>ES 333</t>
  </si>
  <si>
    <t>ES 334</t>
  </si>
  <si>
    <t>ES 335</t>
  </si>
  <si>
    <t>ES 336</t>
  </si>
  <si>
    <t>ES 337</t>
  </si>
  <si>
    <t>ES 338</t>
  </si>
  <si>
    <t>ES 339</t>
  </si>
  <si>
    <t>ES 340</t>
  </si>
  <si>
    <t>ES 341</t>
  </si>
  <si>
    <t>ES 342</t>
  </si>
  <si>
    <t>ES 343</t>
  </si>
  <si>
    <t>ES 344</t>
  </si>
  <si>
    <t>ES 345</t>
  </si>
  <si>
    <t>ES 346</t>
  </si>
  <si>
    <t>ES 347</t>
  </si>
  <si>
    <t>ES 348</t>
  </si>
  <si>
    <t>ES 349</t>
  </si>
  <si>
    <t>ES 350</t>
  </si>
  <si>
    <t>ES 351</t>
  </si>
  <si>
    <t>ES 352</t>
  </si>
  <si>
    <t>ES 353</t>
  </si>
  <si>
    <t>ES 354</t>
  </si>
  <si>
    <t>ES 355</t>
  </si>
  <si>
    <t>ES 356</t>
  </si>
  <si>
    <t>ES 357</t>
  </si>
  <si>
    <t>ES 358</t>
  </si>
  <si>
    <t>ES 359</t>
  </si>
  <si>
    <t>ES 360</t>
  </si>
  <si>
    <t>ES 361</t>
  </si>
  <si>
    <t>ES 362</t>
  </si>
  <si>
    <t>ES 363</t>
  </si>
  <si>
    <t>ES 364</t>
  </si>
  <si>
    <t>ES 365</t>
  </si>
  <si>
    <t>ES 366</t>
  </si>
  <si>
    <t>ES 367</t>
  </si>
  <si>
    <t>ES 368</t>
  </si>
  <si>
    <t>ES 369</t>
  </si>
  <si>
    <t>ES 370</t>
  </si>
  <si>
    <t>ES 371</t>
  </si>
  <si>
    <t>ES 372</t>
  </si>
  <si>
    <t>ES 373</t>
  </si>
  <si>
    <t>ES 374</t>
  </si>
  <si>
    <t>ES 375</t>
  </si>
  <si>
    <t>ES 376</t>
  </si>
  <si>
    <t>ES 377</t>
  </si>
  <si>
    <t>ES 378</t>
  </si>
  <si>
    <t>ES 379</t>
  </si>
  <si>
    <t>ES 380</t>
  </si>
  <si>
    <t>ES 381</t>
  </si>
  <si>
    <t>ES 382</t>
  </si>
  <si>
    <t>ES 383</t>
  </si>
  <si>
    <t>ES 384</t>
  </si>
  <si>
    <t>ES 385</t>
  </si>
  <si>
    <t>ES 386</t>
  </si>
  <si>
    <t>ES 387</t>
  </si>
  <si>
    <t>ES 388</t>
  </si>
  <si>
    <t>ES 389</t>
  </si>
  <si>
    <t>ES 390</t>
  </si>
  <si>
    <t>ES 391</t>
  </si>
  <si>
    <t>ES 392</t>
  </si>
  <si>
    <t>ES 393</t>
  </si>
  <si>
    <t>ES 394</t>
  </si>
  <si>
    <t>ES 395</t>
  </si>
  <si>
    <t>ES 396</t>
  </si>
  <si>
    <t>ES 397</t>
  </si>
  <si>
    <t>ES 398</t>
  </si>
  <si>
    <t>ES 399</t>
  </si>
  <si>
    <t>ES 400</t>
  </si>
  <si>
    <t>ES 401</t>
  </si>
  <si>
    <t>ES 402</t>
  </si>
  <si>
    <t>ES 403</t>
  </si>
  <si>
    <t>4/26/2021</t>
  </si>
  <si>
    <t>Bill of lading  Date</t>
  </si>
  <si>
    <t>Tick mark legend for occurrence:</t>
  </si>
  <si>
    <t>Elaboration of tick mark legend:</t>
  </si>
  <si>
    <t>Commercial Invoice: Confirm the balance of commercial invoice with related sales contract and the product details are in line with related packing list.</t>
  </si>
  <si>
    <t>Tick mark legend for accuracy:</t>
  </si>
  <si>
    <t>We have used same samples for 2 assertions namely Occurrence and Accuracy since our objectives can be fulfilled using same documents . We have analysed the documents and found no noticeable discrepancies to mention. Except some authorization date issue everything else was in line and ok.</t>
  </si>
  <si>
    <t>2. Revenue may be recorded inaccurately</t>
  </si>
  <si>
    <t>Occurrence, Accuracy</t>
  </si>
  <si>
    <t>1. Revenue is recognized based on Commercial Invoice, Bill of Lading and other documents, i.e. packing list and gate pass. Commercial invoice and Bill of Lading are confirmed by Mr. Alauddin Chowdhury, Manager-Commercial Department. After confirmation from Mr. Alauddin, Mr. Rifat, Executive of Accounts and Finance records revenue in SAP. 
2. The Company is taking confirmation from the Parent to confirm the balance at the end of each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</si>
</sst>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 * #,##0.00_ ;_ * \-#,##0.00_ ;_ * &quot;-&quot;??_ ;_ @_ "/>
    <numFmt numFmtId="166" formatCode="_(* #,##0.00_);_(* \(#,##0.00\);_(* \-??_);_(@_)"/>
    <numFmt numFmtId="167" formatCode="[$-409]d\-mmm\-yy;@"/>
    <numFmt numFmtId="168" formatCode="_(* #,##0.000000_);_(* \(#,##0.000000\);_(* &quot;-&quot;??_);_(@_)"/>
    <numFmt numFmtId="169" formatCode="0.000"/>
    <numFmt numFmtId="170" formatCode="_-&quot;$&quot;* #,##0_-;\-&quot;$&quot;* #,##0_-;_-&quot;$&quot;* &quot;-&quot;_-;_-@_-"/>
    <numFmt numFmtId="171" formatCode="&quot;₩&quot;#,##0.00;[Red]&quot;₩&quot;&quot;₩&quot;&quot;₩&quot;&quot;₩&quot;&quot;₩&quot;&quot;₩&quot;\-#,##0.00"/>
    <numFmt numFmtId="172" formatCode="&quot;₩&quot;#,##0;[Red]&quot;₩&quot;&quot;₩&quot;\-#,##0"/>
    <numFmt numFmtId="173" formatCode="_-* #,##0_-;\-* #,##0_-;_-* &quot;-&quot;_-;_-@_-"/>
    <numFmt numFmtId="174" formatCode="_-&quot;$&quot;* &quot;#,##&quot;0_-;\-&quot;$&quot;* &quot;#,##&quot;0_-;_-&quot;$&quot;* &quot;-&quot;_-;_-@_-"/>
    <numFmt numFmtId="175" formatCode="_-* #,##0.00_-;\-* #,##0.00_-;_-* &quot;-&quot;??_-;_-@_-"/>
    <numFmt numFmtId="176" formatCode="_-* &quot;#,##&quot;0.00_-;\-* &quot;#,##&quot;0.00_-;_-* &quot;-&quot;??_-;_-@_-"/>
    <numFmt numFmtId="177" formatCode="_-* #,##0.00\ _€_-;\-* #,##0.00\ _€_-;_-* &quot;-&quot;??\ _€_-;_-@_-"/>
    <numFmt numFmtId="178" formatCode="_-* &quot;#,##&quot;0.00\ _€_-;\-* &quot;#,##&quot;0.00\ _€_-;_-* &quot;-&quot;??\ _€_-;_-@_-"/>
    <numFmt numFmtId="179" formatCode="_-* &quot;#,##&quot;0_-;\-* &quot;#,##&quot;0_-;_-* &quot;-&quot;_-;_-@_-"/>
    <numFmt numFmtId="180" formatCode="_-* #,##0\ _€_-;\-* #,##0\ _€_-;_-* &quot;-&quot;\ _€_-;_-@_-"/>
    <numFmt numFmtId="181" formatCode="_-* &quot;#,##&quot;0\ _€_-;\-* &quot;#,##&quot;0\ _€_-;_-* &quot;-&quot;\ _€_-;_-@_-"/>
    <numFmt numFmtId="182" formatCode="&quot;SFr.&quot;\ #,##0.00;[Red]&quot;SFr.&quot;\ \-#,##0.00"/>
    <numFmt numFmtId="183" formatCode="_ &quot;SFr.&quot;\ * #,##0_ ;_ &quot;SFr.&quot;\ * \-#,##0_ ;_ &quot;SFr.&quot;\ * &quot;-&quot;_ ;_ @_ "/>
    <numFmt numFmtId="184" formatCode="_ * #,##0_ ;_ * \-#,##0_ ;_ * &quot;-&quot;_ ;_ @_ "/>
    <numFmt numFmtId="185" formatCode="_-* #,##0.00\ &quot;F&quot;_-;\-* #,##0.00\ &quot;F&quot;_-;_-* &quot;-&quot;??\ &quot;F&quot;_-;_-@_-"/>
    <numFmt numFmtId="186" formatCode="\$#,##0\ ;\(\$#,##0\)"/>
    <numFmt numFmtId="187" formatCode="_-* #,##0\ _P_t_s_-;\-* #,##0\ _P_t_s_-;_-* &quot;-&quot;\ _P_t_s_-;_-@_-"/>
    <numFmt numFmtId="188" formatCode="_-* #,##0.00\ _P_t_s_-;\-* #,##0.00\ _P_t_s_-;_-* &quot;-&quot;??\ _P_t_s_-;_-@_-"/>
    <numFmt numFmtId="189" formatCode="#,##0.00&quot; &quot;;&quot;-&quot;#,##0.00&quot; &quot;;&quot; -&quot;#&quot; &quot;;@&quot; &quot;"/>
    <numFmt numFmtId="190" formatCode="#,##0.0_);\(#,##0.0\)"/>
    <numFmt numFmtId="191" formatCode="&quot;$&quot;#,##0;[Red]\-&quot;$&quot;#,##0"/>
    <numFmt numFmtId="192" formatCode="&quot;$&quot;#,##0.00;[Red]\-&quot;$&quot;#,##0.00"/>
    <numFmt numFmtId="193" formatCode="&quot;$&quot;#,##0;\-&quot;$&quot;#,##0"/>
    <numFmt numFmtId="194" formatCode="&quot;$&quot;#,##0.00;\-&quot;$&quot;#,##0.00"/>
    <numFmt numFmtId="195" formatCode="0.00_)"/>
    <numFmt numFmtId="196" formatCode="#,##0&quot; $&quot;;[Red]\-#,##0&quot; $&quot;"/>
    <numFmt numFmtId="197" formatCode="[$-F800]dddd\,\ mmmm\ dd\,\ yyyy"/>
    <numFmt numFmtId="198" formatCode="#,##0.00\ &quot;F&quot;;[Red]\-#,##0.00\ &quot;F&quot;"/>
    <numFmt numFmtId="199" formatCode="&quot;#,##&quot;0.00\ &quot;F&quot;;[Red]\-&quot;#,##&quot;0.00\ &quot;F&quot;"/>
    <numFmt numFmtId="200" formatCode="_-* #,##0\ &quot;F&quot;_-;\-* #,##0\ &quot;F&quot;_-;_-* &quot;-&quot;\ &quot;F&quot;_-;_-@_-"/>
    <numFmt numFmtId="201" formatCode="#,##0\ &quot;F&quot;;[Red]\-#,##0\ &quot;F&quot;"/>
    <numFmt numFmtId="202" formatCode="#,##0.00\ &quot;F&quot;;\-#,##0.00\ &quot;F&quot;"/>
    <numFmt numFmtId="203" formatCode="_-* #,##0\ &quot;Pts&quot;_-;\-* #,##0\ &quot;Pts&quot;_-;_-* &quot;-&quot;\ &quot;Pts&quot;_-;_-@_-"/>
    <numFmt numFmtId="204" formatCode="_-* #,##0.00\ &quot;Pts&quot;_-;\-* #,##0.00\ &quot;Pts&quot;_-;_-* &quot;-&quot;??\ &quot;Pts&quot;_-;_-@_-"/>
    <numFmt numFmtId="205" formatCode="&quot;₩&quot;#,##0.00;[Red]&quot;₩&quot;\-#,##0.00"/>
    <numFmt numFmtId="206" formatCode="&quot;₩&quot;#,##0;[Red]&quot;₩&quot;\-#,##0"/>
    <numFmt numFmtId="207" formatCode="0_);\(0\)"/>
  </numFmts>
  <fonts count="11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color theme="1"/>
      <name val="Calibri"/>
      <family val="2"/>
      <scheme val="minor"/>
    </font>
    <font>
      <sz val="12"/>
      <name val="Times New Roman"/>
      <family val="1"/>
    </font>
    <font>
      <b/>
      <sz val="11"/>
      <color rgb="FFFF0000"/>
      <name val="Open Sans"/>
      <family val="2"/>
    </font>
    <font>
      <sz val="11"/>
      <name val="Open Sans"/>
      <family val="2"/>
    </font>
    <font>
      <sz val="11"/>
      <color rgb="FFFF0000"/>
      <name val="Open Sans"/>
      <family val="2"/>
    </font>
    <font>
      <sz val="11"/>
      <name val="Open Sans"/>
      <family val="2"/>
    </font>
    <font>
      <u/>
      <sz val="11"/>
      <color rgb="FFFF0000"/>
      <name val="Open Sans"/>
      <family val="2"/>
    </font>
    <font>
      <sz val="11"/>
      <color rgb="FFFF0000"/>
      <name val="Open Sans"/>
      <family val="2"/>
    </font>
    <font>
      <b/>
      <sz val="11"/>
      <color rgb="FFFF0000"/>
      <name val="Open Sans"/>
      <family val="2"/>
    </font>
    <font>
      <b/>
      <sz val="11"/>
      <name val="Open Sans"/>
      <family val="2"/>
    </font>
    <font>
      <b/>
      <sz val="11"/>
      <color indexed="10"/>
      <name val="Open Sans"/>
      <family val="2"/>
    </font>
    <font>
      <sz val="11"/>
      <name val="Open Sans"/>
      <family val="2"/>
    </font>
    <font>
      <b/>
      <sz val="11"/>
      <color theme="0"/>
      <name val="Open Sans"/>
      <family val="2"/>
    </font>
    <font>
      <b/>
      <u/>
      <sz val="11"/>
      <color rgb="FFFF0000"/>
      <name val="Open Sans"/>
      <family val="2"/>
    </font>
    <font>
      <sz val="12"/>
      <name val="Arial"/>
      <family val="2"/>
    </font>
    <font>
      <sz val="11"/>
      <color theme="1"/>
      <name val="Open Sans"/>
      <family val="2"/>
    </font>
    <font>
      <sz val="10"/>
      <name val="Arial Narrow"/>
      <family val="2"/>
    </font>
    <font>
      <sz val="11"/>
      <name val="Times New Roman"/>
      <family val="1"/>
    </font>
    <font>
      <sz val="11"/>
      <color theme="4" tint="-0.249977111117893"/>
      <name val="Open Sans"/>
      <family val="2"/>
    </font>
    <font>
      <sz val="10"/>
      <name val="Arial"/>
      <family val="2"/>
    </font>
    <font>
      <sz val="8"/>
      <name val="Arial"/>
      <family val="2"/>
    </font>
    <font>
      <sz val="10"/>
      <color indexed="8"/>
      <name val="Arial"/>
      <family val="2"/>
    </font>
    <font>
      <b/>
      <sz val="12"/>
      <name val="Arial"/>
      <family val="2"/>
    </font>
    <font>
      <sz val="11"/>
      <color indexed="8"/>
      <name val="Calibri"/>
      <family val="2"/>
    </font>
    <font>
      <sz val="11"/>
      <name val="Arial"/>
      <family val="2"/>
    </font>
    <font>
      <sz val="10"/>
      <name val="Times New Roman"/>
      <family val="1"/>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VNI-Times"/>
      <family val="2"/>
    </font>
    <font>
      <sz val="14"/>
      <name val="??"/>
      <family val="3"/>
      <charset val="129"/>
    </font>
    <font>
      <sz val="12"/>
      <name val="????"/>
      <family val="1"/>
      <charset val="136"/>
    </font>
    <font>
      <sz val="12"/>
      <name val="???"/>
      <family val="3"/>
    </font>
    <font>
      <sz val="10"/>
      <name val="VNI-Times"/>
      <family val="2"/>
    </font>
    <font>
      <b/>
      <sz val="10"/>
      <name val="MS Sans"/>
    </font>
    <font>
      <sz val="10"/>
      <name val="Helv"/>
    </font>
    <font>
      <i/>
      <sz val="10"/>
      <name val="MS Sans Serif"/>
      <family val="2"/>
    </font>
    <font>
      <sz val="12"/>
      <color indexed="8"/>
      <name val="¹ÙÅÁÃ¼"/>
      <family val="1"/>
      <charset val="129"/>
    </font>
    <font>
      <sz val="10"/>
      <name val="Helv"/>
      <family val="2"/>
    </font>
    <font>
      <sz val="12"/>
      <name val="¹UAAA¼"/>
      <family val="3"/>
      <charset val="129"/>
    </font>
    <font>
      <sz val="8"/>
      <name val="Times New Roman"/>
      <family val="1"/>
    </font>
    <font>
      <sz val="12"/>
      <name val="¹ÙÅÁÃ¼"/>
      <family val="1"/>
      <charset val="129"/>
    </font>
    <font>
      <sz val="9"/>
      <name val="Geneva"/>
    </font>
    <font>
      <b/>
      <sz val="10"/>
      <name val="Helv"/>
      <family val="2"/>
    </font>
    <font>
      <sz val="10"/>
      <name val="VNI-Aptima"/>
      <family val="2"/>
    </font>
    <font>
      <sz val="12"/>
      <name val="新細明體"/>
      <family val="1"/>
    </font>
    <font>
      <sz val="10"/>
      <name val="Calibri"/>
      <family val="2"/>
      <charset val="1"/>
    </font>
    <font>
      <sz val="10"/>
      <name val="Arial"/>
      <family val="2"/>
      <charset val="1"/>
    </font>
    <font>
      <sz val="12"/>
      <color indexed="8"/>
      <name val="新細明體"/>
      <family val="1"/>
    </font>
    <font>
      <b/>
      <sz val="1"/>
      <color indexed="8"/>
      <name val="Courier"/>
      <family val="3"/>
    </font>
    <font>
      <b/>
      <u/>
      <sz val="1"/>
      <color indexed="8"/>
      <name val="Courier"/>
      <family val="3"/>
    </font>
    <font>
      <u/>
      <sz val="1"/>
      <color indexed="8"/>
      <name val="Courier"/>
      <family val="3"/>
    </font>
    <font>
      <sz val="1"/>
      <color indexed="8"/>
      <name val="Courier"/>
      <family val="3"/>
    </font>
    <font>
      <b/>
      <i/>
      <sz val="1"/>
      <color indexed="8"/>
      <name val="Courier"/>
      <family val="3"/>
    </font>
    <font>
      <b/>
      <sz val="12"/>
      <name val="Helv"/>
      <family val="2"/>
    </font>
    <font>
      <sz val="12"/>
      <name val="Helv"/>
      <family val="2"/>
    </font>
    <font>
      <sz val="12"/>
      <color indexed="9"/>
      <name val="Helv"/>
      <family val="2"/>
    </font>
    <font>
      <sz val="10"/>
      <name val="MS Sans Serif"/>
      <family val="2"/>
    </font>
    <font>
      <b/>
      <sz val="11"/>
      <name val="Helv"/>
      <family val="2"/>
    </font>
    <font>
      <sz val="7"/>
      <name val="Small Fonts"/>
      <family val="2"/>
    </font>
    <font>
      <b/>
      <sz val="12"/>
      <name val="VN-NTime"/>
      <family val="2"/>
    </font>
    <font>
      <b/>
      <i/>
      <sz val="16"/>
      <name val="Helv"/>
      <family val="2"/>
    </font>
    <font>
      <sz val="12"/>
      <name val="Letter Gothic"/>
    </font>
    <font>
      <sz val="13"/>
      <name val=".VnTime"/>
      <family val="2"/>
    </font>
    <font>
      <sz val="8"/>
      <color indexed="12"/>
      <name val="Arial"/>
      <family val="2"/>
    </font>
    <font>
      <sz val="14"/>
      <name val="뼻뮝"/>
      <family val="1"/>
      <charset val="255"/>
    </font>
    <font>
      <sz val="12"/>
      <name val="뼻뮝"/>
      <family val="1"/>
      <charset val="255"/>
    </font>
    <font>
      <sz val="12"/>
      <name val="바탕체"/>
      <family val="1"/>
      <charset val="255"/>
    </font>
    <font>
      <sz val="10"/>
      <name val="굴림체"/>
      <family val="1"/>
      <charset val="255"/>
    </font>
    <font>
      <sz val="11"/>
      <name val="ＭＳ Ｐゴシック"/>
      <family val="2"/>
      <charset val="128"/>
    </font>
    <font>
      <sz val="11"/>
      <name val="ＭＳ Ｐゴシック"/>
      <family val="3"/>
      <charset val="128"/>
    </font>
    <font>
      <sz val="12"/>
      <name val="¹UAAA¼"/>
      <family val="3"/>
    </font>
    <font>
      <b/>
      <sz val="15"/>
      <color indexed="62"/>
      <name val="Calibri"/>
      <family val="2"/>
    </font>
    <font>
      <b/>
      <sz val="13"/>
      <color indexed="62"/>
      <name val="Calibri"/>
      <family val="2"/>
    </font>
    <font>
      <b/>
      <sz val="11"/>
      <color indexed="62"/>
      <name val="Calibri"/>
      <family val="2"/>
    </font>
    <font>
      <sz val="12"/>
      <name val="宋体"/>
    </font>
    <font>
      <b/>
      <sz val="11"/>
      <name val="Times New Roman"/>
      <family val="1"/>
    </font>
    <font>
      <b/>
      <sz val="18"/>
      <color indexed="62"/>
      <name val="Cambria"/>
      <family val="2"/>
    </font>
    <font>
      <sz val="11"/>
      <color indexed="8"/>
      <name val="Calibri"/>
      <family val="2"/>
      <charset val="128"/>
    </font>
    <font>
      <u/>
      <sz val="11"/>
      <color theme="10"/>
      <name val="Calibri"/>
      <family val="2"/>
    </font>
    <font>
      <sz val="11"/>
      <color theme="1"/>
      <name val="Calibri"/>
      <family val="2"/>
      <charset val="128"/>
      <scheme val="minor"/>
    </font>
    <font>
      <sz val="11"/>
      <color theme="1"/>
      <name val="新細明體"/>
      <family val="1"/>
    </font>
    <font>
      <b/>
      <sz val="11"/>
      <name val="Open Sans"/>
      <family val="2"/>
    </font>
    <font>
      <b/>
      <sz val="10"/>
      <name val="Times New Roman"/>
      <family val="1"/>
    </font>
    <font>
      <b/>
      <sz val="8"/>
      <name val="Times New Roman"/>
      <family val="1"/>
    </font>
    <font>
      <b/>
      <sz val="11"/>
      <color theme="1"/>
      <name val="Open Sans"/>
      <family val="2"/>
    </font>
    <font>
      <sz val="8"/>
      <name val="Calibri"/>
      <family val="2"/>
      <scheme val="minor"/>
    </font>
    <font>
      <sz val="11"/>
      <name val="Open Sans"/>
      <family val="2"/>
    </font>
    <font>
      <sz val="11"/>
      <color rgb="FFFF0000"/>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sz val="11"/>
      <name val="Calibri"/>
      <family val="2"/>
      <scheme val="minor"/>
    </font>
    <font>
      <b/>
      <u/>
      <sz val="11"/>
      <color rgb="FFFF0000"/>
      <name val="Calibri"/>
      <family val="2"/>
      <scheme val="minor"/>
    </font>
  </fonts>
  <fills count="39">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1"/>
        <bgColor rgb="FF000000"/>
      </patternFill>
    </fill>
    <fill>
      <patternFill patternType="solid">
        <fgColor rgb="FFFF0000"/>
        <bgColor indexed="64"/>
      </patternFill>
    </fill>
    <fill>
      <patternFill patternType="solid">
        <fgColor rgb="FF92D050"/>
        <bgColor indexed="64"/>
      </patternFill>
    </fill>
    <fill>
      <patternFill patternType="solid">
        <fgColor indexed="9"/>
        <bgColor indexed="64"/>
      </patternFill>
    </fill>
    <fill>
      <patternFill patternType="solid">
        <fgColor indexed="31"/>
      </patternFill>
    </fill>
    <fill>
      <patternFill patternType="solid">
        <fgColor indexed="9"/>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26"/>
        <bgColor indexed="64"/>
      </patternFill>
    </fill>
    <fill>
      <patternFill patternType="solid">
        <fgColor indexed="55"/>
      </patternFill>
    </fill>
    <fill>
      <patternFill patternType="solid">
        <fgColor indexed="22"/>
        <bgColor indexed="64"/>
      </patternFill>
    </fill>
    <fill>
      <patternFill patternType="solid">
        <fgColor indexed="15"/>
      </patternFill>
    </fill>
    <fill>
      <patternFill patternType="solid">
        <fgColor indexed="12"/>
      </patternFill>
    </fill>
    <fill>
      <patternFill patternType="solid">
        <fgColor theme="0"/>
        <bgColor indexed="64"/>
      </patternFill>
    </fill>
    <fill>
      <patternFill patternType="solid">
        <fgColor rgb="FF00B0F0"/>
        <bgColor indexed="64"/>
      </patternFill>
    </fill>
    <fill>
      <patternFill patternType="solid">
        <fgColor rgb="FFFFFFFF"/>
        <bgColor indexed="64"/>
      </patternFill>
    </fill>
  </fills>
  <borders count="39">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top style="medium">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top style="medium">
        <color indexed="64"/>
      </top>
      <bottom style="medium">
        <color indexed="64"/>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right/>
      <top/>
      <bottom style="double">
        <color indexed="52"/>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49"/>
      </top>
      <bottom style="double">
        <color indexed="49"/>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s>
  <cellStyleXfs count="1687">
    <xf numFmtId="0" fontId="0" fillId="0" borderId="0"/>
    <xf numFmtId="43" fontId="7" fillId="0" borderId="0" applyFont="0" applyFill="0" applyBorder="0" applyAlignment="0" applyProtection="0"/>
    <xf numFmtId="0" fontId="6" fillId="0" borderId="0"/>
    <xf numFmtId="0" fontId="5" fillId="0" borderId="0"/>
    <xf numFmtId="0" fontId="6" fillId="0" borderId="0"/>
    <xf numFmtId="165" fontId="4" fillId="0" borderId="0" applyFont="0" applyFill="0" applyBorder="0" applyAlignment="0" applyProtection="0">
      <alignment vertical="center"/>
    </xf>
    <xf numFmtId="0" fontId="8" fillId="0" borderId="0"/>
    <xf numFmtId="0" fontId="6" fillId="0" borderId="0"/>
    <xf numFmtId="0" fontId="3" fillId="0" borderId="0"/>
    <xf numFmtId="43" fontId="3" fillId="0" borderId="0" applyFont="0" applyFill="0" applyBorder="0" applyAlignment="0" applyProtection="0"/>
    <xf numFmtId="43" fontId="6" fillId="0" borderId="0" applyFont="0" applyFill="0" applyBorder="0" applyAlignment="0" applyProtection="0"/>
    <xf numFmtId="0" fontId="6" fillId="0" borderId="0"/>
    <xf numFmtId="166" fontId="6" fillId="0" borderId="0" applyFill="0" applyBorder="0" applyAlignment="0" applyProtection="0"/>
    <xf numFmtId="9" fontId="7" fillId="0" borderId="0" applyFont="0" applyFill="0" applyBorder="0" applyAlignment="0" applyProtection="0"/>
    <xf numFmtId="0" fontId="6" fillId="0" borderId="0"/>
    <xf numFmtId="0" fontId="26" fillId="0" borderId="0"/>
    <xf numFmtId="170" fontId="49" fillId="0" borderId="0" applyFont="0" applyFill="0" applyBorder="0" applyAlignment="0" applyProtection="0"/>
    <xf numFmtId="0" fontId="28" fillId="0" borderId="0">
      <alignment vertical="top"/>
    </xf>
    <xf numFmtId="171" fontId="6" fillId="0" borderId="0" applyFont="0" applyFill="0" applyBorder="0" applyAlignment="0" applyProtection="0"/>
    <xf numFmtId="0" fontId="50" fillId="0" borderId="0" applyFont="0" applyFill="0" applyBorder="0" applyAlignment="0" applyProtection="0"/>
    <xf numFmtId="172" fontId="6" fillId="0" borderId="0" applyFont="0" applyFill="0" applyBorder="0" applyAlignment="0" applyProtection="0"/>
    <xf numFmtId="40" fontId="50" fillId="0" borderId="0" applyFont="0" applyFill="0" applyBorder="0" applyAlignment="0" applyProtection="0"/>
    <xf numFmtId="38" fontId="50" fillId="0" borderId="0" applyFont="0" applyFill="0" applyBorder="0" applyAlignment="0" applyProtection="0"/>
    <xf numFmtId="173" fontId="51" fillId="0" borderId="0" applyFont="0" applyFill="0" applyBorder="0" applyAlignment="0" applyProtection="0"/>
    <xf numFmtId="9" fontId="52" fillId="0" borderId="0" applyFont="0" applyFill="0" applyBorder="0" applyAlignment="0" applyProtection="0"/>
    <xf numFmtId="0" fontId="52"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0" fontId="5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4" fillId="0" borderId="0" applyNumberFormat="0" applyFill="0" applyBorder="0" applyAlignment="0" applyProtection="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4" fontId="53" fillId="0" borderId="0" applyFont="0" applyFill="0" applyBorder="0" applyAlignment="0" applyProtection="0"/>
    <xf numFmtId="0" fontId="54" fillId="0" borderId="0" applyNumberFormat="0" applyFill="0" applyBorder="0" applyAlignment="0" applyProtection="0"/>
    <xf numFmtId="170" fontId="53"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4" fontId="49" fillId="0" borderId="0" applyFont="0" applyFill="0" applyBorder="0" applyAlignment="0" applyProtection="0"/>
    <xf numFmtId="170"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6" fontId="49" fillId="0" borderId="0" applyFont="0" applyFill="0" applyBorder="0" applyAlignment="0" applyProtection="0"/>
    <xf numFmtId="175" fontId="49"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8" fontId="53" fillId="0" borderId="0" applyFont="0" applyFill="0" applyBorder="0" applyAlignment="0" applyProtection="0"/>
    <xf numFmtId="177" fontId="53"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9" fontId="49" fillId="0" borderId="0" applyFont="0" applyFill="0" applyBorder="0" applyAlignment="0" applyProtection="0"/>
    <xf numFmtId="173" fontId="49"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4" fontId="53" fillId="0" borderId="0" applyFont="0" applyFill="0" applyBorder="0" applyAlignment="0" applyProtection="0"/>
    <xf numFmtId="170"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8" fontId="53" fillId="0" borderId="0" applyFont="0" applyFill="0" applyBorder="0" applyAlignment="0" applyProtection="0"/>
    <xf numFmtId="177" fontId="53"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6" fontId="49" fillId="0" borderId="0" applyFont="0" applyFill="0" applyBorder="0" applyAlignment="0" applyProtection="0"/>
    <xf numFmtId="175" fontId="49"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1" fontId="53" fillId="0" borderId="0" applyFont="0" applyFill="0" applyBorder="0" applyAlignment="0" applyProtection="0"/>
    <xf numFmtId="18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4" fontId="53" fillId="0" borderId="0" applyFont="0" applyFill="0" applyBorder="0" applyAlignment="0" applyProtection="0"/>
    <xf numFmtId="170" fontId="53"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9" fontId="49" fillId="0" borderId="0" applyFont="0" applyFill="0" applyBorder="0" applyAlignment="0" applyProtection="0"/>
    <xf numFmtId="173" fontId="49" fillId="0" borderId="0" applyFont="0" applyFill="0" applyBorder="0" applyAlignment="0" applyProtection="0"/>
    <xf numFmtId="175" fontId="49"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1" fontId="53" fillId="0" borderId="0" applyFont="0" applyFill="0" applyBorder="0" applyAlignment="0" applyProtection="0"/>
    <xf numFmtId="180"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8" fontId="53" fillId="0" borderId="0" applyFont="0" applyFill="0" applyBorder="0" applyAlignment="0" applyProtection="0"/>
    <xf numFmtId="177" fontId="53"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9" fontId="49" fillId="0" borderId="0" applyFont="0" applyFill="0" applyBorder="0" applyAlignment="0" applyProtection="0"/>
    <xf numFmtId="173"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4" fontId="49" fillId="0" borderId="0" applyFont="0" applyFill="0" applyBorder="0" applyAlignment="0" applyProtection="0"/>
    <xf numFmtId="170"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6" fontId="49" fillId="0" borderId="0" applyFont="0" applyFill="0" applyBorder="0" applyAlignment="0" applyProtection="0"/>
    <xf numFmtId="175" fontId="49" fillId="0" borderId="0" applyFont="0" applyFill="0" applyBorder="0" applyAlignment="0" applyProtection="0"/>
    <xf numFmtId="0" fontId="55" fillId="0" borderId="0"/>
    <xf numFmtId="170" fontId="53" fillId="0" borderId="0" applyFont="0" applyFill="0" applyBorder="0" applyAlignment="0" applyProtection="0"/>
    <xf numFmtId="170" fontId="53" fillId="0" borderId="0" applyFont="0" applyFill="0" applyBorder="0" applyAlignment="0" applyProtection="0"/>
    <xf numFmtId="0" fontId="6" fillId="0" borderId="0"/>
    <xf numFmtId="0" fontId="6" fillId="0" borderId="0"/>
    <xf numFmtId="0" fontId="6" fillId="0" borderId="0"/>
    <xf numFmtId="170" fontId="53" fillId="0" borderId="0" applyFont="0" applyFill="0" applyBorder="0" applyAlignment="0" applyProtection="0"/>
    <xf numFmtId="0" fontId="8" fillId="0" borderId="0"/>
    <xf numFmtId="0" fontId="6" fillId="0" borderId="0"/>
    <xf numFmtId="0" fontId="6" fillId="0" borderId="0"/>
    <xf numFmtId="0" fontId="6" fillId="0" borderId="0"/>
    <xf numFmtId="173" fontId="49"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1" fontId="53" fillId="0" borderId="0" applyFont="0" applyFill="0" applyBorder="0" applyAlignment="0" applyProtection="0"/>
    <xf numFmtId="180"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8" fontId="53" fillId="0" borderId="0" applyFont="0" applyFill="0" applyBorder="0" applyAlignment="0" applyProtection="0"/>
    <xf numFmtId="177" fontId="53"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4" fontId="49" fillId="0" borderId="0" applyFont="0" applyFill="0" applyBorder="0" applyAlignment="0" applyProtection="0"/>
    <xf numFmtId="170"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6" fontId="49" fillId="0" borderId="0" applyFont="0" applyFill="0" applyBorder="0" applyAlignment="0" applyProtection="0"/>
    <xf numFmtId="175"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9" fontId="49" fillId="0" borderId="0" applyFont="0" applyFill="0" applyBorder="0" applyAlignment="0" applyProtection="0"/>
    <xf numFmtId="173" fontId="49" fillId="0" borderId="0" applyFont="0" applyFill="0" applyBorder="0" applyAlignment="0" applyProtection="0"/>
    <xf numFmtId="0" fontId="56" fillId="0" borderId="10" applyFont="0" applyBorder="0" applyAlignment="0">
      <alignment horizontal="center"/>
    </xf>
    <xf numFmtId="0" fontId="6" fillId="0" borderId="0" applyNumberFormat="0" applyFill="0" applyBorder="0" applyAlignment="0" applyProtection="0"/>
    <xf numFmtId="0" fontId="6" fillId="0" borderId="0"/>
    <xf numFmtId="9" fontId="57" fillId="0" borderId="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4"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19"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4"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21"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2"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19"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24"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25"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58" fillId="0" borderId="0">
      <protection locked="0"/>
    </xf>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6"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4"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182" fontId="6" fillId="0" borderId="0" applyFont="0" applyFill="0" applyBorder="0" applyAlignment="0" applyProtection="0"/>
    <xf numFmtId="0" fontId="59" fillId="0" borderId="0" applyFont="0" applyFill="0" applyBorder="0" applyAlignment="0" applyProtection="0"/>
    <xf numFmtId="183" fontId="6" fillId="0" borderId="0" applyFont="0" applyFill="0" applyBorder="0" applyAlignment="0" applyProtection="0"/>
    <xf numFmtId="0" fontId="59" fillId="0" borderId="0" applyFont="0" applyFill="0" applyBorder="0" applyAlignment="0" applyProtection="0"/>
    <xf numFmtId="183" fontId="6" fillId="0" borderId="0" applyFont="0" applyFill="0" applyBorder="0" applyAlignment="0" applyProtection="0"/>
    <xf numFmtId="0" fontId="60" fillId="0" borderId="0">
      <alignment horizontal="center" wrapText="1"/>
      <protection locked="0"/>
    </xf>
    <xf numFmtId="184" fontId="61" fillId="0" borderId="0" applyFont="0" applyFill="0" applyBorder="0" applyAlignment="0" applyProtection="0"/>
    <xf numFmtId="0" fontId="59" fillId="0" borderId="0" applyFont="0" applyFill="0" applyBorder="0" applyAlignment="0" applyProtection="0"/>
    <xf numFmtId="184" fontId="61" fillId="0" borderId="0" applyFont="0" applyFill="0" applyBorder="0" applyAlignment="0" applyProtection="0"/>
    <xf numFmtId="165" fontId="61" fillId="0" borderId="0" applyFont="0" applyFill="0" applyBorder="0" applyAlignment="0" applyProtection="0"/>
    <xf numFmtId="0" fontId="59" fillId="0" borderId="0" applyFont="0" applyFill="0" applyBorder="0" applyAlignment="0" applyProtection="0"/>
    <xf numFmtId="165" fontId="61" fillId="0" borderId="0" applyFont="0" applyFill="0" applyBorder="0" applyAlignment="0" applyProtection="0"/>
    <xf numFmtId="170" fontId="49" fillId="0" borderId="0" applyFont="0" applyFill="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62" fillId="31" borderId="6" applyFill="0" applyBorder="0">
      <alignment horizontal="left"/>
    </xf>
    <xf numFmtId="0" fontId="59" fillId="0" borderId="0"/>
    <xf numFmtId="0" fontId="32" fillId="0" borderId="0"/>
    <xf numFmtId="0" fontId="91" fillId="0" borderId="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18"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63" fillId="0" borderId="0"/>
    <xf numFmtId="185" fontId="53" fillId="0" borderId="0" applyFont="0" applyFill="0" applyBorder="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1" fontId="64" fillId="0" borderId="13" applyBorder="0"/>
    <xf numFmtId="43" fontId="26"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3" fontId="58" fillId="0" borderId="0" applyNumberFormat="0" applyFont="0" applyFill="0" applyAlignment="0" applyProtection="0">
      <alignment horizontal="left"/>
    </xf>
    <xf numFmtId="43" fontId="6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207" fontId="55" fillId="0" borderId="0" applyFont="0" applyFill="0" applyBorder="0" applyAlignment="0" applyProtection="0"/>
    <xf numFmtId="207" fontId="55" fillId="0" borderId="0" applyFont="0" applyFill="0" applyBorder="0" applyAlignment="0" applyProtection="0"/>
    <xf numFmtId="207" fontId="55" fillId="0" borderId="0" applyFont="0" applyFill="0" applyBorder="0" applyAlignment="0" applyProtection="0"/>
    <xf numFmtId="207" fontId="55" fillId="0" borderId="0" applyFont="0" applyFill="0" applyBorder="0" applyAlignment="0" applyProtection="0"/>
    <xf numFmtId="207" fontId="5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207" fontId="5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3" fontId="6" fillId="0" borderId="0" applyFont="0" applyFill="0" applyBorder="0" applyAlignment="0" applyProtection="0"/>
    <xf numFmtId="44" fontId="2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98" fillId="0" borderId="0" applyFont="0" applyFill="0" applyBorder="0" applyAlignment="0" applyProtection="0"/>
    <xf numFmtId="44" fontId="6" fillId="0" borderId="0" applyFont="0" applyFill="0" applyBorder="0" applyAlignment="0" applyProtection="0"/>
    <xf numFmtId="186" fontId="6" fillId="0" borderId="0" applyFont="0" applyFill="0" applyBorder="0" applyAlignment="0" applyProtection="0"/>
    <xf numFmtId="22" fontId="27" fillId="31" borderId="14" applyFont="0" applyFill="0" applyBorder="0" applyProtection="0">
      <alignment horizontal="left"/>
    </xf>
    <xf numFmtId="22" fontId="27" fillId="31" borderId="14" applyFont="0" applyFill="0" applyBorder="0" applyProtection="0">
      <alignment horizontal="left"/>
    </xf>
    <xf numFmtId="22" fontId="27" fillId="31" borderId="14" applyFont="0" applyFill="0" applyBorder="0" applyProtection="0">
      <alignment horizontal="left"/>
    </xf>
    <xf numFmtId="22" fontId="27" fillId="31" borderId="14" applyFont="0" applyFill="0" applyBorder="0" applyProtection="0">
      <alignment horizontal="left"/>
    </xf>
    <xf numFmtId="22" fontId="27" fillId="31" borderId="14" applyFont="0" applyFill="0" applyBorder="0" applyProtection="0">
      <alignment horizontal="left"/>
    </xf>
    <xf numFmtId="0" fontId="6" fillId="0" borderId="0" applyFont="0" applyFill="0" applyBorder="0" applyAlignment="0" applyProtection="0"/>
    <xf numFmtId="22" fontId="27" fillId="31" borderId="14" applyFont="0" applyFill="0" applyBorder="0" applyProtection="0">
      <alignment horizontal="left"/>
    </xf>
    <xf numFmtId="187" fontId="6" fillId="0" borderId="0" applyFont="0" applyFill="0" applyBorder="0" applyAlignment="0" applyProtection="0"/>
    <xf numFmtId="188" fontId="6" fillId="0" borderId="0" applyFont="0" applyFill="0" applyBorder="0" applyAlignment="0" applyProtection="0"/>
    <xf numFmtId="0" fontId="66" fillId="0" borderId="0"/>
    <xf numFmtId="0" fontId="67" fillId="0" borderId="0"/>
    <xf numFmtId="189" fontId="68"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69" fillId="0" borderId="0">
      <protection locked="0"/>
    </xf>
    <xf numFmtId="0" fontId="69" fillId="0" borderId="0">
      <protection locked="0"/>
    </xf>
    <xf numFmtId="0" fontId="70" fillId="0" borderId="0">
      <protection locked="0"/>
    </xf>
    <xf numFmtId="0" fontId="69" fillId="0" borderId="0">
      <protection locked="0"/>
    </xf>
    <xf numFmtId="0" fontId="71" fillId="0" borderId="0">
      <protection locked="0"/>
    </xf>
    <xf numFmtId="0" fontId="72" fillId="0" borderId="0">
      <protection locked="0"/>
    </xf>
    <xf numFmtId="0" fontId="73" fillId="0" borderId="0">
      <protection locked="0"/>
    </xf>
    <xf numFmtId="2" fontId="6" fillId="0" borderId="0" applyFont="0" applyFill="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38" fontId="27" fillId="33" borderId="0" applyNumberFormat="0" applyBorder="0" applyAlignment="0" applyProtection="0"/>
    <xf numFmtId="38" fontId="27" fillId="7" borderId="0" applyNumberFormat="0" applyBorder="0" applyAlignment="0" applyProtection="0"/>
    <xf numFmtId="0" fontId="74" fillId="0" borderId="0">
      <alignment horizontal="left"/>
    </xf>
    <xf numFmtId="0" fontId="29" fillId="0" borderId="15" applyNumberFormat="0" applyAlignment="0" applyProtection="0">
      <alignment horizontal="left" vertical="center"/>
    </xf>
    <xf numFmtId="0" fontId="29" fillId="0" borderId="4">
      <alignment horizontal="left" vertical="center"/>
    </xf>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39" fillId="0" borderId="16"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40"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41" fillId="0" borderId="19"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41"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168" fontId="49" fillId="0" borderId="0">
      <protection locked="0"/>
    </xf>
    <xf numFmtId="168" fontId="49" fillId="0" borderId="0">
      <protection locked="0"/>
    </xf>
    <xf numFmtId="0" fontId="99" fillId="0" borderId="0" applyNumberFormat="0" applyFill="0" applyBorder="0" applyAlignment="0" applyProtection="0">
      <alignment vertical="top"/>
      <protection locked="0"/>
    </xf>
    <xf numFmtId="10" fontId="27" fillId="31" borderId="2" applyNumberFormat="0" applyBorder="0" applyAlignment="0" applyProtection="0"/>
    <xf numFmtId="10" fontId="27" fillId="7" borderId="2" applyNumberFormat="0" applyBorder="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190" fontId="75" fillId="34" borderId="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190" fontId="76" fillId="35" borderId="0"/>
    <xf numFmtId="38" fontId="77" fillId="0" borderId="0" applyFont="0" applyFill="0" applyBorder="0" applyAlignment="0" applyProtection="0"/>
    <xf numFmtId="40" fontId="77" fillId="0" borderId="0" applyFont="0" applyFill="0" applyBorder="0" applyAlignment="0" applyProtection="0"/>
    <xf numFmtId="191" fontId="6" fillId="0" borderId="0" applyFont="0" applyFill="0" applyBorder="0" applyAlignment="0" applyProtection="0"/>
    <xf numFmtId="192" fontId="6" fillId="0" borderId="0" applyFont="0" applyFill="0" applyBorder="0" applyAlignment="0" applyProtection="0"/>
    <xf numFmtId="0" fontId="78" fillId="0" borderId="22"/>
    <xf numFmtId="191" fontId="77" fillId="0" borderId="0" applyFont="0" applyFill="0" applyBorder="0" applyAlignment="0" applyProtection="0"/>
    <xf numFmtId="192" fontId="77" fillId="0" borderId="0" applyFont="0" applyFill="0" applyBorder="0" applyAlignment="0" applyProtection="0"/>
    <xf numFmtId="193" fontId="6" fillId="0" borderId="0" applyFont="0" applyFill="0" applyBorder="0" applyAlignment="0" applyProtection="0"/>
    <xf numFmtId="194" fontId="6" fillId="0" borderId="0" applyFont="0" applyFill="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37" fontId="79" fillId="0" borderId="0"/>
    <xf numFmtId="0" fontId="80" fillId="0" borderId="2" applyNumberFormat="0" applyFont="0" applyFill="0" applyBorder="0" applyAlignment="0">
      <alignment horizontal="center"/>
    </xf>
    <xf numFmtId="195" fontId="81" fillId="0" borderId="0"/>
    <xf numFmtId="196" fontId="6" fillId="0" borderId="0"/>
    <xf numFmtId="197" fontId="2"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5" fillId="0" borderId="0"/>
    <xf numFmtId="0" fontId="65" fillId="0" borderId="0"/>
    <xf numFmtId="0" fontId="65" fillId="0" borderId="0"/>
    <xf numFmtId="0" fontId="65" fillId="0" borderId="0"/>
    <xf numFmtId="0" fontId="82" fillId="0" borderId="0"/>
    <xf numFmtId="0" fontId="82" fillId="0" borderId="0"/>
    <xf numFmtId="0" fontId="6" fillId="0" borderId="0"/>
    <xf numFmtId="0" fontId="6" fillId="0" borderId="0">
      <alignment vertical="top"/>
    </xf>
    <xf numFmtId="0" fontId="6" fillId="0" borderId="0">
      <alignment vertical="top"/>
    </xf>
    <xf numFmtId="0" fontId="6" fillId="0" borderId="0"/>
    <xf numFmtId="0" fontId="30" fillId="0" borderId="0"/>
    <xf numFmtId="0" fontId="30" fillId="0" borderId="0"/>
    <xf numFmtId="0" fontId="30" fillId="0" borderId="0"/>
    <xf numFmtId="0" fontId="30" fillId="0" borderId="0"/>
    <xf numFmtId="0" fontId="30" fillId="0" borderId="0"/>
    <xf numFmtId="0" fontId="3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0" fillId="0" borderId="0"/>
    <xf numFmtId="0" fontId="30" fillId="0" borderId="0"/>
    <xf numFmtId="0" fontId="30" fillId="0" borderId="0"/>
    <xf numFmtId="0" fontId="30" fillId="0" borderId="0"/>
    <xf numFmtId="0" fontId="3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0" fillId="0" borderId="0">
      <alignment vertical="center"/>
    </xf>
    <xf numFmtId="0" fontId="6" fillId="0" borderId="0">
      <alignment vertical="top"/>
    </xf>
    <xf numFmtId="0" fontId="30" fillId="0" borderId="0"/>
    <xf numFmtId="0" fontId="30" fillId="0" borderId="0"/>
    <xf numFmtId="0" fontId="30" fillId="0" borderId="0"/>
    <xf numFmtId="0" fontId="30" fillId="0" borderId="0"/>
    <xf numFmtId="0" fontId="30" fillId="0" borderId="0"/>
    <xf numFmtId="0" fontId="30" fillId="0" borderId="0"/>
    <xf numFmtId="0" fontId="6" fillId="0" borderId="0">
      <alignment vertical="top"/>
    </xf>
    <xf numFmtId="0" fontId="89" fillId="0" borderId="0">
      <alignment vertical="center"/>
    </xf>
    <xf numFmtId="0" fontId="6" fillId="0" borderId="0">
      <alignment vertical="top"/>
    </xf>
    <xf numFmtId="0" fontId="30" fillId="0" borderId="0"/>
    <xf numFmtId="0" fontId="6" fillId="0" borderId="0">
      <alignment vertical="top"/>
    </xf>
    <xf numFmtId="0" fontId="30" fillId="0" borderId="0"/>
    <xf numFmtId="0" fontId="30" fillId="0" borderId="0"/>
    <xf numFmtId="0" fontId="30" fillId="0" borderId="0"/>
    <xf numFmtId="0" fontId="6" fillId="0" borderId="0">
      <alignment vertical="top"/>
    </xf>
    <xf numFmtId="0" fontId="6" fillId="0" borderId="0">
      <alignment vertical="top"/>
    </xf>
    <xf numFmtId="0" fontId="6" fillId="0" borderId="0">
      <alignment vertical="top"/>
    </xf>
    <xf numFmtId="0" fontId="30" fillId="0" borderId="0"/>
    <xf numFmtId="0" fontId="6" fillId="0" borderId="0">
      <alignment vertical="top"/>
    </xf>
    <xf numFmtId="0" fontId="30" fillId="0" borderId="0"/>
    <xf numFmtId="0" fontId="6" fillId="0" borderId="0">
      <alignment vertical="top"/>
    </xf>
    <xf numFmtId="0" fontId="30" fillId="0" borderId="0"/>
    <xf numFmtId="0" fontId="6" fillId="0" borderId="0">
      <alignment vertical="top"/>
    </xf>
    <xf numFmtId="0" fontId="30" fillId="0" borderId="0"/>
    <xf numFmtId="0" fontId="30" fillId="0" borderId="0"/>
    <xf numFmtId="0" fontId="30" fillId="0" borderId="0"/>
    <xf numFmtId="0" fontId="2" fillId="0" borderId="0"/>
    <xf numFmtId="0" fontId="2" fillId="0" borderId="0"/>
    <xf numFmtId="0" fontId="30" fillId="0" borderId="0"/>
    <xf numFmtId="0" fontId="6" fillId="0" borderId="0"/>
    <xf numFmtId="0" fontId="30" fillId="0" borderId="0"/>
    <xf numFmtId="0" fontId="30" fillId="0" borderId="0"/>
    <xf numFmtId="0" fontId="30" fillId="0" borderId="0"/>
    <xf numFmtId="0" fontId="30" fillId="0" borderId="0"/>
    <xf numFmtId="0" fontId="6" fillId="0" borderId="0"/>
    <xf numFmtId="0" fontId="100" fillId="0" borderId="0">
      <alignment vertical="center"/>
    </xf>
    <xf numFmtId="0" fontId="6" fillId="0" borderId="0">
      <alignment vertical="top"/>
    </xf>
    <xf numFmtId="0" fontId="6" fillId="0" borderId="0"/>
    <xf numFmtId="0" fontId="6" fillId="0" borderId="0">
      <alignment vertical="top"/>
    </xf>
    <xf numFmtId="0" fontId="6" fillId="0" borderId="0"/>
    <xf numFmtId="0" fontId="65" fillId="0" borderId="0"/>
    <xf numFmtId="0" fontId="3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1"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1" fillId="0" borderId="0"/>
    <xf numFmtId="0" fontId="6" fillId="0" borderId="0"/>
    <xf numFmtId="0" fontId="6" fillId="0" borderId="0"/>
    <xf numFmtId="0" fontId="6" fillId="0" borderId="0"/>
    <xf numFmtId="0" fontId="95" fillId="0" borderId="0"/>
    <xf numFmtId="0" fontId="6" fillId="0" borderId="0"/>
    <xf numFmtId="0" fontId="6" fillId="0" borderId="0"/>
    <xf numFmtId="0" fontId="6" fillId="0" borderId="0"/>
    <xf numFmtId="0" fontId="2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0" fillId="0" borderId="0"/>
    <xf numFmtId="0" fontId="30" fillId="0" borderId="0" applyNumberFormat="0" applyFont="0" applyFill="0" applyBorder="0" applyProtection="0"/>
    <xf numFmtId="0" fontId="30" fillId="0" borderId="0" applyNumberFormat="0" applyFont="0" applyFill="0" applyBorder="0" applyProtection="0"/>
    <xf numFmtId="0" fontId="30" fillId="0" borderId="0" applyNumberFormat="0" applyFont="0" applyFill="0" applyBorder="0" applyProtection="0"/>
    <xf numFmtId="0" fontId="30" fillId="0" borderId="0" applyNumberFormat="0" applyFont="0" applyFill="0" applyBorder="0" applyProtection="0"/>
    <xf numFmtId="0" fontId="30" fillId="0" borderId="0" applyNumberFormat="0" applyFont="0" applyFill="0" applyBorder="0" applyProtection="0"/>
    <xf numFmtId="0" fontId="30" fillId="0" borderId="0" applyNumberFormat="0" applyFont="0" applyFill="0" applyBorder="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lignment vertical="top"/>
    </xf>
    <xf numFmtId="0" fontId="6" fillId="0" borderId="0"/>
    <xf numFmtId="0" fontId="6" fillId="0" borderId="0">
      <alignment vertical="top"/>
    </xf>
    <xf numFmtId="0" fontId="6" fillId="0" borderId="0"/>
    <xf numFmtId="0" fontId="6" fillId="0" borderId="0">
      <alignment vertical="top"/>
    </xf>
    <xf numFmtId="0" fontId="6" fillId="0" borderId="0"/>
    <xf numFmtId="0" fontId="6" fillId="0" borderId="0"/>
    <xf numFmtId="0" fontId="6" fillId="0" borderId="0"/>
    <xf numFmtId="0" fontId="6" fillId="0" borderId="0">
      <alignment vertical="top"/>
    </xf>
    <xf numFmtId="0" fontId="6" fillId="0" borderId="0">
      <alignment vertical="top"/>
    </xf>
    <xf numFmtId="0" fontId="6" fillId="0" borderId="0">
      <alignment vertical="top"/>
    </xf>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0" borderId="0" applyFont="0" applyFill="0" applyBorder="0" applyAlignment="0" applyProtection="0"/>
    <xf numFmtId="0" fontId="32" fillId="0" borderId="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18"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14" fontId="60" fillId="0" borderId="0">
      <alignment horizontal="center" wrapText="1"/>
      <protection locked="0"/>
    </xf>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0" fillId="0" borderId="0" applyFont="0" applyFill="0" applyBorder="0" applyAlignment="0" applyProtection="0"/>
    <xf numFmtId="9" fontId="6"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6" fillId="0" borderId="0" applyFont="0" applyFill="0" applyBorder="0" applyAlignment="0" applyProtection="0"/>
    <xf numFmtId="2" fontId="27" fillId="33" borderId="0" applyNumberFormat="0" applyFill="0" applyBorder="0" applyAlignment="0"/>
    <xf numFmtId="0" fontId="6" fillId="0" borderId="0"/>
    <xf numFmtId="0" fontId="28" fillId="0" borderId="0">
      <alignment vertical="top"/>
    </xf>
    <xf numFmtId="0" fontId="8" fillId="0" borderId="0"/>
    <xf numFmtId="0" fontId="8" fillId="0" borderId="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1" fontId="53" fillId="0" borderId="0" applyFont="0" applyFill="0" applyBorder="0" applyAlignment="0" applyProtection="0"/>
    <xf numFmtId="18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8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4" fontId="53" fillId="0" borderId="0" applyFont="0" applyFill="0" applyBorder="0" applyAlignment="0" applyProtection="0"/>
    <xf numFmtId="17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1" fontId="53" fillId="0" borderId="0" applyFont="0" applyFill="0" applyBorder="0" applyAlignment="0" applyProtection="0"/>
    <xf numFmtId="180" fontId="53" fillId="0" borderId="0" applyFont="0" applyFill="0" applyBorder="0" applyAlignment="0" applyProtection="0"/>
    <xf numFmtId="0" fontId="78" fillId="0" borderId="0"/>
    <xf numFmtId="198" fontId="83" fillId="0" borderId="1">
      <alignment horizontal="right" vertical="center"/>
    </xf>
    <xf numFmtId="198" fontId="83" fillId="0" borderId="1">
      <alignment horizontal="right" vertical="center"/>
    </xf>
    <xf numFmtId="198" fontId="83" fillId="0" borderId="1">
      <alignment horizontal="right" vertical="center"/>
    </xf>
    <xf numFmtId="198" fontId="83" fillId="0" borderId="1">
      <alignment horizontal="right" vertical="center"/>
    </xf>
    <xf numFmtId="198" fontId="83" fillId="0" borderId="1">
      <alignment horizontal="right" vertical="center"/>
    </xf>
    <xf numFmtId="198" fontId="83" fillId="0" borderId="1">
      <alignment horizontal="right" vertical="center"/>
    </xf>
    <xf numFmtId="199" fontId="83" fillId="0" borderId="1">
      <alignment horizontal="right" vertical="center"/>
    </xf>
    <xf numFmtId="198" fontId="83" fillId="0" borderId="1">
      <alignment horizontal="right" vertical="center"/>
    </xf>
    <xf numFmtId="200" fontId="83" fillId="0" borderId="1">
      <alignment horizontal="center"/>
    </xf>
    <xf numFmtId="40" fontId="96" fillId="0" borderId="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46"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5"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195" fontId="84" fillId="0" borderId="0" applyNumberFormat="0" applyFill="0" applyBorder="0" applyAlignment="0">
      <protection locked="0"/>
    </xf>
    <xf numFmtId="201" fontId="83" fillId="0" borderId="0"/>
    <xf numFmtId="202" fontId="83" fillId="0" borderId="2"/>
    <xf numFmtId="203" fontId="6" fillId="0" borderId="0" applyFont="0" applyFill="0" applyBorder="0" applyAlignment="0" applyProtection="0"/>
    <xf numFmtId="169" fontId="49" fillId="0" borderId="0" applyFont="0" applyFill="0" applyBorder="0" applyAlignment="0" applyProtection="0"/>
    <xf numFmtId="204" fontId="6" fillId="0" borderId="0" applyFont="0" applyFill="0" applyBorder="0" applyAlignment="0" applyProtection="0"/>
    <xf numFmtId="164" fontId="49" fillId="0" borderId="0" applyFon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6" fillId="0" borderId="0"/>
    <xf numFmtId="40" fontId="85" fillId="0" borderId="0" applyFont="0" applyFill="0" applyBorder="0" applyAlignment="0" applyProtection="0"/>
    <xf numFmtId="38" fontId="85" fillId="0" borderId="0" applyFont="0" applyFill="0" applyBorder="0" applyAlignment="0" applyProtection="0"/>
    <xf numFmtId="0" fontId="85" fillId="0" borderId="0" applyFont="0" applyFill="0" applyBorder="0" applyAlignment="0" applyProtection="0"/>
    <xf numFmtId="0" fontId="85" fillId="0" borderId="0" applyFont="0" applyFill="0" applyBorder="0" applyAlignment="0" applyProtection="0"/>
    <xf numFmtId="10" fontId="6" fillId="0" borderId="0" applyFont="0" applyFill="0" applyBorder="0" applyAlignment="0" applyProtection="0"/>
    <xf numFmtId="0" fontId="86" fillId="0" borderId="0"/>
    <xf numFmtId="172" fontId="6" fillId="0" borderId="0" applyFont="0" applyFill="0" applyBorder="0" applyAlignment="0" applyProtection="0"/>
    <xf numFmtId="171" fontId="6" fillId="0" borderId="0" applyFont="0" applyFill="0" applyBorder="0" applyAlignment="0" applyProtection="0"/>
    <xf numFmtId="205" fontId="87" fillId="0" borderId="0" applyFont="0" applyFill="0" applyBorder="0" applyAlignment="0" applyProtection="0"/>
    <xf numFmtId="206" fontId="87" fillId="0" borderId="0" applyFont="0" applyFill="0" applyBorder="0" applyAlignment="0" applyProtection="0"/>
    <xf numFmtId="0" fontId="88" fillId="0" borderId="0"/>
    <xf numFmtId="0" fontId="6" fillId="0" borderId="0"/>
    <xf numFmtId="41" fontId="6" fillId="0" borderId="0" applyFont="0" applyFill="0" applyBorder="0" applyAlignment="0" applyProtection="0"/>
    <xf numFmtId="43" fontId="6" fillId="0" borderId="0" applyFont="0" applyFill="0" applyBorder="0" applyAlignment="0" applyProtection="0"/>
    <xf numFmtId="0" fontId="65" fillId="0" borderId="0"/>
    <xf numFmtId="0" fontId="6" fillId="0" borderId="0"/>
    <xf numFmtId="0" fontId="8" fillId="0" borderId="0"/>
    <xf numFmtId="0" fontId="6" fillId="0" borderId="0"/>
    <xf numFmtId="42" fontId="6" fillId="0" borderId="0" applyFont="0" applyFill="0" applyBorder="0" applyAlignment="0" applyProtection="0"/>
    <xf numFmtId="44" fontId="6" fillId="0" borderId="0" applyFont="0" applyFill="0" applyBorder="0" applyAlignment="0" applyProtection="0"/>
    <xf numFmtId="0" fontId="89" fillId="0" borderId="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0" fontId="26" fillId="0" borderId="0"/>
    <xf numFmtId="0" fontId="26" fillId="0" borderId="0"/>
  </cellStyleXfs>
  <cellXfs count="423">
    <xf numFmtId="0" fontId="0" fillId="0" borderId="0" xfId="0"/>
    <xf numFmtId="0" fontId="12" fillId="0" borderId="0" xfId="2" applyFont="1" applyFill="1" applyBorder="1"/>
    <xf numFmtId="0" fontId="12" fillId="0" borderId="0" xfId="2" applyFont="1" applyFill="1"/>
    <xf numFmtId="0" fontId="15" fillId="0" borderId="0" xfId="2" applyFont="1" applyFill="1" applyBorder="1" applyAlignment="1">
      <alignment horizontal="right"/>
    </xf>
    <xf numFmtId="0" fontId="14" fillId="0" borderId="0" xfId="2" applyFont="1" applyFill="1"/>
    <xf numFmtId="0" fontId="16" fillId="0" borderId="0" xfId="2" applyFont="1" applyFill="1" applyBorder="1" applyAlignment="1"/>
    <xf numFmtId="0" fontId="16" fillId="0" borderId="0" xfId="2" applyFont="1" applyFill="1" applyBorder="1"/>
    <xf numFmtId="0" fontId="16" fillId="0" borderId="0" xfId="2" applyFont="1" applyFill="1"/>
    <xf numFmtId="0" fontId="16" fillId="0" borderId="0" xfId="2" applyFont="1" applyFill="1" applyAlignment="1">
      <alignment horizontal="left"/>
    </xf>
    <xf numFmtId="0" fontId="16" fillId="0" borderId="0" xfId="2" applyFont="1" applyFill="1" applyAlignment="1">
      <alignment horizontal="right"/>
    </xf>
    <xf numFmtId="0" fontId="12" fillId="0" borderId="0" xfId="2" applyFont="1" applyFill="1" applyBorder="1" applyAlignment="1"/>
    <xf numFmtId="0" fontId="12" fillId="0" borderId="0" xfId="3" applyFont="1" applyFill="1" applyBorder="1" applyAlignment="1">
      <alignment wrapText="1"/>
    </xf>
    <xf numFmtId="0" fontId="12" fillId="0" borderId="0" xfId="4" applyFont="1" applyFill="1" applyAlignment="1">
      <alignment vertical="top"/>
    </xf>
    <xf numFmtId="0" fontId="12" fillId="0" borderId="0" xfId="4" applyFont="1" applyFill="1" applyBorder="1" applyAlignment="1">
      <alignment vertical="top"/>
    </xf>
    <xf numFmtId="0" fontId="12" fillId="0" borderId="0" xfId="4" applyFont="1" applyFill="1" applyBorder="1" applyAlignment="1">
      <alignment horizontal="left" vertical="top" wrapText="1"/>
    </xf>
    <xf numFmtId="0" fontId="12" fillId="0" borderId="0" xfId="3" applyFont="1" applyFill="1" applyBorder="1"/>
    <xf numFmtId="0" fontId="16" fillId="0" borderId="0" xfId="3" applyFont="1" applyFill="1" applyBorder="1" applyAlignment="1">
      <alignment horizontal="center"/>
    </xf>
    <xf numFmtId="0" fontId="12" fillId="0" borderId="0" xfId="3" applyFont="1" applyFill="1"/>
    <xf numFmtId="0" fontId="12" fillId="0" borderId="0" xfId="2" applyFont="1" applyBorder="1"/>
    <xf numFmtId="0" fontId="12" fillId="0" borderId="0" xfId="2" applyFont="1" applyBorder="1" applyAlignment="1">
      <alignment horizontal="center"/>
    </xf>
    <xf numFmtId="0" fontId="16" fillId="0" borderId="0" xfId="2" applyFont="1" applyBorder="1" applyAlignment="1"/>
    <xf numFmtId="0" fontId="17" fillId="0" borderId="0" xfId="2" applyFont="1" applyFill="1"/>
    <xf numFmtId="0" fontId="12" fillId="0" borderId="0" xfId="2" applyFont="1"/>
    <xf numFmtId="0" fontId="12" fillId="0" borderId="0" xfId="2" applyFont="1" applyAlignment="1">
      <alignment horizontal="center"/>
    </xf>
    <xf numFmtId="43" fontId="17" fillId="0" borderId="0" xfId="2" applyNumberFormat="1" applyFont="1" applyFill="1"/>
    <xf numFmtId="9" fontId="17" fillId="0" borderId="0" xfId="13" applyFont="1" applyFill="1"/>
    <xf numFmtId="43" fontId="12" fillId="0" borderId="0" xfId="2" applyNumberFormat="1" applyFont="1" applyFill="1"/>
    <xf numFmtId="15" fontId="12" fillId="0" borderId="0" xfId="0" applyNumberFormat="1" applyFont="1" applyFill="1" applyBorder="1" applyAlignment="1">
      <alignment horizontal="center" vertical="center" wrapText="1"/>
    </xf>
    <xf numFmtId="0" fontId="11" fillId="0" borderId="0" xfId="0" applyFont="1"/>
    <xf numFmtId="0" fontId="16" fillId="0" borderId="0" xfId="3" applyFont="1" applyFill="1" applyBorder="1" applyAlignment="1">
      <alignment wrapText="1"/>
    </xf>
    <xf numFmtId="0" fontId="10" fillId="0" borderId="0" xfId="2" applyFont="1" applyFill="1" applyBorder="1"/>
    <xf numFmtId="0" fontId="11" fillId="0" borderId="0" xfId="2" applyFont="1"/>
    <xf numFmtId="0" fontId="18" fillId="0" borderId="0" xfId="2" applyFont="1" applyFill="1" applyBorder="1"/>
    <xf numFmtId="0" fontId="12" fillId="0" borderId="2" xfId="2" applyFont="1" applyFill="1" applyBorder="1" applyAlignment="1">
      <alignment horizontal="center"/>
    </xf>
    <xf numFmtId="0" fontId="12" fillId="0" borderId="2" xfId="2" applyFont="1" applyFill="1" applyBorder="1"/>
    <xf numFmtId="14" fontId="12" fillId="0" borderId="2" xfId="2" applyNumberFormat="1" applyFont="1" applyFill="1" applyBorder="1"/>
    <xf numFmtId="164" fontId="12" fillId="0" borderId="2" xfId="1" applyNumberFormat="1" applyFont="1" applyFill="1" applyBorder="1"/>
    <xf numFmtId="0" fontId="10" fillId="0" borderId="2" xfId="0" applyFont="1" applyFill="1" applyBorder="1" applyAlignment="1">
      <alignment horizontal="justify" vertical="center" wrapText="1"/>
    </xf>
    <xf numFmtId="164" fontId="12" fillId="0" borderId="2" xfId="1" applyNumberFormat="1" applyFont="1" applyFill="1" applyBorder="1" applyAlignment="1">
      <alignment vertical="center" wrapText="1"/>
    </xf>
    <xf numFmtId="164" fontId="12" fillId="0" borderId="2" xfId="10" applyNumberFormat="1" applyFont="1" applyFill="1" applyBorder="1" applyAlignment="1">
      <alignment horizontal="center" vertical="center"/>
    </xf>
    <xf numFmtId="0" fontId="9" fillId="4" borderId="2" xfId="0" applyFont="1" applyFill="1" applyBorder="1" applyAlignment="1">
      <alignment horizontal="center" vertical="center" wrapText="1"/>
    </xf>
    <xf numFmtId="0" fontId="15" fillId="3" borderId="2" xfId="0" applyFont="1" applyFill="1" applyBorder="1" applyAlignment="1">
      <alignment horizontal="center" vertical="center"/>
    </xf>
    <xf numFmtId="0" fontId="19" fillId="3" borderId="2" xfId="0" applyFont="1" applyFill="1" applyBorder="1" applyAlignment="1">
      <alignment horizontal="center" vertical="center" wrapText="1"/>
    </xf>
    <xf numFmtId="0" fontId="13" fillId="0" borderId="0" xfId="11" applyFont="1" applyFill="1" applyBorder="1"/>
    <xf numFmtId="0" fontId="20" fillId="0" borderId="0" xfId="0" applyFont="1"/>
    <xf numFmtId="0" fontId="14" fillId="0" borderId="5" xfId="2" applyFont="1" applyBorder="1" applyAlignment="1">
      <alignment vertical="center"/>
    </xf>
    <xf numFmtId="0" fontId="19" fillId="3" borderId="3" xfId="2" applyFont="1" applyFill="1" applyBorder="1" applyAlignment="1">
      <alignment vertical="center"/>
    </xf>
    <xf numFmtId="164" fontId="14" fillId="0" borderId="2" xfId="1" applyNumberFormat="1" applyFont="1" applyBorder="1" applyAlignment="1">
      <alignment vertical="center"/>
    </xf>
    <xf numFmtId="164" fontId="14" fillId="0" borderId="2" xfId="1" applyNumberFormat="1" applyFont="1" applyBorder="1" applyAlignment="1">
      <alignment horizontal="left" vertical="center"/>
    </xf>
    <xf numFmtId="0" fontId="11" fillId="0" borderId="0" xfId="2" applyFont="1" applyFill="1" applyBorder="1" applyAlignment="1">
      <alignment horizontal="right"/>
    </xf>
    <xf numFmtId="0" fontId="16" fillId="0" borderId="1" xfId="4" applyFont="1" applyFill="1" applyBorder="1" applyAlignment="1">
      <alignment vertical="top"/>
    </xf>
    <xf numFmtId="0" fontId="16" fillId="0" borderId="4" xfId="4" applyFont="1" applyFill="1" applyBorder="1" applyAlignment="1">
      <alignment vertical="top"/>
    </xf>
    <xf numFmtId="0" fontId="16" fillId="0" borderId="1" xfId="4" applyFont="1" applyFill="1" applyBorder="1" applyAlignment="1">
      <alignment vertical="top" wrapText="1"/>
    </xf>
    <xf numFmtId="0" fontId="16" fillId="0" borderId="0" xfId="2" applyFont="1" applyFill="1" applyBorder="1" applyAlignment="1">
      <alignment horizontal="center"/>
    </xf>
    <xf numFmtId="0" fontId="12" fillId="0" borderId="0" xfId="2" applyFont="1" applyFill="1" applyBorder="1" applyAlignment="1">
      <alignment horizontal="center"/>
    </xf>
    <xf numFmtId="0" fontId="11" fillId="0" borderId="1" xfId="2" applyFont="1" applyBorder="1" applyAlignment="1">
      <alignment vertical="center"/>
    </xf>
    <xf numFmtId="0" fontId="12" fillId="0" borderId="1" xfId="2" applyFont="1" applyFill="1" applyBorder="1" applyAlignment="1"/>
    <xf numFmtId="0" fontId="12" fillId="0" borderId="5" xfId="2" applyFont="1" applyFill="1" applyBorder="1" applyAlignment="1"/>
    <xf numFmtId="0" fontId="10" fillId="0" borderId="0" xfId="4" applyFont="1" applyFill="1" applyBorder="1" applyAlignment="1">
      <alignment horizontal="left" vertical="top" wrapText="1"/>
    </xf>
    <xf numFmtId="0" fontId="10" fillId="0" borderId="2" xfId="2" applyFont="1" applyFill="1" applyBorder="1"/>
    <xf numFmtId="0" fontId="12" fillId="2" borderId="2" xfId="2" applyFont="1" applyFill="1" applyBorder="1"/>
    <xf numFmtId="0" fontId="11" fillId="0" borderId="5" xfId="2" applyFont="1" applyFill="1" applyBorder="1" applyAlignment="1"/>
    <xf numFmtId="0" fontId="11" fillId="0" borderId="1" xfId="2" applyFont="1" applyFill="1" applyBorder="1" applyAlignment="1"/>
    <xf numFmtId="164" fontId="12" fillId="0" borderId="2" xfId="1" applyNumberFormat="1" applyFont="1" applyFill="1" applyBorder="1" applyAlignment="1">
      <alignment vertical="center"/>
    </xf>
    <xf numFmtId="0" fontId="11" fillId="0" borderId="1" xfId="2" applyFont="1" applyFill="1" applyBorder="1" applyAlignment="1">
      <alignment vertical="center"/>
    </xf>
    <xf numFmtId="0" fontId="12" fillId="0" borderId="5" xfId="2" applyFont="1" applyFill="1" applyBorder="1" applyAlignment="1">
      <alignment vertical="center"/>
    </xf>
    <xf numFmtId="14" fontId="12" fillId="0" borderId="2" xfId="2" applyNumberFormat="1" applyFont="1" applyFill="1" applyBorder="1" applyAlignment="1">
      <alignment vertical="center"/>
    </xf>
    <xf numFmtId="0" fontId="12" fillId="0" borderId="2" xfId="2" applyFont="1" applyFill="1" applyBorder="1" applyAlignment="1">
      <alignment vertical="center"/>
    </xf>
    <xf numFmtId="0" fontId="12" fillId="0" borderId="0" xfId="2" applyFont="1" applyFill="1" applyBorder="1" applyAlignment="1">
      <alignment vertical="center"/>
    </xf>
    <xf numFmtId="164" fontId="10" fillId="0" borderId="2" xfId="10" applyNumberFormat="1" applyFont="1" applyFill="1" applyBorder="1" applyAlignment="1">
      <alignment horizontal="center" vertical="center"/>
    </xf>
    <xf numFmtId="164" fontId="10" fillId="0" borderId="2" xfId="1" applyNumberFormat="1" applyFont="1" applyFill="1" applyBorder="1" applyAlignment="1">
      <alignment vertical="center" wrapText="1"/>
    </xf>
    <xf numFmtId="164" fontId="12" fillId="2" borderId="2" xfId="10" applyNumberFormat="1" applyFont="1" applyFill="1" applyBorder="1" applyAlignment="1">
      <alignment horizontal="center" vertical="center"/>
    </xf>
    <xf numFmtId="1" fontId="21" fillId="0" borderId="2" xfId="0" applyNumberFormat="1" applyFont="1" applyBorder="1" applyAlignment="1">
      <alignment horizontal="center"/>
    </xf>
    <xf numFmtId="0" fontId="11" fillId="0" borderId="2" xfId="2" applyFont="1" applyFill="1" applyBorder="1"/>
    <xf numFmtId="164" fontId="11" fillId="0" borderId="2" xfId="1" applyNumberFormat="1" applyFont="1" applyFill="1" applyBorder="1" applyAlignment="1">
      <alignment vertical="center" wrapText="1"/>
    </xf>
    <xf numFmtId="164" fontId="22" fillId="0" borderId="2" xfId="1" applyNumberFormat="1" applyFont="1" applyFill="1" applyBorder="1" applyAlignment="1">
      <alignment vertical="center" wrapText="1"/>
    </xf>
    <xf numFmtId="0" fontId="11" fillId="0" borderId="2" xfId="2" applyFont="1" applyFill="1" applyBorder="1" applyAlignment="1">
      <alignment vertical="center"/>
    </xf>
    <xf numFmtId="0" fontId="10" fillId="0" borderId="1" xfId="0" applyFont="1" applyFill="1" applyBorder="1" applyAlignment="1">
      <alignment horizontal="justify" vertical="center" wrapText="1"/>
    </xf>
    <xf numFmtId="0" fontId="23" fillId="0" borderId="2" xfId="0" applyFont="1" applyBorder="1"/>
    <xf numFmtId="0" fontId="12" fillId="5" borderId="2" xfId="2" applyFont="1" applyFill="1" applyBorder="1" applyAlignment="1">
      <alignment horizontal="center"/>
    </xf>
    <xf numFmtId="0" fontId="12" fillId="5" borderId="1" xfId="2" applyFont="1" applyFill="1" applyBorder="1" applyAlignment="1"/>
    <xf numFmtId="0" fontId="12" fillId="5" borderId="5" xfId="2" applyFont="1" applyFill="1" applyBorder="1" applyAlignment="1"/>
    <xf numFmtId="14" fontId="12" fillId="5" borderId="2" xfId="2" applyNumberFormat="1" applyFont="1" applyFill="1" applyBorder="1"/>
    <xf numFmtId="0" fontId="12" fillId="5" borderId="2" xfId="2" applyFont="1" applyFill="1" applyBorder="1"/>
    <xf numFmtId="0" fontId="10" fillId="5" borderId="2" xfId="0" applyFont="1" applyFill="1" applyBorder="1" applyAlignment="1">
      <alignment horizontal="justify" vertical="center" wrapText="1"/>
    </xf>
    <xf numFmtId="164" fontId="12" fillId="5" borderId="2" xfId="1" applyNumberFormat="1" applyFont="1" applyFill="1" applyBorder="1" applyAlignment="1">
      <alignment vertical="center" wrapText="1"/>
    </xf>
    <xf numFmtId="164" fontId="12" fillId="5" borderId="2" xfId="1" applyNumberFormat="1" applyFont="1" applyFill="1" applyBorder="1"/>
    <xf numFmtId="164" fontId="12" fillId="5" borderId="2" xfId="10" applyNumberFormat="1" applyFont="1" applyFill="1" applyBorder="1" applyAlignment="1">
      <alignment horizontal="center" vertical="center"/>
    </xf>
    <xf numFmtId="0" fontId="12" fillId="5" borderId="0" xfId="2" applyFont="1" applyFill="1" applyBorder="1"/>
    <xf numFmtId="0" fontId="10" fillId="5" borderId="2" xfId="2" applyFont="1" applyFill="1" applyBorder="1"/>
    <xf numFmtId="0" fontId="12" fillId="6" borderId="2" xfId="2" applyFont="1" applyFill="1" applyBorder="1" applyAlignment="1">
      <alignment horizontal="center"/>
    </xf>
    <xf numFmtId="0" fontId="12" fillId="6" borderId="2" xfId="2" applyFont="1" applyFill="1" applyBorder="1" applyAlignment="1">
      <alignment horizontal="center" vertical="center"/>
    </xf>
    <xf numFmtId="0" fontId="12" fillId="0" borderId="2" xfId="2" applyFont="1" applyFill="1" applyBorder="1" applyAlignment="1">
      <alignment horizontal="center" vertical="center"/>
    </xf>
    <xf numFmtId="0" fontId="10" fillId="0" borderId="2" xfId="2" applyFont="1" applyFill="1" applyBorder="1" applyAlignment="1">
      <alignment vertical="center"/>
    </xf>
    <xf numFmtId="0" fontId="10" fillId="0" borderId="2" xfId="2" applyFont="1" applyFill="1" applyBorder="1" applyAlignment="1">
      <alignment vertical="center" wrapText="1"/>
    </xf>
    <xf numFmtId="0" fontId="12" fillId="0" borderId="0" xfId="2" applyFont="1" applyBorder="1" applyAlignment="1">
      <alignment vertical="center"/>
    </xf>
    <xf numFmtId="0" fontId="12" fillId="2" borderId="2" xfId="2" applyFont="1" applyFill="1" applyBorder="1" applyAlignment="1">
      <alignment vertical="center"/>
    </xf>
    <xf numFmtId="0" fontId="10" fillId="0" borderId="0" xfId="2" applyFont="1" applyFill="1" applyBorder="1" applyAlignment="1">
      <alignment vertical="center"/>
    </xf>
    <xf numFmtId="0" fontId="11" fillId="0" borderId="2" xfId="2" applyFont="1" applyFill="1" applyBorder="1" applyAlignment="1">
      <alignment vertical="center" wrapText="1"/>
    </xf>
    <xf numFmtId="0" fontId="10" fillId="2" borderId="2" xfId="2" applyFont="1" applyFill="1" applyBorder="1" applyAlignment="1">
      <alignment vertical="center"/>
    </xf>
    <xf numFmtId="0" fontId="25" fillId="0" borderId="0" xfId="2" applyFont="1" applyFill="1" applyBorder="1" applyAlignment="1">
      <alignment vertical="center"/>
    </xf>
    <xf numFmtId="164" fontId="10" fillId="0" borderId="2" xfId="1" applyNumberFormat="1" applyFont="1" applyFill="1" applyBorder="1" applyAlignment="1">
      <alignment vertical="center"/>
    </xf>
    <xf numFmtId="164" fontId="10" fillId="2" borderId="2" xfId="10" applyNumberFormat="1" applyFont="1" applyFill="1" applyBorder="1" applyAlignment="1">
      <alignment horizontal="center" vertical="center"/>
    </xf>
    <xf numFmtId="0" fontId="12" fillId="0" borderId="0" xfId="2" applyFont="1" applyFill="1" applyBorder="1" applyAlignment="1">
      <alignment wrapText="1"/>
    </xf>
    <xf numFmtId="0" fontId="16" fillId="0" borderId="0" xfId="2" applyFont="1" applyFill="1" applyBorder="1" applyAlignment="1">
      <alignment wrapText="1"/>
    </xf>
    <xf numFmtId="0" fontId="12" fillId="0" borderId="0" xfId="4" applyFont="1" applyFill="1" applyBorder="1" applyAlignment="1">
      <alignment vertical="top" wrapText="1"/>
    </xf>
    <xf numFmtId="0" fontId="12" fillId="0" borderId="0" xfId="2" applyFont="1" applyBorder="1" applyAlignment="1">
      <alignment wrapText="1"/>
    </xf>
    <xf numFmtId="0" fontId="15" fillId="3" borderId="2" xfId="0" applyFont="1" applyFill="1" applyBorder="1" applyAlignment="1">
      <alignment horizontal="center" vertical="center" wrapText="1"/>
    </xf>
    <xf numFmtId="0" fontId="12" fillId="0" borderId="2" xfId="2" applyFont="1" applyFill="1" applyBorder="1" applyAlignment="1">
      <alignment vertical="center" wrapText="1"/>
    </xf>
    <xf numFmtId="164" fontId="10" fillId="0" borderId="2" xfId="1" quotePrefix="1" applyNumberFormat="1" applyFont="1" applyFill="1" applyBorder="1" applyAlignment="1">
      <alignment vertical="center"/>
    </xf>
    <xf numFmtId="0" fontId="16" fillId="0" borderId="0" xfId="2" applyFont="1" applyFill="1" applyBorder="1" applyAlignment="1">
      <alignment horizontal="center"/>
    </xf>
    <xf numFmtId="0" fontId="12" fillId="0" borderId="0" xfId="2" applyFont="1" applyFill="1" applyBorder="1" applyAlignment="1">
      <alignment horizontal="center"/>
    </xf>
    <xf numFmtId="0" fontId="14" fillId="0" borderId="0" xfId="2" applyFont="1" applyFill="1" applyBorder="1" applyAlignment="1">
      <alignment horizontal="justify" vertical="top" wrapText="1"/>
    </xf>
    <xf numFmtId="0" fontId="10" fillId="0" borderId="2" xfId="0" applyFont="1" applyFill="1" applyBorder="1" applyAlignment="1">
      <alignment horizontal="center" vertical="center" wrapText="1"/>
    </xf>
    <xf numFmtId="167" fontId="22" fillId="0" borderId="2" xfId="0" applyNumberFormat="1" applyFont="1" applyBorder="1" applyAlignment="1">
      <alignment vertical="center"/>
    </xf>
    <xf numFmtId="164" fontId="22" fillId="0" borderId="2" xfId="1" applyNumberFormat="1" applyFont="1" applyFill="1" applyBorder="1" applyAlignment="1">
      <alignment horizontal="right" vertical="center" wrapText="1"/>
    </xf>
    <xf numFmtId="0" fontId="22" fillId="0" borderId="2" xfId="0" applyNumberFormat="1" applyFont="1" applyFill="1" applyBorder="1" applyAlignment="1">
      <alignment horizontal="right" vertical="center" wrapText="1"/>
    </xf>
    <xf numFmtId="0" fontId="22" fillId="0" borderId="2" xfId="0" applyFont="1" applyFill="1" applyBorder="1" applyAlignment="1">
      <alignment horizontal="left" vertical="center" wrapText="1"/>
    </xf>
    <xf numFmtId="14" fontId="22" fillId="0" borderId="2" xfId="0" applyNumberFormat="1" applyFont="1" applyFill="1" applyBorder="1" applyAlignment="1">
      <alignment horizontal="left" vertical="center" wrapText="1"/>
    </xf>
    <xf numFmtId="0" fontId="22" fillId="0" borderId="2" xfId="0" applyNumberFormat="1" applyFont="1" applyBorder="1" applyAlignment="1">
      <alignment horizontal="right" vertical="center"/>
    </xf>
    <xf numFmtId="14" fontId="22" fillId="0" borderId="2" xfId="0" applyNumberFormat="1" applyFont="1" applyFill="1" applyBorder="1" applyAlignment="1">
      <alignment horizontal="center" vertical="center" wrapText="1"/>
    </xf>
    <xf numFmtId="0" fontId="22" fillId="0" borderId="2" xfId="0" applyNumberFormat="1" applyFont="1" applyBorder="1" applyAlignment="1">
      <alignment horizontal="left" vertical="center"/>
    </xf>
    <xf numFmtId="164" fontId="22" fillId="0" borderId="2" xfId="1" applyNumberFormat="1" applyFont="1" applyBorder="1" applyAlignment="1">
      <alignment horizontal="right" vertical="center"/>
    </xf>
    <xf numFmtId="14" fontId="22" fillId="0" borderId="2" xfId="0" applyNumberFormat="1" applyFont="1" applyBorder="1" applyAlignment="1">
      <alignment horizontal="left" vertical="center"/>
    </xf>
    <xf numFmtId="14" fontId="22" fillId="0" borderId="2" xfId="0" applyNumberFormat="1" applyFont="1" applyBorder="1" applyAlignment="1">
      <alignment horizontal="center" vertical="center"/>
    </xf>
    <xf numFmtId="0" fontId="22" fillId="0" borderId="2" xfId="0" applyFont="1" applyBorder="1" applyAlignment="1">
      <alignment horizontal="left" vertical="center"/>
    </xf>
    <xf numFmtId="167" fontId="22" fillId="0" borderId="2" xfId="0" applyNumberFormat="1" applyFont="1" applyBorder="1" applyAlignment="1">
      <alignment horizontal="right" vertical="center"/>
    </xf>
    <xf numFmtId="0" fontId="22" fillId="0" borderId="2" xfId="0" applyNumberFormat="1" applyFont="1" applyBorder="1" applyAlignment="1">
      <alignment horizontal="center" vertical="center"/>
    </xf>
    <xf numFmtId="0" fontId="22" fillId="0" borderId="2" xfId="0" applyFont="1" applyBorder="1" applyAlignment="1">
      <alignment vertical="center"/>
    </xf>
    <xf numFmtId="167" fontId="22" fillId="0" borderId="2" xfId="0" applyNumberFormat="1" applyFont="1" applyFill="1" applyBorder="1" applyAlignment="1">
      <alignment vertical="center"/>
    </xf>
    <xf numFmtId="0" fontId="22" fillId="0" borderId="0" xfId="0" applyFont="1" applyBorder="1" applyAlignment="1">
      <alignment vertical="center"/>
    </xf>
    <xf numFmtId="164" fontId="12" fillId="2" borderId="2" xfId="1" applyNumberFormat="1" applyFont="1" applyFill="1" applyBorder="1" applyAlignment="1">
      <alignment vertical="center"/>
    </xf>
    <xf numFmtId="164" fontId="22" fillId="2" borderId="2" xfId="1" applyNumberFormat="1" applyFont="1" applyFill="1" applyBorder="1" applyAlignment="1">
      <alignment vertical="center"/>
    </xf>
    <xf numFmtId="164" fontId="10" fillId="2" borderId="2" xfId="1" applyNumberFormat="1" applyFont="1" applyFill="1" applyBorder="1" applyAlignment="1">
      <alignment vertical="center"/>
    </xf>
    <xf numFmtId="0" fontId="10" fillId="2" borderId="2" xfId="2" applyFont="1" applyFill="1" applyBorder="1" applyAlignment="1">
      <alignment vertical="center" wrapText="1"/>
    </xf>
    <xf numFmtId="164" fontId="22" fillId="2" borderId="2" xfId="1" applyNumberFormat="1" applyFont="1" applyFill="1" applyBorder="1" applyAlignment="1">
      <alignment vertical="center" wrapText="1"/>
    </xf>
    <xf numFmtId="164" fontId="10" fillId="2" borderId="2" xfId="1" quotePrefix="1" applyNumberFormat="1" applyFont="1" applyFill="1" applyBorder="1" applyAlignment="1">
      <alignment vertical="center"/>
    </xf>
    <xf numFmtId="0" fontId="10" fillId="0" borderId="0" xfId="0" applyFont="1" applyFill="1" applyBorder="1" applyAlignment="1">
      <alignment horizontal="center" vertical="center" wrapText="1"/>
    </xf>
    <xf numFmtId="0" fontId="22" fillId="0" borderId="0" xfId="0" applyNumberFormat="1" applyFont="1" applyFill="1" applyBorder="1" applyAlignment="1">
      <alignment horizontal="left" vertical="center" wrapText="1"/>
    </xf>
    <xf numFmtId="167" fontId="22" fillId="0" borderId="0" xfId="0" applyNumberFormat="1" applyFont="1" applyBorder="1" applyAlignment="1">
      <alignment vertical="center"/>
    </xf>
    <xf numFmtId="164" fontId="22" fillId="0" borderId="0" xfId="1" applyNumberFormat="1" applyFont="1" applyBorder="1" applyAlignment="1">
      <alignment horizontal="right" vertical="center"/>
    </xf>
    <xf numFmtId="0" fontId="22" fillId="0" borderId="0" xfId="0" applyNumberFormat="1" applyFont="1" applyBorder="1" applyAlignment="1">
      <alignment horizontal="right" vertical="center"/>
    </xf>
    <xf numFmtId="14" fontId="22" fillId="0" borderId="0" xfId="0" applyNumberFormat="1" applyFont="1" applyFill="1" applyBorder="1" applyAlignment="1">
      <alignment horizontal="left" vertical="center" wrapText="1"/>
    </xf>
    <xf numFmtId="14" fontId="22" fillId="0" borderId="0" xfId="0" applyNumberFormat="1" applyFont="1" applyBorder="1" applyAlignment="1">
      <alignment horizontal="left" vertical="center"/>
    </xf>
    <xf numFmtId="0" fontId="12" fillId="2" borderId="0" xfId="2" applyFont="1" applyFill="1" applyBorder="1" applyAlignment="1">
      <alignment vertical="center"/>
    </xf>
    <xf numFmtId="0" fontId="10" fillId="2" borderId="0" xfId="2" applyFont="1" applyFill="1" applyBorder="1" applyAlignment="1">
      <alignment vertical="center"/>
    </xf>
    <xf numFmtId="164" fontId="12" fillId="2" borderId="0" xfId="1" applyNumberFormat="1" applyFont="1" applyFill="1" applyBorder="1" applyAlignment="1">
      <alignment vertical="center"/>
    </xf>
    <xf numFmtId="164" fontId="22" fillId="2" borderId="0" xfId="1" applyNumberFormat="1" applyFont="1" applyFill="1" applyBorder="1" applyAlignment="1">
      <alignment vertical="center" wrapText="1"/>
    </xf>
    <xf numFmtId="164" fontId="10" fillId="2" borderId="0" xfId="1" applyNumberFormat="1" applyFont="1" applyFill="1" applyBorder="1" applyAlignment="1">
      <alignment vertical="center"/>
    </xf>
    <xf numFmtId="164" fontId="10" fillId="2" borderId="0" xfId="1" quotePrefix="1" applyNumberFormat="1" applyFont="1" applyFill="1" applyBorder="1" applyAlignment="1">
      <alignment vertical="center"/>
    </xf>
    <xf numFmtId="164" fontId="10" fillId="2" borderId="0" xfId="10" applyNumberFormat="1" applyFont="1" applyFill="1" applyBorder="1" applyAlignment="1">
      <alignment horizontal="center" vertical="center"/>
    </xf>
    <xf numFmtId="164" fontId="12" fillId="2" borderId="0" xfId="10" applyNumberFormat="1" applyFont="1" applyFill="1" applyBorder="1" applyAlignment="1">
      <alignment horizontal="center" vertical="center"/>
    </xf>
    <xf numFmtId="0" fontId="12" fillId="0" borderId="0" xfId="2" applyFont="1" applyFill="1" applyBorder="1" applyAlignment="1">
      <alignment vertical="center" wrapText="1"/>
    </xf>
    <xf numFmtId="0" fontId="22" fillId="0" borderId="0" xfId="0" applyNumberFormat="1" applyFont="1" applyFill="1" applyBorder="1" applyAlignment="1">
      <alignment horizontal="right" vertical="center" wrapText="1"/>
    </xf>
    <xf numFmtId="0" fontId="22" fillId="0" borderId="0" xfId="0" applyFont="1" applyFill="1" applyBorder="1" applyAlignment="1">
      <alignment horizontal="left" vertical="center" wrapText="1"/>
    </xf>
    <xf numFmtId="14" fontId="22" fillId="0" borderId="0" xfId="0" applyNumberFormat="1" applyFont="1" applyFill="1" applyBorder="1" applyAlignment="1">
      <alignment horizontal="center" vertical="center" wrapText="1"/>
    </xf>
    <xf numFmtId="0" fontId="10" fillId="0" borderId="8" xfId="2" applyFont="1" applyFill="1" applyBorder="1" applyAlignment="1">
      <alignment vertical="center"/>
    </xf>
    <xf numFmtId="0" fontId="22" fillId="0" borderId="27" xfId="2" applyFont="1" applyFill="1" applyBorder="1" applyAlignment="1">
      <alignment horizontal="left" vertical="center"/>
    </xf>
    <xf numFmtId="0" fontId="22" fillId="0" borderId="28" xfId="2" applyFont="1" applyFill="1" applyBorder="1" applyAlignment="1">
      <alignment horizontal="left" vertical="center"/>
    </xf>
    <xf numFmtId="14" fontId="0" fillId="0" borderId="2" xfId="0" applyNumberFormat="1" applyFill="1" applyBorder="1" applyAlignment="1">
      <alignment horizontal="center" vertical="top"/>
    </xf>
    <xf numFmtId="0" fontId="0" fillId="0" borderId="5" xfId="0" applyFill="1" applyBorder="1" applyAlignment="1">
      <alignment horizontal="left" vertical="center"/>
    </xf>
    <xf numFmtId="164" fontId="22" fillId="0" borderId="2" xfId="1" applyNumberFormat="1" applyFont="1" applyFill="1" applyBorder="1" applyAlignment="1">
      <alignment vertical="center"/>
    </xf>
    <xf numFmtId="0" fontId="0" fillId="0" borderId="2" xfId="0" applyFill="1" applyBorder="1"/>
    <xf numFmtId="0" fontId="0" fillId="0" borderId="0" xfId="0" applyFill="1"/>
    <xf numFmtId="0" fontId="102" fillId="0" borderId="2" xfId="2" applyFont="1" applyFill="1" applyBorder="1" applyAlignment="1">
      <alignment vertical="center"/>
    </xf>
    <xf numFmtId="164" fontId="102" fillId="0" borderId="2" xfId="1" applyNumberFormat="1" applyFont="1" applyFill="1" applyBorder="1" applyAlignment="1">
      <alignment vertical="center"/>
    </xf>
    <xf numFmtId="164" fontId="105" fillId="0" borderId="2" xfId="1" applyNumberFormat="1" applyFont="1" applyFill="1" applyBorder="1" applyAlignment="1">
      <alignment vertical="center" wrapText="1"/>
    </xf>
    <xf numFmtId="14" fontId="0" fillId="0" borderId="8" xfId="0" applyNumberFormat="1" applyFill="1" applyBorder="1" applyAlignment="1">
      <alignment horizontal="center" vertical="top"/>
    </xf>
    <xf numFmtId="0" fontId="12" fillId="0" borderId="8" xfId="2" applyFont="1" applyFill="1" applyBorder="1" applyAlignment="1">
      <alignment vertical="center"/>
    </xf>
    <xf numFmtId="164" fontId="12" fillId="0" borderId="8" xfId="1" applyNumberFormat="1" applyFont="1" applyFill="1" applyBorder="1" applyAlignment="1">
      <alignment vertical="center"/>
    </xf>
    <xf numFmtId="164" fontId="22" fillId="0" borderId="8" xfId="1" applyNumberFormat="1" applyFont="1" applyFill="1" applyBorder="1" applyAlignment="1">
      <alignment vertical="center" wrapText="1"/>
    </xf>
    <xf numFmtId="164" fontId="10" fillId="0" borderId="8" xfId="1" applyNumberFormat="1" applyFont="1" applyFill="1" applyBorder="1" applyAlignment="1">
      <alignment vertical="center"/>
    </xf>
    <xf numFmtId="164" fontId="10" fillId="0" borderId="8" xfId="1" quotePrefix="1" applyNumberFormat="1" applyFont="1" applyFill="1" applyBorder="1" applyAlignment="1">
      <alignment vertical="center"/>
    </xf>
    <xf numFmtId="0" fontId="12" fillId="0" borderId="8" xfId="2" applyFont="1" applyFill="1" applyBorder="1" applyAlignment="1">
      <alignment vertical="center" wrapText="1"/>
    </xf>
    <xf numFmtId="0" fontId="0" fillId="0" borderId="2" xfId="0" applyFill="1" applyBorder="1" applyAlignment="1">
      <alignment horizontal="left" vertical="center"/>
    </xf>
    <xf numFmtId="0" fontId="22" fillId="0" borderId="2" xfId="2" applyFont="1" applyFill="1" applyBorder="1" applyAlignment="1">
      <alignment horizontal="left" vertical="center"/>
    </xf>
    <xf numFmtId="164" fontId="12" fillId="0" borderId="13" xfId="1" applyNumberFormat="1" applyFont="1" applyFill="1" applyBorder="1" applyAlignment="1">
      <alignment vertical="center"/>
    </xf>
    <xf numFmtId="0" fontId="12" fillId="0" borderId="1" xfId="2" applyFont="1" applyFill="1" applyBorder="1" applyAlignment="1">
      <alignment horizontal="center" vertical="center"/>
    </xf>
    <xf numFmtId="14" fontId="0" fillId="0" borderId="5" xfId="0" applyNumberFormat="1" applyFill="1" applyBorder="1" applyAlignment="1">
      <alignment horizontal="center" vertical="top"/>
    </xf>
    <xf numFmtId="0" fontId="103" fillId="0" borderId="9" xfId="0" applyFont="1" applyFill="1" applyBorder="1"/>
    <xf numFmtId="0" fontId="104" fillId="0" borderId="6" xfId="0" applyFont="1" applyFill="1" applyBorder="1"/>
    <xf numFmtId="0" fontId="10" fillId="0" borderId="1" xfId="2" applyFont="1" applyFill="1" applyBorder="1" applyAlignment="1">
      <alignment vertical="center"/>
    </xf>
    <xf numFmtId="0" fontId="0" fillId="0" borderId="8" xfId="0" applyFill="1" applyBorder="1" applyAlignment="1">
      <alignment horizontal="left" vertical="center"/>
    </xf>
    <xf numFmtId="164" fontId="10" fillId="0" borderId="8" xfId="10" applyNumberFormat="1" applyFont="1" applyFill="1" applyBorder="1" applyAlignment="1">
      <alignment horizontal="center" vertical="center"/>
    </xf>
    <xf numFmtId="4" fontId="0" fillId="0" borderId="0" xfId="0" applyNumberFormat="1" applyFill="1" applyAlignment="1">
      <alignment horizontal="right" vertical="top"/>
    </xf>
    <xf numFmtId="0" fontId="12" fillId="0" borderId="13" xfId="2" applyFont="1" applyFill="1" applyBorder="1"/>
    <xf numFmtId="0" fontId="12" fillId="0" borderId="13" xfId="2" applyFont="1" applyFill="1" applyBorder="1" applyAlignment="1">
      <alignment wrapText="1"/>
    </xf>
    <xf numFmtId="0" fontId="12" fillId="0" borderId="27" xfId="2" applyFont="1" applyFill="1" applyBorder="1"/>
    <xf numFmtId="0" fontId="12" fillId="0" borderId="28" xfId="2" applyFont="1" applyFill="1" applyBorder="1"/>
    <xf numFmtId="164" fontId="102" fillId="0" borderId="13" xfId="2" applyNumberFormat="1" applyFont="1" applyFill="1" applyBorder="1" applyAlignment="1">
      <alignment horizontal="center"/>
    </xf>
    <xf numFmtId="0" fontId="12" fillId="0" borderId="13" xfId="2" applyFont="1" applyFill="1" applyBorder="1" applyAlignment="1">
      <alignment horizontal="center"/>
    </xf>
    <xf numFmtId="0" fontId="24" fillId="0" borderId="2" xfId="0" applyFont="1" applyFill="1" applyBorder="1" applyAlignment="1">
      <alignment horizontal="left" vertical="center" wrapText="1"/>
    </xf>
    <xf numFmtId="0" fontId="24" fillId="0" borderId="0" xfId="0" applyFont="1" applyFill="1" applyBorder="1" applyAlignment="1">
      <alignment horizontal="left" vertical="center" wrapText="1"/>
    </xf>
    <xf numFmtId="0" fontId="102" fillId="0" borderId="2" xfId="2" applyFont="1" applyFill="1" applyBorder="1" applyAlignment="1">
      <alignment vertical="center" wrapText="1"/>
    </xf>
    <xf numFmtId="0" fontId="103" fillId="0" borderId="2" xfId="0" applyFont="1" applyFill="1" applyBorder="1"/>
    <xf numFmtId="164" fontId="22" fillId="0" borderId="13" xfId="1" applyNumberFormat="1" applyFont="1" applyFill="1" applyBorder="1" applyAlignment="1">
      <alignment horizontal="center" vertical="center" wrapText="1"/>
    </xf>
    <xf numFmtId="0" fontId="10" fillId="0" borderId="2" xfId="2" quotePrefix="1" applyFont="1" applyFill="1" applyBorder="1" applyAlignment="1">
      <alignment vertical="center"/>
    </xf>
    <xf numFmtId="0" fontId="10" fillId="0" borderId="5" xfId="2" applyFont="1" applyFill="1" applyBorder="1" applyAlignment="1">
      <alignment vertical="center"/>
    </xf>
    <xf numFmtId="164" fontId="12" fillId="0" borderId="2" xfId="2" applyNumberFormat="1" applyFont="1" applyFill="1" applyBorder="1" applyAlignment="1">
      <alignment vertical="center"/>
    </xf>
    <xf numFmtId="0" fontId="10" fillId="0" borderId="2" xfId="2" applyFont="1" applyFill="1" applyBorder="1" applyAlignment="1">
      <alignment horizontal="center" vertical="center"/>
    </xf>
    <xf numFmtId="164" fontId="22" fillId="0" borderId="13" xfId="1" applyNumberFormat="1" applyFont="1" applyFill="1" applyBorder="1" applyAlignment="1">
      <alignment horizontal="center" vertical="center" wrapText="1"/>
    </xf>
    <xf numFmtId="0" fontId="16" fillId="36" borderId="0" xfId="2" applyFont="1" applyFill="1" applyBorder="1" applyAlignment="1">
      <alignment horizontal="center"/>
    </xf>
    <xf numFmtId="0" fontId="16" fillId="36" borderId="0" xfId="2" applyFont="1" applyFill="1" applyBorder="1" applyAlignment="1"/>
    <xf numFmtId="0" fontId="12" fillId="36" borderId="0" xfId="2" applyFont="1" applyFill="1" applyBorder="1"/>
    <xf numFmtId="0" fontId="12" fillId="36" borderId="0" xfId="2" applyFont="1" applyFill="1" applyBorder="1" applyAlignment="1">
      <alignment wrapText="1"/>
    </xf>
    <xf numFmtId="0" fontId="12" fillId="36" borderId="0" xfId="2" applyFont="1" applyFill="1" applyBorder="1" applyAlignment="1">
      <alignment horizontal="center"/>
    </xf>
    <xf numFmtId="0" fontId="12" fillId="36" borderId="0" xfId="2" applyFont="1" applyFill="1" applyBorder="1" applyAlignment="1"/>
    <xf numFmtId="0" fontId="12" fillId="36" borderId="0" xfId="2" applyFont="1" applyFill="1"/>
    <xf numFmtId="0" fontId="15" fillId="36" borderId="0" xfId="2" applyFont="1" applyFill="1" applyBorder="1" applyAlignment="1">
      <alignment horizontal="right"/>
    </xf>
    <xf numFmtId="0" fontId="14" fillId="36" borderId="0" xfId="2" applyFont="1" applyFill="1"/>
    <xf numFmtId="0" fontId="16" fillId="36" borderId="0" xfId="2" applyFont="1" applyFill="1" applyBorder="1"/>
    <xf numFmtId="0" fontId="16" fillId="36" borderId="0" xfId="2" applyFont="1" applyFill="1" applyAlignment="1">
      <alignment horizontal="left"/>
    </xf>
    <xf numFmtId="0" fontId="16" fillId="36" borderId="0" xfId="3" applyFont="1" applyFill="1" applyBorder="1" applyAlignment="1">
      <alignment wrapText="1"/>
    </xf>
    <xf numFmtId="0" fontId="12" fillId="36" borderId="0" xfId="3" applyFont="1" applyFill="1" applyBorder="1" applyAlignment="1">
      <alignment wrapText="1"/>
    </xf>
    <xf numFmtId="0" fontId="12" fillId="36" borderId="0" xfId="4" applyFont="1" applyFill="1" applyAlignment="1">
      <alignment vertical="top"/>
    </xf>
    <xf numFmtId="0" fontId="12" fillId="36" borderId="0" xfId="4" applyFont="1" applyFill="1" applyBorder="1" applyAlignment="1">
      <alignment vertical="top" wrapText="1"/>
    </xf>
    <xf numFmtId="0" fontId="12" fillId="36" borderId="0" xfId="4" applyFont="1" applyFill="1" applyBorder="1" applyAlignment="1">
      <alignment vertical="top"/>
    </xf>
    <xf numFmtId="0" fontId="10" fillId="36" borderId="0" xfId="4" applyFont="1" applyFill="1" applyBorder="1" applyAlignment="1">
      <alignment horizontal="left" vertical="top" wrapText="1"/>
    </xf>
    <xf numFmtId="0" fontId="12" fillId="36" borderId="0" xfId="4" applyFont="1" applyFill="1" applyBorder="1" applyAlignment="1">
      <alignment horizontal="left" vertical="top" wrapText="1"/>
    </xf>
    <xf numFmtId="0" fontId="12" fillId="36" borderId="0" xfId="3" applyFont="1" applyFill="1" applyBorder="1"/>
    <xf numFmtId="0" fontId="16" fillId="36" borderId="0" xfId="3" applyFont="1" applyFill="1" applyBorder="1" applyAlignment="1">
      <alignment horizontal="center"/>
    </xf>
    <xf numFmtId="0" fontId="12" fillId="36" borderId="0" xfId="3" applyFont="1" applyFill="1"/>
    <xf numFmtId="0" fontId="14" fillId="36" borderId="0" xfId="2" applyFont="1" applyFill="1" applyBorder="1" applyAlignment="1">
      <alignment horizontal="justify" vertical="top" wrapText="1"/>
    </xf>
    <xf numFmtId="15" fontId="12" fillId="36" borderId="0" xfId="0" applyNumberFormat="1" applyFont="1" applyFill="1" applyBorder="1" applyAlignment="1">
      <alignment horizontal="center" vertical="center" wrapText="1"/>
    </xf>
    <xf numFmtId="0" fontId="0" fillId="36" borderId="0" xfId="0" applyFill="1"/>
    <xf numFmtId="164" fontId="0" fillId="36" borderId="0" xfId="1" applyNumberFormat="1" applyFont="1" applyFill="1"/>
    <xf numFmtId="0" fontId="110" fillId="36" borderId="0" xfId="0" applyFont="1" applyFill="1"/>
    <xf numFmtId="0" fontId="110" fillId="36" borderId="0" xfId="0" applyFont="1" applyFill="1" applyAlignment="1">
      <alignment horizontal="right"/>
    </xf>
    <xf numFmtId="0" fontId="0" fillId="36" borderId="0" xfId="0" applyFill="1" applyAlignment="1">
      <alignment horizontal="center"/>
    </xf>
    <xf numFmtId="0" fontId="109" fillId="36" borderId="0" xfId="0" applyFont="1" applyFill="1"/>
    <xf numFmtId="0" fontId="0" fillId="36" borderId="0" xfId="0" applyFill="1" applyAlignment="1">
      <alignment horizontal="left" vertical="top"/>
    </xf>
    <xf numFmtId="0" fontId="111" fillId="36" borderId="1" xfId="4" applyFont="1" applyFill="1" applyBorder="1" applyAlignment="1">
      <alignment vertical="top"/>
    </xf>
    <xf numFmtId="0" fontId="111" fillId="36" borderId="4" xfId="4" applyFont="1" applyFill="1" applyBorder="1" applyAlignment="1">
      <alignment horizontal="center" vertical="top"/>
    </xf>
    <xf numFmtId="0" fontId="111" fillId="36" borderId="1" xfId="4" applyFont="1" applyFill="1" applyBorder="1" applyAlignment="1">
      <alignment vertical="top" wrapText="1"/>
    </xf>
    <xf numFmtId="164" fontId="10" fillId="36" borderId="2" xfId="1" applyNumberFormat="1" applyFont="1" applyFill="1" applyBorder="1" applyAlignment="1">
      <alignment vertical="center"/>
    </xf>
    <xf numFmtId="164" fontId="10" fillId="36" borderId="2" xfId="1" applyNumberFormat="1" applyFont="1" applyFill="1" applyBorder="1" applyAlignment="1">
      <alignment horizontal="left" vertical="center"/>
    </xf>
    <xf numFmtId="0" fontId="11" fillId="36" borderId="0" xfId="2" applyFont="1" applyFill="1" applyBorder="1" applyAlignment="1">
      <alignment horizontal="right"/>
    </xf>
    <xf numFmtId="0" fontId="11" fillId="36" borderId="0" xfId="2" applyFont="1" applyFill="1"/>
    <xf numFmtId="0" fontId="12" fillId="36" borderId="0" xfId="2" applyFont="1" applyFill="1" applyAlignment="1">
      <alignment horizontal="center"/>
    </xf>
    <xf numFmtId="0" fontId="12" fillId="36" borderId="0" xfId="2" applyFont="1" applyFill="1" applyBorder="1" applyAlignment="1">
      <alignment vertical="center"/>
    </xf>
    <xf numFmtId="0" fontId="10" fillId="36" borderId="0" xfId="2" applyFont="1" applyFill="1" applyBorder="1" applyAlignment="1">
      <alignment vertical="center"/>
    </xf>
    <xf numFmtId="0" fontId="11" fillId="36" borderId="0" xfId="0" applyFont="1" applyFill="1"/>
    <xf numFmtId="0" fontId="11" fillId="36" borderId="0" xfId="2" applyFont="1" applyFill="1" applyBorder="1" applyAlignment="1">
      <alignment vertical="center"/>
    </xf>
    <xf numFmtId="0" fontId="22" fillId="0" borderId="27" xfId="2" applyFont="1" applyFill="1" applyBorder="1" applyAlignment="1">
      <alignment horizontal="left" vertical="center"/>
    </xf>
    <xf numFmtId="0" fontId="22" fillId="0" borderId="28" xfId="2" applyFont="1" applyFill="1" applyBorder="1" applyAlignment="1">
      <alignment horizontal="left" vertical="center"/>
    </xf>
    <xf numFmtId="0" fontId="12" fillId="37" borderId="2" xfId="2" applyFont="1" applyFill="1" applyBorder="1" applyAlignment="1">
      <alignment horizontal="center" vertical="center"/>
    </xf>
    <xf numFmtId="14" fontId="0" fillId="37" borderId="2" xfId="0" applyNumberFormat="1" applyFill="1" applyBorder="1" applyAlignment="1">
      <alignment horizontal="center" vertical="top"/>
    </xf>
    <xf numFmtId="0" fontId="0" fillId="37" borderId="5" xfId="0" applyFill="1" applyBorder="1" applyAlignment="1">
      <alignment horizontal="left" vertical="center"/>
    </xf>
    <xf numFmtId="0" fontId="12" fillId="37" borderId="2" xfId="2" applyFont="1" applyFill="1" applyBorder="1" applyAlignment="1">
      <alignment vertical="center"/>
    </xf>
    <xf numFmtId="0" fontId="10" fillId="37" borderId="2" xfId="2" applyFont="1" applyFill="1" applyBorder="1" applyAlignment="1">
      <alignment vertical="center"/>
    </xf>
    <xf numFmtId="164" fontId="12" fillId="37" borderId="2" xfId="1" applyNumberFormat="1" applyFont="1" applyFill="1" applyBorder="1" applyAlignment="1">
      <alignment vertical="center"/>
    </xf>
    <xf numFmtId="164" fontId="22" fillId="37" borderId="2" xfId="1" applyNumberFormat="1" applyFont="1" applyFill="1" applyBorder="1" applyAlignment="1">
      <alignment vertical="center"/>
    </xf>
    <xf numFmtId="164" fontId="10" fillId="37" borderId="2" xfId="1" applyNumberFormat="1" applyFont="1" applyFill="1" applyBorder="1" applyAlignment="1">
      <alignment vertical="center"/>
    </xf>
    <xf numFmtId="0" fontId="10" fillId="37" borderId="2" xfId="2" applyFont="1" applyFill="1" applyBorder="1" applyAlignment="1">
      <alignment vertical="center" wrapText="1"/>
    </xf>
    <xf numFmtId="0" fontId="0" fillId="37" borderId="2" xfId="0" applyFill="1" applyBorder="1"/>
    <xf numFmtId="164" fontId="22" fillId="37" borderId="2" xfId="1" applyNumberFormat="1" applyFont="1" applyFill="1" applyBorder="1" applyAlignment="1">
      <alignment vertical="center" wrapText="1"/>
    </xf>
    <xf numFmtId="164" fontId="10" fillId="37" borderId="2" xfId="1" quotePrefix="1" applyNumberFormat="1" applyFont="1" applyFill="1" applyBorder="1" applyAlignment="1">
      <alignment vertical="center"/>
    </xf>
    <xf numFmtId="0" fontId="0" fillId="37" borderId="2" xfId="0" applyFill="1" applyBorder="1" applyAlignment="1">
      <alignment horizontal="left" vertical="center"/>
    </xf>
    <xf numFmtId="0" fontId="12" fillId="37" borderId="8" xfId="2" applyFont="1" applyFill="1" applyBorder="1" applyAlignment="1">
      <alignment vertical="center"/>
    </xf>
    <xf numFmtId="0" fontId="10" fillId="37" borderId="8" xfId="2" applyFont="1" applyFill="1" applyBorder="1" applyAlignment="1">
      <alignment vertical="center"/>
    </xf>
    <xf numFmtId="0" fontId="0" fillId="37" borderId="0" xfId="0" applyFill="1"/>
    <xf numFmtId="0" fontId="12" fillId="37" borderId="13" xfId="2" applyFont="1" applyFill="1" applyBorder="1" applyAlignment="1">
      <alignment horizontal="center" vertical="center"/>
    </xf>
    <xf numFmtId="14" fontId="0" fillId="37" borderId="13" xfId="0" applyNumberFormat="1" applyFill="1" applyBorder="1" applyAlignment="1">
      <alignment horizontal="center" vertical="top"/>
    </xf>
    <xf numFmtId="0" fontId="0" fillId="37" borderId="28" xfId="0" applyFill="1" applyBorder="1" applyAlignment="1">
      <alignment horizontal="left" vertical="center"/>
    </xf>
    <xf numFmtId="0" fontId="10" fillId="37" borderId="13" xfId="2" applyFont="1" applyFill="1" applyBorder="1" applyAlignment="1">
      <alignment vertical="center"/>
    </xf>
    <xf numFmtId="0" fontId="12" fillId="37" borderId="13" xfId="2" applyFont="1" applyFill="1" applyBorder="1" applyAlignment="1">
      <alignment vertical="center"/>
    </xf>
    <xf numFmtId="164" fontId="12" fillId="37" borderId="13" xfId="1" applyNumberFormat="1" applyFont="1" applyFill="1" applyBorder="1" applyAlignment="1">
      <alignment vertical="center"/>
    </xf>
    <xf numFmtId="164" fontId="22" fillId="37" borderId="13" xfId="1" applyNumberFormat="1" applyFont="1" applyFill="1" applyBorder="1" applyAlignment="1">
      <alignment vertical="center" wrapText="1"/>
    </xf>
    <xf numFmtId="164" fontId="10" fillId="37" borderId="13" xfId="1" applyNumberFormat="1" applyFont="1" applyFill="1" applyBorder="1" applyAlignment="1">
      <alignment vertical="center"/>
    </xf>
    <xf numFmtId="164" fontId="10" fillId="37" borderId="13" xfId="1" quotePrefix="1" applyNumberFormat="1" applyFont="1" applyFill="1" applyBorder="1" applyAlignment="1">
      <alignment vertical="center"/>
    </xf>
    <xf numFmtId="0" fontId="12" fillId="37" borderId="0" xfId="2" applyFont="1" applyFill="1" applyBorder="1" applyAlignment="1">
      <alignment horizontal="center" vertical="center"/>
    </xf>
    <xf numFmtId="14" fontId="0" fillId="37" borderId="0" xfId="0" applyNumberFormat="1" applyFill="1" applyBorder="1" applyAlignment="1">
      <alignment horizontal="center" vertical="top"/>
    </xf>
    <xf numFmtId="164" fontId="22" fillId="37" borderId="0" xfId="1" applyNumberFormat="1" applyFont="1" applyFill="1" applyBorder="1" applyAlignment="1">
      <alignment vertical="center" wrapText="1"/>
    </xf>
    <xf numFmtId="164" fontId="10" fillId="37" borderId="0" xfId="1" applyNumberFormat="1" applyFont="1" applyFill="1" applyBorder="1" applyAlignment="1">
      <alignment vertical="center"/>
    </xf>
    <xf numFmtId="0" fontId="10" fillId="37" borderId="1" xfId="2" applyFont="1" applyFill="1" applyBorder="1" applyAlignment="1">
      <alignment vertical="center"/>
    </xf>
    <xf numFmtId="164" fontId="10" fillId="37" borderId="2" xfId="10" applyNumberFormat="1" applyFont="1" applyFill="1" applyBorder="1" applyAlignment="1">
      <alignment vertical="center"/>
    </xf>
    <xf numFmtId="0" fontId="22" fillId="37" borderId="27" xfId="2" applyFont="1" applyFill="1" applyBorder="1" applyAlignment="1">
      <alignment horizontal="left" vertical="center"/>
    </xf>
    <xf numFmtId="0" fontId="22" fillId="37" borderId="28" xfId="2" applyFont="1" applyFill="1" applyBorder="1" applyAlignment="1">
      <alignment horizontal="left" vertical="center"/>
    </xf>
    <xf numFmtId="0" fontId="0" fillId="37" borderId="13" xfId="0" applyFill="1" applyBorder="1"/>
    <xf numFmtId="164" fontId="10" fillId="37" borderId="13" xfId="10" applyNumberFormat="1" applyFont="1" applyFill="1" applyBorder="1" applyAlignment="1">
      <alignment vertical="center"/>
    </xf>
    <xf numFmtId="43" fontId="12" fillId="37" borderId="2" xfId="1" applyFont="1" applyFill="1" applyBorder="1" applyAlignment="1">
      <alignment vertical="center"/>
    </xf>
    <xf numFmtId="43" fontId="22" fillId="37" borderId="2" xfId="1" applyFont="1" applyFill="1" applyBorder="1" applyAlignment="1">
      <alignment vertical="center" wrapText="1"/>
    </xf>
    <xf numFmtId="4" fontId="0" fillId="37" borderId="0" xfId="0" applyNumberFormat="1" applyFill="1" applyAlignment="1">
      <alignment horizontal="right" vertical="top"/>
    </xf>
    <xf numFmtId="0" fontId="24" fillId="37" borderId="2" xfId="0" applyFont="1" applyFill="1" applyBorder="1" applyAlignment="1">
      <alignment horizontal="left" vertical="center" wrapText="1"/>
    </xf>
    <xf numFmtId="0" fontId="10" fillId="37" borderId="2" xfId="2" applyFont="1" applyFill="1" applyBorder="1" applyAlignment="1">
      <alignment horizontal="center" vertical="center"/>
    </xf>
    <xf numFmtId="0" fontId="12" fillId="37" borderId="8" xfId="2" applyFont="1" applyFill="1" applyBorder="1" applyAlignment="1">
      <alignment horizontal="center" vertical="center"/>
    </xf>
    <xf numFmtId="14" fontId="0" fillId="37" borderId="8" xfId="0" applyNumberFormat="1" applyFill="1" applyBorder="1" applyAlignment="1">
      <alignment horizontal="center" vertical="top"/>
    </xf>
    <xf numFmtId="0" fontId="0" fillId="37" borderId="30" xfId="0" applyFill="1" applyBorder="1" applyAlignment="1">
      <alignment horizontal="left" vertical="center"/>
    </xf>
    <xf numFmtId="0" fontId="0" fillId="37" borderId="8" xfId="0" applyFill="1" applyBorder="1"/>
    <xf numFmtId="164" fontId="12" fillId="37" borderId="8" xfId="1" applyNumberFormat="1" applyFont="1" applyFill="1" applyBorder="1" applyAlignment="1">
      <alignment vertical="center"/>
    </xf>
    <xf numFmtId="164" fontId="22" fillId="37" borderId="8" xfId="1" applyNumberFormat="1" applyFont="1" applyFill="1" applyBorder="1" applyAlignment="1">
      <alignment vertical="center" wrapText="1"/>
    </xf>
    <xf numFmtId="164" fontId="10" fillId="37" borderId="8" xfId="1" applyNumberFormat="1" applyFont="1" applyFill="1" applyBorder="1" applyAlignment="1">
      <alignment vertical="center"/>
    </xf>
    <xf numFmtId="164" fontId="10" fillId="37" borderId="8" xfId="1" quotePrefix="1" applyNumberFormat="1" applyFont="1" applyFill="1" applyBorder="1" applyAlignment="1">
      <alignment vertical="center"/>
    </xf>
    <xf numFmtId="164" fontId="10" fillId="37" borderId="8" xfId="10" applyNumberFormat="1" applyFont="1" applyFill="1" applyBorder="1" applyAlignment="1">
      <alignment vertical="center"/>
    </xf>
    <xf numFmtId="0" fontId="0" fillId="37" borderId="13" xfId="0" applyFill="1" applyBorder="1" applyAlignment="1">
      <alignment horizontal="left" vertical="center"/>
    </xf>
    <xf numFmtId="0" fontId="10" fillId="37" borderId="2" xfId="2" quotePrefix="1" applyFont="1" applyFill="1" applyBorder="1" applyAlignment="1">
      <alignment vertical="center"/>
    </xf>
    <xf numFmtId="14" fontId="10" fillId="37" borderId="2" xfId="1" quotePrefix="1" applyNumberFormat="1" applyFont="1" applyFill="1" applyBorder="1" applyAlignment="1">
      <alignment horizontal="left" vertical="center"/>
    </xf>
    <xf numFmtId="0" fontId="10" fillId="37" borderId="5" xfId="2" applyFont="1" applyFill="1" applyBorder="1" applyAlignment="1">
      <alignment vertical="center"/>
    </xf>
    <xf numFmtId="164" fontId="12" fillId="37" borderId="2" xfId="2" applyNumberFormat="1" applyFont="1" applyFill="1" applyBorder="1" applyAlignment="1">
      <alignment vertical="center"/>
    </xf>
    <xf numFmtId="0" fontId="9" fillId="37" borderId="2" xfId="2" applyFont="1" applyFill="1" applyBorder="1" applyAlignment="1">
      <alignment horizontal="center" vertical="center"/>
    </xf>
    <xf numFmtId="0" fontId="16" fillId="0" borderId="2" xfId="2" applyFont="1" applyFill="1" applyBorder="1" applyAlignment="1">
      <alignment vertical="center" wrapText="1"/>
    </xf>
    <xf numFmtId="0" fontId="9" fillId="0" borderId="2" xfId="2" applyFont="1" applyFill="1" applyBorder="1" applyAlignment="1">
      <alignment vertical="center" wrapText="1"/>
    </xf>
    <xf numFmtId="0" fontId="16" fillId="0" borderId="2" xfId="2" applyFont="1" applyFill="1" applyBorder="1" applyAlignment="1">
      <alignment vertical="center"/>
    </xf>
    <xf numFmtId="14" fontId="0" fillId="37" borderId="2" xfId="0" applyNumberFormat="1" applyFill="1" applyBorder="1" applyAlignment="1">
      <alignment horizontal="center" vertical="center"/>
    </xf>
    <xf numFmtId="164" fontId="10" fillId="37" borderId="2" xfId="1" quotePrefix="1" applyNumberFormat="1" applyFont="1" applyFill="1" applyBorder="1" applyAlignment="1">
      <alignment horizontal="center" vertical="center"/>
    </xf>
    <xf numFmtId="14" fontId="0" fillId="37" borderId="0" xfId="0" applyNumberFormat="1" applyFill="1" applyAlignment="1">
      <alignment horizontal="center" vertical="top"/>
    </xf>
    <xf numFmtId="0" fontId="0" fillId="37" borderId="0" xfId="0" applyFill="1" applyAlignment="1">
      <alignment horizontal="left" vertical="center"/>
    </xf>
    <xf numFmtId="0" fontId="10" fillId="37" borderId="0" xfId="2" applyFont="1" applyFill="1" applyAlignment="1">
      <alignment vertical="center"/>
    </xf>
    <xf numFmtId="14" fontId="0" fillId="0" borderId="2" xfId="0" applyNumberFormat="1" applyBorder="1" applyAlignment="1">
      <alignment horizontal="center" vertical="top"/>
    </xf>
    <xf numFmtId="0" fontId="0" fillId="0" borderId="5" xfId="0" applyBorder="1" applyAlignment="1">
      <alignment horizontal="left" vertical="center"/>
    </xf>
    <xf numFmtId="0" fontId="0" fillId="0" borderId="2" xfId="0" applyBorder="1"/>
    <xf numFmtId="0" fontId="10" fillId="0" borderId="2" xfId="2" applyFont="1" applyBorder="1" applyAlignment="1">
      <alignment vertical="center"/>
    </xf>
    <xf numFmtId="0" fontId="22" fillId="0" borderId="27" xfId="2" applyFont="1" applyBorder="1" applyAlignment="1">
      <alignment horizontal="left" vertical="center"/>
    </xf>
    <xf numFmtId="0" fontId="22" fillId="0" borderId="28" xfId="2" applyFont="1" applyBorder="1" applyAlignment="1">
      <alignment horizontal="left" vertical="center"/>
    </xf>
    <xf numFmtId="164" fontId="16" fillId="0" borderId="2" xfId="1" applyNumberFormat="1" applyFont="1" applyFill="1" applyBorder="1" applyAlignment="1">
      <alignment vertical="center"/>
    </xf>
    <xf numFmtId="0" fontId="0" fillId="0" borderId="8" xfId="0" applyBorder="1" applyAlignment="1">
      <alignment horizontal="left" vertical="center"/>
    </xf>
    <xf numFmtId="0" fontId="0" fillId="0" borderId="8" xfId="0" applyBorder="1"/>
    <xf numFmtId="0" fontId="10" fillId="0" borderId="8" xfId="2" applyFont="1" applyBorder="1" applyAlignment="1">
      <alignment vertical="center"/>
    </xf>
    <xf numFmtId="164" fontId="16" fillId="0" borderId="8" xfId="1" applyNumberFormat="1" applyFont="1" applyFill="1" applyBorder="1" applyAlignment="1">
      <alignment vertical="center"/>
    </xf>
    <xf numFmtId="0" fontId="10" fillId="0" borderId="8" xfId="2" applyFont="1" applyFill="1" applyBorder="1" applyAlignment="1">
      <alignment horizontal="center" vertical="center"/>
    </xf>
    <xf numFmtId="0" fontId="10" fillId="0" borderId="13" xfId="2" applyFont="1" applyFill="1" applyBorder="1" applyAlignment="1">
      <alignment horizontal="center" vertical="center"/>
    </xf>
    <xf numFmtId="15" fontId="10" fillId="37" borderId="2" xfId="2" applyNumberFormat="1" applyFont="1" applyFill="1" applyBorder="1" applyAlignment="1">
      <alignment vertical="center"/>
    </xf>
    <xf numFmtId="0" fontId="10" fillId="37" borderId="13" xfId="2" applyFont="1" applyFill="1" applyBorder="1" applyAlignment="1">
      <alignment horizontal="right" vertical="center"/>
    </xf>
    <xf numFmtId="0" fontId="12" fillId="0" borderId="38" xfId="2" applyFont="1" applyFill="1" applyBorder="1" applyAlignment="1">
      <alignment horizontal="center" vertical="center"/>
    </xf>
    <xf numFmtId="14" fontId="0" fillId="0" borderId="30" xfId="0" applyNumberFormat="1" applyBorder="1" applyAlignment="1">
      <alignment horizontal="center" vertical="top"/>
    </xf>
    <xf numFmtId="0" fontId="22" fillId="0" borderId="6" xfId="2" applyFont="1" applyBorder="1" applyAlignment="1">
      <alignment horizontal="left" vertical="center"/>
    </xf>
    <xf numFmtId="0" fontId="22" fillId="0" borderId="7" xfId="2" applyFont="1" applyBorder="1" applyAlignment="1">
      <alignment horizontal="left" vertical="center"/>
    </xf>
    <xf numFmtId="0" fontId="22" fillId="0" borderId="1" xfId="2" applyFont="1" applyBorder="1" applyAlignment="1">
      <alignment horizontal="left" vertical="center"/>
    </xf>
    <xf numFmtId="0" fontId="22" fillId="0" borderId="5" xfId="2" applyFont="1" applyBorder="1" applyAlignment="1">
      <alignment horizontal="left" vertical="center"/>
    </xf>
    <xf numFmtId="0" fontId="10" fillId="37" borderId="2" xfId="2" applyFont="1" applyFill="1" applyBorder="1" applyAlignment="1">
      <alignment horizontal="right" vertical="center"/>
    </xf>
    <xf numFmtId="164" fontId="12" fillId="37" borderId="2" xfId="10" applyNumberFormat="1" applyFont="1" applyFill="1" applyBorder="1" applyAlignment="1">
      <alignment horizontal="center" vertical="center"/>
    </xf>
    <xf numFmtId="0" fontId="12" fillId="37" borderId="0" xfId="2" applyFont="1" applyFill="1" applyBorder="1" applyAlignment="1">
      <alignment vertical="center"/>
    </xf>
    <xf numFmtId="15" fontId="10" fillId="37" borderId="13" xfId="2" applyNumberFormat="1" applyFont="1" applyFill="1" applyBorder="1" applyAlignment="1">
      <alignment vertical="center"/>
    </xf>
    <xf numFmtId="0" fontId="16" fillId="0" borderId="0" xfId="2" applyFont="1" applyFill="1" applyBorder="1" applyAlignment="1">
      <alignment horizontal="center"/>
    </xf>
    <xf numFmtId="0" fontId="12" fillId="0" borderId="0" xfId="2" applyFont="1" applyFill="1" applyBorder="1" applyAlignment="1">
      <alignment horizontal="center"/>
    </xf>
    <xf numFmtId="0" fontId="19" fillId="3" borderId="6"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6" fillId="0" borderId="5" xfId="4" applyFont="1" applyFill="1" applyBorder="1" applyAlignment="1">
      <alignment horizontal="left" wrapText="1"/>
    </xf>
    <xf numFmtId="0" fontId="16" fillId="0" borderId="2" xfId="3" applyFont="1" applyFill="1" applyBorder="1" applyAlignment="1">
      <alignment wrapText="1"/>
    </xf>
    <xf numFmtId="0" fontId="10" fillId="0" borderId="4" xfId="4" applyFont="1" applyFill="1" applyBorder="1" applyAlignment="1">
      <alignment horizontal="left" vertical="top" wrapText="1"/>
    </xf>
    <xf numFmtId="0" fontId="14" fillId="0" borderId="1" xfId="2" applyFont="1" applyBorder="1" applyAlignment="1">
      <alignment horizontal="left" vertical="center"/>
    </xf>
    <xf numFmtId="0" fontId="14" fillId="0" borderId="5" xfId="2" applyFont="1" applyBorder="1" applyAlignment="1">
      <alignment horizontal="left" vertical="center"/>
    </xf>
    <xf numFmtId="0" fontId="11" fillId="0" borderId="1" xfId="2" applyFont="1" applyBorder="1" applyAlignment="1">
      <alignment horizontal="left" vertical="center"/>
    </xf>
    <xf numFmtId="0" fontId="14" fillId="2" borderId="0" xfId="2" applyFont="1" applyFill="1" applyBorder="1" applyAlignment="1">
      <alignment horizontal="justify" vertical="top" wrapText="1"/>
    </xf>
    <xf numFmtId="0" fontId="22" fillId="37" borderId="27" xfId="2" applyFont="1" applyFill="1" applyBorder="1" applyAlignment="1">
      <alignment horizontal="left" vertical="center"/>
    </xf>
    <xf numFmtId="0" fontId="22" fillId="37" borderId="28" xfId="2" applyFont="1" applyFill="1" applyBorder="1" applyAlignment="1">
      <alignment horizontal="left" vertical="center"/>
    </xf>
    <xf numFmtId="0" fontId="22" fillId="0" borderId="27" xfId="2" applyFont="1" applyFill="1" applyBorder="1" applyAlignment="1">
      <alignment horizontal="left" vertical="center"/>
    </xf>
    <xf numFmtId="0" fontId="22" fillId="0" borderId="28" xfId="2" applyFont="1" applyFill="1" applyBorder="1" applyAlignment="1">
      <alignment horizontal="left" vertical="center"/>
    </xf>
    <xf numFmtId="164" fontId="22" fillId="37" borderId="8" xfId="1" applyNumberFormat="1" applyFont="1" applyFill="1" applyBorder="1" applyAlignment="1">
      <alignment horizontal="center" vertical="center" wrapText="1"/>
    </xf>
    <xf numFmtId="164" fontId="22" fillId="37" borderId="29" xfId="1" applyNumberFormat="1" applyFont="1" applyFill="1" applyBorder="1" applyAlignment="1">
      <alignment horizontal="center" vertical="center" wrapText="1"/>
    </xf>
    <xf numFmtId="164" fontId="22" fillId="37" borderId="13" xfId="1" applyNumberFormat="1" applyFont="1" applyFill="1" applyBorder="1" applyAlignment="1">
      <alignment horizontal="center" vertical="center" wrapText="1"/>
    </xf>
    <xf numFmtId="164" fontId="22" fillId="37" borderId="8" xfId="1" applyNumberFormat="1" applyFont="1" applyFill="1" applyBorder="1" applyAlignment="1">
      <alignment vertical="center" wrapText="1"/>
    </xf>
    <xf numFmtId="164" fontId="22" fillId="37" borderId="29" xfId="1" applyNumberFormat="1" applyFont="1" applyFill="1" applyBorder="1" applyAlignment="1">
      <alignment vertical="center" wrapText="1"/>
    </xf>
    <xf numFmtId="164" fontId="22" fillId="37" borderId="13" xfId="1" applyNumberFormat="1" applyFont="1" applyFill="1" applyBorder="1" applyAlignment="1">
      <alignment vertical="center" wrapText="1"/>
    </xf>
    <xf numFmtId="164" fontId="22" fillId="0" borderId="8" xfId="1" applyNumberFormat="1" applyFont="1" applyFill="1" applyBorder="1" applyAlignment="1">
      <alignment horizontal="center" vertical="center" wrapText="1"/>
    </xf>
    <xf numFmtId="164" fontId="22" fillId="0" borderId="29" xfId="1" applyNumberFormat="1" applyFont="1" applyFill="1" applyBorder="1" applyAlignment="1">
      <alignment horizontal="center" vertical="center" wrapText="1"/>
    </xf>
    <xf numFmtId="164" fontId="22" fillId="0" borderId="13" xfId="1" applyNumberFormat="1" applyFont="1" applyFill="1" applyBorder="1" applyAlignment="1">
      <alignment horizontal="center" vertical="center" wrapText="1"/>
    </xf>
    <xf numFmtId="14" fontId="0" fillId="37" borderId="8" xfId="0" applyNumberFormat="1" applyFill="1" applyBorder="1" applyAlignment="1">
      <alignment horizontal="center" vertical="center"/>
    </xf>
    <xf numFmtId="14" fontId="0" fillId="37" borderId="29" xfId="0" applyNumberFormat="1" applyFill="1" applyBorder="1" applyAlignment="1">
      <alignment horizontal="center" vertical="center"/>
    </xf>
    <xf numFmtId="14" fontId="0" fillId="37" borderId="13" xfId="0" applyNumberFormat="1" applyFill="1" applyBorder="1" applyAlignment="1">
      <alignment horizontal="center" vertical="center"/>
    </xf>
    <xf numFmtId="0" fontId="22" fillId="0" borderId="2" xfId="2" applyFont="1" applyFill="1" applyBorder="1" applyAlignment="1">
      <alignment horizontal="left" vertical="center"/>
    </xf>
    <xf numFmtId="164" fontId="107" fillId="37" borderId="8" xfId="1" applyNumberFormat="1" applyFont="1" applyFill="1" applyBorder="1" applyAlignment="1">
      <alignment horizontal="center" vertical="center"/>
    </xf>
    <xf numFmtId="164" fontId="107" fillId="37" borderId="13" xfId="1" applyNumberFormat="1" applyFont="1" applyFill="1" applyBorder="1" applyAlignment="1">
      <alignment horizontal="center" vertical="center"/>
    </xf>
    <xf numFmtId="164" fontId="12" fillId="37" borderId="8" xfId="1" applyNumberFormat="1" applyFont="1" applyFill="1" applyBorder="1" applyAlignment="1">
      <alignment horizontal="center" vertical="center"/>
    </xf>
    <xf numFmtId="164" fontId="12" fillId="37" borderId="29" xfId="1" applyNumberFormat="1" applyFont="1" applyFill="1" applyBorder="1" applyAlignment="1">
      <alignment horizontal="center" vertical="center"/>
    </xf>
    <xf numFmtId="164" fontId="12" fillId="37" borderId="13" xfId="1" applyNumberFormat="1" applyFont="1" applyFill="1" applyBorder="1" applyAlignment="1">
      <alignment horizontal="center" vertical="center"/>
    </xf>
    <xf numFmtId="0" fontId="22" fillId="37" borderId="6" xfId="2" applyFont="1" applyFill="1" applyBorder="1" applyAlignment="1">
      <alignment horizontal="left" vertical="center"/>
    </xf>
    <xf numFmtId="0" fontId="22" fillId="37" borderId="7" xfId="2" applyFont="1" applyFill="1" applyBorder="1" applyAlignment="1">
      <alignment horizontal="left" vertical="center"/>
    </xf>
    <xf numFmtId="0" fontId="22" fillId="37" borderId="2" xfId="2" applyFont="1" applyFill="1" applyBorder="1" applyAlignment="1">
      <alignment horizontal="left" vertical="center"/>
    </xf>
    <xf numFmtId="0" fontId="112" fillId="36" borderId="1" xfId="2" applyFont="1" applyFill="1" applyBorder="1" applyAlignment="1">
      <alignment horizontal="left" vertical="center"/>
    </xf>
    <xf numFmtId="0" fontId="112" fillId="36" borderId="5" xfId="2" applyFont="1" applyFill="1" applyBorder="1" applyAlignment="1">
      <alignment horizontal="left" vertical="center"/>
    </xf>
    <xf numFmtId="0" fontId="22" fillId="0" borderId="8" xfId="2" applyFont="1" applyFill="1" applyBorder="1" applyAlignment="1">
      <alignment horizontal="left" vertical="center"/>
    </xf>
    <xf numFmtId="0" fontId="16" fillId="36" borderId="0" xfId="2" applyFont="1" applyFill="1" applyBorder="1" applyAlignment="1">
      <alignment horizontal="center"/>
    </xf>
    <xf numFmtId="0" fontId="12" fillId="36" borderId="0" xfId="2" applyFont="1" applyFill="1" applyBorder="1" applyAlignment="1">
      <alignment horizontal="center"/>
    </xf>
    <xf numFmtId="0" fontId="110" fillId="36" borderId="0" xfId="2" applyFont="1" applyFill="1" applyAlignment="1">
      <alignment horizontal="justify" vertical="top" wrapText="1"/>
    </xf>
    <xf numFmtId="0" fontId="0" fillId="36" borderId="38" xfId="0" applyFill="1" applyBorder="1" applyAlignment="1">
      <alignment horizontal="center"/>
    </xf>
    <xf numFmtId="0" fontId="0" fillId="36" borderId="30" xfId="0" applyFill="1" applyBorder="1" applyAlignment="1">
      <alignment horizontal="center"/>
    </xf>
    <xf numFmtId="0" fontId="22" fillId="0" borderId="1" xfId="2" applyFont="1" applyFill="1" applyBorder="1" applyAlignment="1">
      <alignment horizontal="center" vertical="center"/>
    </xf>
    <xf numFmtId="0" fontId="22" fillId="0" borderId="5" xfId="2" applyFont="1" applyFill="1" applyBorder="1" applyAlignment="1">
      <alignment horizontal="center" vertical="center"/>
    </xf>
    <xf numFmtId="0" fontId="22" fillId="0" borderId="27" xfId="2" applyFont="1" applyBorder="1" applyAlignment="1">
      <alignment horizontal="left" vertical="center"/>
    </xf>
    <xf numFmtId="0" fontId="22" fillId="0" borderId="28" xfId="2" applyFont="1" applyBorder="1" applyAlignment="1">
      <alignment horizontal="left" vertical="center"/>
    </xf>
    <xf numFmtId="0" fontId="22" fillId="37" borderId="13" xfId="2" applyFont="1" applyFill="1" applyBorder="1" applyAlignment="1">
      <alignment horizontal="left" vertical="center"/>
    </xf>
    <xf numFmtId="164" fontId="12" fillId="0" borderId="8" xfId="1" applyNumberFormat="1" applyFont="1" applyFill="1" applyBorder="1" applyAlignment="1">
      <alignment vertical="center"/>
    </xf>
    <xf numFmtId="164" fontId="12" fillId="0" borderId="29" xfId="1" applyNumberFormat="1" applyFont="1" applyFill="1" applyBorder="1" applyAlignment="1">
      <alignment vertical="center"/>
    </xf>
    <xf numFmtId="164" fontId="12" fillId="0" borderId="13" xfId="1" applyNumberFormat="1" applyFont="1" applyFill="1" applyBorder="1" applyAlignment="1">
      <alignment vertical="center"/>
    </xf>
    <xf numFmtId="0" fontId="10" fillId="0" borderId="8" xfId="2" applyFont="1" applyFill="1" applyBorder="1" applyAlignment="1">
      <alignment horizontal="center" vertical="center"/>
    </xf>
    <xf numFmtId="0" fontId="10" fillId="0" borderId="29" xfId="2" applyFont="1" applyFill="1" applyBorder="1" applyAlignment="1">
      <alignment horizontal="center" vertical="center"/>
    </xf>
    <xf numFmtId="0" fontId="10" fillId="0" borderId="13" xfId="2" applyFont="1" applyFill="1" applyBorder="1" applyAlignment="1">
      <alignment horizontal="center" vertical="center"/>
    </xf>
    <xf numFmtId="0" fontId="111" fillId="36" borderId="5" xfId="4" applyFont="1" applyFill="1" applyBorder="1" applyAlignment="1">
      <alignment horizontal="left" wrapText="1"/>
    </xf>
    <xf numFmtId="0" fontId="111" fillId="36" borderId="2" xfId="3" applyFont="1" applyFill="1" applyBorder="1" applyAlignment="1">
      <alignment wrapText="1"/>
    </xf>
    <xf numFmtId="0" fontId="112" fillId="36" borderId="4" xfId="4" applyFont="1" applyFill="1" applyBorder="1" applyAlignment="1">
      <alignment horizontal="left" vertical="top" wrapText="1"/>
    </xf>
    <xf numFmtId="0" fontId="112" fillId="36" borderId="5" xfId="4" applyFont="1" applyFill="1" applyBorder="1" applyAlignment="1">
      <alignment horizontal="left" vertical="top" wrapText="1"/>
    </xf>
    <xf numFmtId="0" fontId="19" fillId="3" borderId="3" xfId="2" applyFont="1" applyFill="1" applyBorder="1" applyAlignment="1">
      <alignment horizontal="left" vertical="center"/>
    </xf>
    <xf numFmtId="0" fontId="0" fillId="37" borderId="8" xfId="0" applyFill="1" applyBorder="1" applyAlignment="1">
      <alignment horizontal="center" vertical="center"/>
    </xf>
    <xf numFmtId="0" fontId="0" fillId="37" borderId="29" xfId="0" applyFill="1" applyBorder="1" applyAlignment="1">
      <alignment horizontal="center" vertical="center"/>
    </xf>
    <xf numFmtId="0" fontId="0" fillId="37" borderId="13" xfId="0" applyFill="1" applyBorder="1" applyAlignment="1">
      <alignment horizontal="center" vertical="center"/>
    </xf>
    <xf numFmtId="0" fontId="11" fillId="0" borderId="0" xfId="2" applyFont="1" applyFill="1" applyBorder="1" applyAlignment="1">
      <alignment horizontal="justify" vertical="top" wrapText="1"/>
    </xf>
    <xf numFmtId="0" fontId="14" fillId="0" borderId="0" xfId="2" applyFont="1" applyFill="1" applyBorder="1" applyAlignment="1">
      <alignment horizontal="justify" vertical="top" wrapText="1"/>
    </xf>
    <xf numFmtId="0" fontId="22" fillId="0" borderId="2" xfId="0" applyNumberFormat="1" applyFont="1" applyFill="1" applyBorder="1" applyAlignment="1">
      <alignment horizontal="left" vertical="center" wrapText="1"/>
    </xf>
    <xf numFmtId="0" fontId="1" fillId="38" borderId="0" xfId="0" applyFont="1" applyFill="1" applyBorder="1" applyAlignment="1">
      <alignment wrapText="1"/>
    </xf>
    <xf numFmtId="0" fontId="1" fillId="38" borderId="0" xfId="0" applyFont="1" applyFill="1" applyBorder="1" applyAlignment="1">
      <alignment vertical="center" wrapText="1"/>
    </xf>
    <xf numFmtId="0" fontId="113" fillId="38" borderId="0" xfId="0" applyFont="1" applyFill="1" applyBorder="1" applyAlignment="1">
      <alignment wrapText="1"/>
    </xf>
    <xf numFmtId="0" fontId="1" fillId="0" borderId="0" xfId="0" applyFont="1" applyBorder="1" applyAlignment="1">
      <alignment wrapText="1"/>
    </xf>
    <xf numFmtId="0" fontId="108" fillId="38" borderId="0" xfId="0" applyFont="1" applyFill="1" applyBorder="1" applyAlignment="1">
      <alignment horizontal="right" wrapText="1"/>
    </xf>
    <xf numFmtId="0" fontId="108" fillId="38" borderId="0" xfId="0" applyFont="1" applyFill="1" applyBorder="1" applyAlignment="1">
      <alignment vertical="center"/>
    </xf>
    <xf numFmtId="0" fontId="1" fillId="38" borderId="0" xfId="0" applyFont="1" applyFill="1" applyBorder="1" applyAlignment="1">
      <alignment vertical="center"/>
    </xf>
    <xf numFmtId="0" fontId="108" fillId="38" borderId="0" xfId="0" applyFont="1" applyFill="1" applyBorder="1" applyAlignment="1">
      <alignment wrapText="1"/>
    </xf>
    <xf numFmtId="0" fontId="1" fillId="38" borderId="0" xfId="0" applyFont="1" applyFill="1" applyBorder="1" applyAlignment="1">
      <alignment vertical="center" wrapText="1"/>
    </xf>
    <xf numFmtId="0" fontId="1" fillId="38" borderId="0" xfId="0" applyFont="1" applyFill="1" applyBorder="1" applyAlignment="1">
      <alignment vertical="top" wrapText="1"/>
    </xf>
    <xf numFmtId="0" fontId="113" fillId="38" borderId="0" xfId="0" applyFont="1" applyFill="1" applyBorder="1" applyAlignment="1">
      <alignment horizontal="left" wrapText="1"/>
    </xf>
    <xf numFmtId="0" fontId="1" fillId="38" borderId="0" xfId="0" applyFont="1" applyFill="1" applyBorder="1" applyAlignment="1">
      <alignment horizontal="left" wrapText="1"/>
    </xf>
    <xf numFmtId="0" fontId="109" fillId="38" borderId="31" xfId="0" applyFont="1" applyFill="1" applyBorder="1" applyAlignment="1">
      <alignment horizontal="left" wrapText="1"/>
    </xf>
    <xf numFmtId="0" fontId="109" fillId="38" borderId="32" xfId="0" applyFont="1" applyFill="1" applyBorder="1" applyAlignment="1">
      <alignment horizontal="left" wrapText="1"/>
    </xf>
    <xf numFmtId="0" fontId="1" fillId="38" borderId="32" xfId="0" applyFont="1" applyFill="1" applyBorder="1" applyAlignment="1">
      <alignment wrapText="1"/>
    </xf>
    <xf numFmtId="0" fontId="1" fillId="38" borderId="33" xfId="0" applyFont="1" applyFill="1" applyBorder="1" applyAlignment="1">
      <alignment wrapText="1"/>
    </xf>
    <xf numFmtId="0" fontId="109" fillId="38" borderId="34" xfId="0" applyFont="1" applyFill="1" applyBorder="1" applyAlignment="1">
      <alignment horizontal="right" vertical="center" wrapText="1"/>
    </xf>
    <xf numFmtId="0" fontId="1" fillId="38" borderId="35" xfId="0" applyFont="1" applyFill="1" applyBorder="1" applyAlignment="1">
      <alignment wrapText="1"/>
    </xf>
    <xf numFmtId="0" fontId="109" fillId="38" borderId="34" xfId="0" applyFont="1" applyFill="1" applyBorder="1" applyAlignment="1">
      <alignment horizontal="right" vertical="center" wrapText="1"/>
    </xf>
    <xf numFmtId="0" fontId="109" fillId="38" borderId="34" xfId="0" applyFont="1" applyFill="1" applyBorder="1" applyAlignment="1">
      <alignment horizontal="right" wrapText="1"/>
    </xf>
    <xf numFmtId="0" fontId="1" fillId="38" borderId="35" xfId="0" applyFont="1" applyFill="1" applyBorder="1" applyAlignment="1">
      <alignment vertical="center" wrapText="1"/>
    </xf>
    <xf numFmtId="0" fontId="12" fillId="36" borderId="36" xfId="2" applyFont="1" applyFill="1" applyBorder="1"/>
    <xf numFmtId="0" fontId="12" fillId="36" borderId="22" xfId="2" applyFont="1" applyFill="1" applyBorder="1"/>
    <xf numFmtId="0" fontId="12" fillId="36" borderId="37" xfId="2" applyFont="1" applyFill="1" applyBorder="1"/>
  </cellXfs>
  <cellStyles count="1687">
    <cellStyle name="_x0001_" xfId="16" xr:uid="{907652E7-6F20-4519-A2AA-10926495AC37}"/>
    <cellStyle name=" 1" xfId="17" xr:uid="{BA4C2FF5-ED79-42B2-B78C-FA7432A2BDA4}"/>
    <cellStyle name="??" xfId="18" xr:uid="{C848F1CD-3A76-4A78-822C-352F7343E8E9}"/>
    <cellStyle name="?? [0.00]_PRODUCT DETAIL Q1" xfId="19" xr:uid="{C9C908FF-5653-4E47-91C5-170AF5187065}"/>
    <cellStyle name="?? [0]" xfId="20" xr:uid="{2894E9A7-4114-45B6-B85D-83723D621A3A}"/>
    <cellStyle name="???? [0.00]_PRODUCT DETAIL Q1" xfId="21" xr:uid="{18ACC627-280D-4581-B706-EEA35DD8A4E9}"/>
    <cellStyle name="????_PRODUCT DETAIL Q1" xfId="22" xr:uid="{C827A280-2ED5-41C4-A9DA-22A0FDD6B453}"/>
    <cellStyle name="???[0]_Book1" xfId="23" xr:uid="{DDF1796E-51C2-4E22-84D9-ACC3B365E4CE}"/>
    <cellStyle name="???_95" xfId="24" xr:uid="{FD6F15CA-0DBE-49D6-BE9B-7FC29CC708F1}"/>
    <cellStyle name="??_ ??? ???? " xfId="25" xr:uid="{86CF8BAF-CC7F-4A94-A5F8-B5CC744CD225}"/>
    <cellStyle name="?}" xfId="26" xr:uid="{797ABE8F-B0A5-4DD4-8512-A1D69195D103}"/>
    <cellStyle name="_20070521 Liteon GSM BOM Tracker" xfId="27" xr:uid="{C326F738-67F2-4BF4-AFCA-2216318F98C3}"/>
    <cellStyle name="_20070521 Liteon GSM BOM Tracker_PGCL-438-0056-CANADA-SEA-EXP (SHIPT)" xfId="28" xr:uid="{BC96607A-D233-4483-A2D6-E939D29763E2}"/>
    <cellStyle name="_20070521 Liteon GSM BOM Tracker_PGCL-439 CANADA-HELLMAN- ISD#3366830000, 3366840000, 3366850000" xfId="29" xr:uid="{06034E14-C935-4A4C-9246-F7E00399C6E6}"/>
    <cellStyle name="_Boardwalk Views v2" xfId="30" xr:uid="{8D4C861D-0C76-4C76-9797-F8488DBF9A57}"/>
    <cellStyle name="_Boardwalk Views v2_PGCL-438-0056-CANADA-SEA-EXP (SHIPT)" xfId="31" xr:uid="{1B305921-2922-4D03-B745-AFF6B0867765}"/>
    <cellStyle name="_Boardwalk Views v2_PGCL-439 CANADA-HELLMAN- ISD#3366830000, 3366840000, 3366850000" xfId="32" xr:uid="{15938B6C-8074-4620-B65E-597C1FF94E64}"/>
    <cellStyle name="_Book1" xfId="33" xr:uid="{BAC7CD54-A436-4E8B-9DC5-61AC93C939FE}"/>
    <cellStyle name="_C.O FOR BANGLADESH CHAMBER" xfId="34" xr:uid="{F9BA8F3E-11F2-4D70-AA4A-FF8F85443BF8}"/>
    <cellStyle name="_C.O FOR BANGLADESH CHAMBER_exp new format" xfId="35" xr:uid="{3ECBDCB8-02B9-4E07-8581-5D377ADD1D4C}"/>
    <cellStyle name="_C.O FOR BANGLADESH CHAMBER_FIFNAL-0614-UK--SEA" xfId="36" xr:uid="{EC86DAE7-AFB2-4CFD-BB0E-DA4B4CE48885}"/>
    <cellStyle name="_C.O FOR BANGLADESH CHAMBER_FIFNAL-1139-UK-0610-SEA" xfId="37" xr:uid="{65D3E063-A3F4-44AB-91AA-B28FE75FFDDE}"/>
    <cellStyle name="_C.O FOR BANGLADESH CHAMBER_FINAL INV+ PACK-434-ISTANBUL-0042-SEA-SHIP QTY" xfId="38" xr:uid="{FDCB1EA0-A577-4351-AFB0-337F376D7F10}"/>
    <cellStyle name="_C.O FOR BANGLADESH CHAMBER_FINAL INV-320-UK-0083-12-SEA" xfId="39" xr:uid="{AE92D32E-2624-47F0-9F31-05A26D001251}"/>
    <cellStyle name="_C.O FOR BANGLADESH CHAMBER_FINAL INV-347-UK-0362 SEA" xfId="40" xr:uid="{A234A6D8-8C41-4C4A-9D5D-7D636B5AE93C}"/>
    <cellStyle name="_C.O FOR BANGLADESH CHAMBER_FINAL INVOICE# 0634 PANA SEA" xfId="41" xr:uid="{5C158FFA-EAAE-4F52-B8B1-58CC826E375A}"/>
    <cellStyle name="_C.O FOR BANGLADESH CHAMBER_FINAL INVOICE# 0867 CANADA SEA" xfId="42" xr:uid="{E01D03F8-BE4C-432D-9111-BB5BAC6FC69A}"/>
    <cellStyle name="_C.O FOR BANGLADESH CHAMBER_FINAL INVOICEC-0865 USA SEA-" xfId="43" xr:uid="{33A89F5A-A646-4106-BC1A-FF9762D3D194}"/>
    <cellStyle name="_C.O FOR BANGLADESH CHAMBER_FINAL-335-BELGUM-0407-SEA" xfId="44" xr:uid="{026E85B0-F20C-410E-AC71-61E4E8A854D4}"/>
    <cellStyle name="_C.O FOR BANGLADESH CHAMBER_FINAL-335-BELGUM-0484-SEA" xfId="45" xr:uid="{B4F5E35D-56A4-4AF5-839C-E24CBBE5F693}"/>
    <cellStyle name="_C.O FOR BANGLADESH CHAMBER_Invoice -0387 U.K - AIR" xfId="46" xr:uid="{4F662579-6C3B-4580-BF12-3B908EC39603}"/>
    <cellStyle name="_C.O FOR BANGLADESH CHAMBER_INVOICE -0819-AIR EXP" xfId="47" xr:uid="{7CD1F006-C622-4988-8FFD-0BD33BCEB455}"/>
    <cellStyle name="_C.O FOR BANGLADESH CHAMBER_INVOICE-0610-ISTANBUL-SEA" xfId="48" xr:uid="{5D4320D7-8E68-4CB1-B0A8-8F62468C020B}"/>
    <cellStyle name="_C.O FOR BANGLADESH CHAMBER_INVOICEL-0866 MEXICO SEA" xfId="49" xr:uid="{0D36E403-80E1-4272-BAC7-0442A5A92D47}"/>
    <cellStyle name="_C.O FOR BANGLADESH CHAMBER_PCGL- 328-INDIA-0159 SEA" xfId="50" xr:uid="{9E16677F-B109-445A-AC51-6131D60C49B4}"/>
    <cellStyle name="_C.O FOR BANGLADESH CHAMBER_PGCL-335- 0497 AUSTRALIA" xfId="51" xr:uid="{68CB8DDA-1934-4656-B5DF-BD985B4242A5}"/>
    <cellStyle name="_C.O FOR BANGLADESH CHAMBER_PGCL-370-0759 CANADA-AIR" xfId="52" xr:uid="{E4B98DD7-3614-40DB-B256-EF1359042ED2}"/>
    <cellStyle name="_C.O FOR BANGLADESH CHAMBER_PGCL-398 PAK-0794-EXP QTY" xfId="53" xr:uid="{E3F71B59-FCD1-4D80-9015-DFFA752E9840}"/>
    <cellStyle name="_C.O FOR BANGLADESH CHAMBER_PGCL-398 PAK-0833-EXP QTY" xfId="54" xr:uid="{48EFB67D-F00B-405A-8C18-910E23CEA2E2}"/>
    <cellStyle name="_C.O FOR BANGLADESH CHAMBER_TT REQ LETTER" xfId="55" xr:uid="{E39AF0DA-C869-43BB-9406-0C2D4643360F}"/>
    <cellStyle name="_Design Win" xfId="56" xr:uid="{2ECB62BD-8CC5-47C3-93AD-13BF7D044D45}"/>
    <cellStyle name="_ECPL-USA-NY-09-SEA-DDU-3184-SCB-297 (SOB=01-12-09)" xfId="57" xr:uid="{783A7A29-9723-46B6-90BE-4C3FCF251B8A}"/>
    <cellStyle name="_FROM MAR-APR (THAO)" xfId="58" xr:uid="{E623B3A5-7C94-47AE-8759-B1D749AB1B36}"/>
    <cellStyle name="_GSM Tracking Worksheet-Delta Liteon" xfId="59" xr:uid="{3327DD09-A038-4343-A5F3-A9BE9D03B58C}"/>
    <cellStyle name="_GSM Tracking Worksheet-Delta Liteon rev 1" xfId="60" xr:uid="{827672D0-D004-49F5-8CB4-05F9F3737EB5}"/>
    <cellStyle name="_GSM Tracking Worksheet-Delta Liteon rev 1_PGCL-438-0056-CANADA-SEA-EXP (SHIPT)" xfId="61" xr:uid="{61D6898B-3EEF-4CBD-9213-6FE9D65B7445}"/>
    <cellStyle name="_GSM Tracking Worksheet-Delta Liteon rev 1_PGCL-439 CANADA-HELLMAN- ISD#3366830000, 3366840000, 3366850000" xfId="62" xr:uid="{C7167FB6-ACAC-42D6-9868-4B9A55761133}"/>
    <cellStyle name="_GSM Tracking Worksheet-Delta Liteon_PGCL-438-0056-CANADA-SEA-EXP (SHIPT)" xfId="63" xr:uid="{DBF31BC5-A73B-4B88-AF11-8696A741BE40}"/>
    <cellStyle name="_GSM Tracking Worksheet-Delta Liteon_PGCL-439 CANADA-HELLMAN- ISD#3366830000, 3366840000, 3366850000" xfId="64" xr:uid="{2E4F8F89-C837-4922-8321-C3117CCF961E}"/>
    <cellStyle name="_INV-UK-AIR-107-342" xfId="65" xr:uid="{E7503913-3F1E-40B6-9B78-2EB8797C5164}"/>
    <cellStyle name="_INV-UK-AIR-107-342_exp new format" xfId="66" xr:uid="{6D10AD3E-172C-456D-BF6D-63C69AEF9260}"/>
    <cellStyle name="_INV-UK-AIR-107-342_FIFNAL-0614-UK--SEA" xfId="67" xr:uid="{82322E35-4021-4D75-A79A-5D92DD712041}"/>
    <cellStyle name="_INV-UK-AIR-107-342_FIFNAL-1139-UK-0610-SEA" xfId="68" xr:uid="{57518480-F798-4EDF-918E-B76AEEABE2AC}"/>
    <cellStyle name="_INV-UK-AIR-107-342_FINAL INV+ PACK-434-ISTANBUL-0042-SEA-SHIP QTY" xfId="69" xr:uid="{DBF33395-179A-48EC-8B45-1A05BD23C41F}"/>
    <cellStyle name="_INV-UK-AIR-107-342_FINAL INV-320-UK-0083-12-SEA" xfId="70" xr:uid="{F4EC1791-9949-44C1-A101-AE39E18A9DD1}"/>
    <cellStyle name="_INV-UK-AIR-107-342_FINAL INV-347-UK-0362 SEA" xfId="71" xr:uid="{C1E60E5C-17B6-4FCC-AB9C-00B137A32224}"/>
    <cellStyle name="_INV-UK-AIR-107-342_FINAL INVOICE# 0634 PANA SEA" xfId="72" xr:uid="{BC45EA2B-A5C6-4622-87C8-7E682FAA9C54}"/>
    <cellStyle name="_INV-UK-AIR-107-342_FINAL INVOICE# 0867 CANADA SEA" xfId="73" xr:uid="{5DD4EF7E-D7A7-4CF9-AA8D-5CE50CE00CFF}"/>
    <cellStyle name="_INV-UK-AIR-107-342_FINAL INVOICEC-0865 USA SEA-" xfId="74" xr:uid="{4186C290-9642-4B2D-A37D-3A6E105AACA8}"/>
    <cellStyle name="_INV-UK-AIR-107-342_FINAL-335-BELGUM-0407-SEA" xfId="75" xr:uid="{E2186161-55BB-4FA5-97FE-69F5DC34A85B}"/>
    <cellStyle name="_INV-UK-AIR-107-342_FINAL-335-BELGUM-0484-SEA" xfId="76" xr:uid="{17A97ABF-B427-4769-AD4A-135BD022EC1A}"/>
    <cellStyle name="_INV-UK-AIR-107-342_Invoice -0387 U.K - AIR" xfId="77" xr:uid="{493F117C-9F9E-42EE-8214-C154A76C432C}"/>
    <cellStyle name="_INV-UK-AIR-107-342_INVOICE -0819-AIR EXP" xfId="78" xr:uid="{21731B24-5AF9-4270-AF86-C5BF823DFBF4}"/>
    <cellStyle name="_INV-UK-AIR-107-342_INVOICE-0610-ISTANBUL-SEA" xfId="79" xr:uid="{A2E87E2D-C589-4680-9B79-75C5ED925922}"/>
    <cellStyle name="_INV-UK-AIR-107-342_INVOICEL-0866 MEXICO SEA" xfId="80" xr:uid="{36ACD946-8BE4-4B37-8EAB-D1D5949BC5E1}"/>
    <cellStyle name="_INV-UK-AIR-107-342_PCGL- 328-INDIA-0159 SEA" xfId="81" xr:uid="{A6009E91-07E5-4F87-B0C7-3A2FF4028C2A}"/>
    <cellStyle name="_INV-UK-AIR-107-342_PGCL-335- 0497 AUSTRALIA" xfId="82" xr:uid="{5E594137-0CD7-4227-9156-FF6231470784}"/>
    <cellStyle name="_INV-UK-AIR-107-342_PGCL-370-0759 CANADA-AIR" xfId="83" xr:uid="{352A49E0-E52F-4DFB-852B-33115455D36C}"/>
    <cellStyle name="_INV-UK-AIR-107-342_PGCL-398 PAK-0794-EXP QTY" xfId="84" xr:uid="{96E126F1-FCB3-4E21-B5CA-93339BE9C585}"/>
    <cellStyle name="_INV-UK-AIR-107-342_PGCL-398 PAK-0833-EXP QTY" xfId="85" xr:uid="{8B1CFFFB-69E9-4782-99A5-C7AC910FE2A9}"/>
    <cellStyle name="_INV-UK-AIR-107-342_TT REQ LETTER" xfId="86" xr:uid="{CF2E839B-74E5-43AB-91AD-CB558D9C119A}"/>
    <cellStyle name="_JULY" xfId="87" xr:uid="{108CF4F8-B04F-4781-A881-1EF43A4FA36F}"/>
    <cellStyle name="_Key Opportunity Tracker v5" xfId="88" xr:uid="{03050E39-5BA0-4076-9276-5343A6A4DB84}"/>
    <cellStyle name="_KT (2)" xfId="89" xr:uid="{059F30D2-0399-4A7B-8581-4A61A2CAEA78}"/>
    <cellStyle name="_KT (2)_1" xfId="90" xr:uid="{906FD773-0A40-48B1-B50D-521BCDD7DDDF}"/>
    <cellStyle name="_KT (2)_1_APR" xfId="91" xr:uid="{A468DFF7-4C76-4FBC-80EB-746921D0E5DC}"/>
    <cellStyle name="_KT (2)_1_Book1" xfId="92" xr:uid="{18D648A2-7B6B-4CBD-8E10-238C2606D666}"/>
    <cellStyle name="_KT (2)_1_FEB" xfId="93" xr:uid="{FD3EDF37-E016-4D05-BCF7-F0BBB259B5F7}"/>
    <cellStyle name="_KT (2)_1_JAN" xfId="94" xr:uid="{F5279E48-38BA-44C0-A6BB-0814BFE71EB1}"/>
    <cellStyle name="_KT (2)_1_MAR" xfId="95" xr:uid="{620A2EFB-6812-46AF-B3D1-6FE19CDE9A7E}"/>
    <cellStyle name="_KT (2)_1_REPORT" xfId="96" xr:uid="{9B6DF4C8-5CC8-46CE-A0ED-98B2F4FA3430}"/>
    <cellStyle name="_KT (2)_1_SCHEDULE 2006 NEW" xfId="97" xr:uid="{52987F57-A05C-455C-BDA5-BCA2E4166FE5}"/>
    <cellStyle name="_KT (2)_2" xfId="98" xr:uid="{6BD669A3-FF36-4D01-8F2B-291590691DF1}"/>
    <cellStyle name="_KT (2)_2_APR" xfId="99" xr:uid="{CE8FA8C8-D585-4685-B738-291A3A917134}"/>
    <cellStyle name="_KT (2)_2_Book1" xfId="100" xr:uid="{4D9012FF-647B-4F21-9AFB-D5B78911A8A4}"/>
    <cellStyle name="_KT (2)_2_FEB" xfId="101" xr:uid="{38ECE033-BC90-4B69-B3CC-94A5847F9516}"/>
    <cellStyle name="_KT (2)_2_JAN" xfId="102" xr:uid="{4C929AC6-92EC-44D7-B062-0B2FE8053EA7}"/>
    <cellStyle name="_KT (2)_2_MAR" xfId="103" xr:uid="{668BF5B2-911F-4B07-A45A-93D96932AE18}"/>
    <cellStyle name="_KT (2)_2_REPORT" xfId="104" xr:uid="{911E8E64-91ED-462B-945C-E25BC94DCBD4}"/>
    <cellStyle name="_KT (2)_2_SCHEDULE 2006 NEW" xfId="105" xr:uid="{DBD63738-A751-4FA5-A22B-3EAD679715CF}"/>
    <cellStyle name="_KT (2)_2_TG-TH" xfId="106" xr:uid="{A29D6871-CC80-4BB8-99F9-9BDFFA447D23}"/>
    <cellStyle name="_KT (2)_2_TG-TH_APR" xfId="107" xr:uid="{B6057260-1A43-4B50-A615-1DB93AB8E32A}"/>
    <cellStyle name="_KT (2)_2_TG-TH_Book1" xfId="108" xr:uid="{C5594077-11F4-4F97-A7E5-F557B3447B93}"/>
    <cellStyle name="_KT (2)_2_TG-TH_FEB" xfId="109" xr:uid="{141D749C-398A-4737-9612-0D58E3A8B8CC}"/>
    <cellStyle name="_KT (2)_2_TG-TH_JAN" xfId="110" xr:uid="{B311EF46-85F5-440D-9BDD-ECEFB4EDE91B}"/>
    <cellStyle name="_KT (2)_2_TG-TH_MAR" xfId="111" xr:uid="{9E8D479E-74C9-47FA-8655-E80C5DAA54C0}"/>
    <cellStyle name="_KT (2)_2_TG-TH_REPORT" xfId="112" xr:uid="{E7585B46-3988-40C5-BFD9-908FE7B7C965}"/>
    <cellStyle name="_KT (2)_2_TG-TH_SCHEDULE 2006 NEW" xfId="113" xr:uid="{AC02F5F6-0B0C-4C88-9D93-6A9F7129F33F}"/>
    <cellStyle name="_KT (2)_3" xfId="114" xr:uid="{8E4F3861-B192-4DCF-9C48-733472896D3C}"/>
    <cellStyle name="_KT (2)_3_APR" xfId="115" xr:uid="{A71382F9-0FA0-4549-963F-E47CF654BD45}"/>
    <cellStyle name="_KT (2)_3_Book1" xfId="116" xr:uid="{1E86946F-9068-4490-9149-71E960C58826}"/>
    <cellStyle name="_KT (2)_3_FEB" xfId="117" xr:uid="{E5C0D260-BC2E-42BD-88E0-B6CD33332CD4}"/>
    <cellStyle name="_KT (2)_3_JAN" xfId="118" xr:uid="{4E6CFB37-4DF9-4919-8AEE-5F3A7786F4A3}"/>
    <cellStyle name="_KT (2)_3_MAR" xfId="119" xr:uid="{C729F5F7-2ED8-4E66-AF24-C81834404183}"/>
    <cellStyle name="_KT (2)_3_REPORT" xfId="120" xr:uid="{585A962F-D051-4839-8E86-C647906D29BC}"/>
    <cellStyle name="_KT (2)_3_SCHEDULE 2006 NEW" xfId="121" xr:uid="{C302767D-4014-4DEC-8631-1707A56397B1}"/>
    <cellStyle name="_KT (2)_3_TG-TH" xfId="122" xr:uid="{8E18EFE2-FA12-4FDA-97D7-933320DAE8ED}"/>
    <cellStyle name="_KT (2)_3_TG-TH_APR" xfId="123" xr:uid="{B54C518D-059D-4468-81C9-AD73A6A0FF19}"/>
    <cellStyle name="_KT (2)_3_TG-TH_Book1" xfId="124" xr:uid="{2B95435E-9E90-4D80-AA3E-0E4637FA5226}"/>
    <cellStyle name="_KT (2)_3_TG-TH_FEB" xfId="125" xr:uid="{E4E5AA3A-8F65-43EE-8DBD-EA04AF773116}"/>
    <cellStyle name="_KT (2)_3_TG-TH_JAN" xfId="126" xr:uid="{CE31D379-4A17-495C-BF44-FE81D4A52711}"/>
    <cellStyle name="_KT (2)_3_TG-TH_MAR" xfId="127" xr:uid="{B166EF68-7BC2-4955-AEBC-A2C26AD39BDF}"/>
    <cellStyle name="_KT (2)_3_TG-TH_REPORT" xfId="128" xr:uid="{4A04EB62-438B-4B30-997F-AB74F9DB211E}"/>
    <cellStyle name="_KT (2)_3_TG-TH_SCHEDULE 2006 NEW" xfId="129" xr:uid="{ED1052E5-5356-48AC-ABAE-9A770F684C7E}"/>
    <cellStyle name="_KT (2)_4" xfId="130" xr:uid="{7FA00EBA-7C3F-44D8-BDB7-B1DBE6AC505D}"/>
    <cellStyle name="_KT (2)_4_APR" xfId="131" xr:uid="{CA3B2126-ED5F-49D2-957D-9CC368901D6C}"/>
    <cellStyle name="_KT (2)_4_Book1" xfId="132" xr:uid="{91A20E1A-9937-4375-BB3E-7525DB800411}"/>
    <cellStyle name="_KT (2)_4_FEB" xfId="133" xr:uid="{6E8B1EFC-FD10-40A7-8CF5-53B9EA031CD3}"/>
    <cellStyle name="_KT (2)_4_JAN" xfId="134" xr:uid="{D7520125-1FF3-43B6-B99C-81BCCE5849FA}"/>
    <cellStyle name="_KT (2)_4_MAR" xfId="135" xr:uid="{CBFEE805-6237-4735-9506-3EC93BDB13DE}"/>
    <cellStyle name="_KT (2)_4_REPORT" xfId="136" xr:uid="{D23F4852-901B-4604-AD72-9FFD79049645}"/>
    <cellStyle name="_KT (2)_4_SCHEDULE 2006 NEW" xfId="137" xr:uid="{41FD58B1-F9BB-43CF-9CF6-AA49EFD55751}"/>
    <cellStyle name="_KT (2)_4_TG-TH" xfId="138" xr:uid="{5D38B2B9-5CC3-45A9-AEF9-DE0A1E3DF32D}"/>
    <cellStyle name="_KT (2)_4_TG-TH_APR" xfId="139" xr:uid="{316651B2-F490-4800-9052-DCECC693A8DA}"/>
    <cellStyle name="_KT (2)_4_TG-TH_Book1" xfId="140" xr:uid="{265EDFE2-CEC7-4718-8980-8D8BA034D549}"/>
    <cellStyle name="_KT (2)_4_TG-TH_FEB" xfId="141" xr:uid="{E3A9F22D-5165-4FF7-902B-F99824E10C10}"/>
    <cellStyle name="_KT (2)_4_TG-TH_JAN" xfId="142" xr:uid="{32A035F3-6603-45DB-A8FE-7FE9F38144B2}"/>
    <cellStyle name="_KT (2)_4_TG-TH_MAR" xfId="143" xr:uid="{B1E3EBFC-AA7B-41C2-9A41-A3475FE38DE8}"/>
    <cellStyle name="_KT (2)_4_TG-TH_REPORT" xfId="144" xr:uid="{D6008DAC-03FD-4664-95A8-6C76E977D9A8}"/>
    <cellStyle name="_KT (2)_4_TG-TH_SCHEDULE 2006 NEW" xfId="145" xr:uid="{AC74F8A5-09D0-457F-9E0A-DC450D6D841D}"/>
    <cellStyle name="_KT (2)_5" xfId="146" xr:uid="{51E3FE14-2EC4-49E2-802A-3D602B2FF506}"/>
    <cellStyle name="_KT (2)_5_APR" xfId="147" xr:uid="{B24D332B-774C-41A8-9DDD-F425D9590BDD}"/>
    <cellStyle name="_KT (2)_5_Book1" xfId="148" xr:uid="{4B159A09-EBBD-44EC-B587-1AE66F40BCC5}"/>
    <cellStyle name="_KT (2)_5_FEB" xfId="149" xr:uid="{EA465796-87D5-4719-82E5-7484E93D34B2}"/>
    <cellStyle name="_KT (2)_5_JAN" xfId="150" xr:uid="{00702AA3-47A6-440E-84A7-886B7DEF8A50}"/>
    <cellStyle name="_KT (2)_5_MAR" xfId="151" xr:uid="{F37E084A-5F43-40FF-9DA0-2ED5D2283851}"/>
    <cellStyle name="_KT (2)_5_REPORT" xfId="152" xr:uid="{ACB95F81-6CEE-4E84-93CB-BD6FD093DFB8}"/>
    <cellStyle name="_KT (2)_5_SCHEDULE 2006 NEW" xfId="153" xr:uid="{273C7D28-F645-4A3E-AE68-27E8D7C9E79C}"/>
    <cellStyle name="_KT (2)_APR" xfId="154" xr:uid="{EFDC3B12-1FFF-4ED7-86B0-48560B970745}"/>
    <cellStyle name="_KT (2)_Book1" xfId="155" xr:uid="{220000FC-8DFC-4D2F-8049-32F58A47AF20}"/>
    <cellStyle name="_KT (2)_FEB" xfId="156" xr:uid="{EBD49842-6582-4F51-B5EF-371662B5205C}"/>
    <cellStyle name="_KT (2)_JAN" xfId="157" xr:uid="{82E91270-ABD7-471F-AFED-BF578DA5824A}"/>
    <cellStyle name="_KT (2)_MAR" xfId="158" xr:uid="{2F0F3C03-AE96-44D4-913B-BD5DD565E736}"/>
    <cellStyle name="_KT (2)_REPORT" xfId="159" xr:uid="{66568E05-3756-4A5D-82AD-99F3656D40DE}"/>
    <cellStyle name="_KT (2)_SCHEDULE 2006 NEW" xfId="160" xr:uid="{41B142DC-0141-4830-9A78-FF0033421B24}"/>
    <cellStyle name="_KT (2)_TG-TH" xfId="161" xr:uid="{ABEAA214-34BC-4341-8E8A-6B0B26328960}"/>
    <cellStyle name="_KT (2)_TG-TH_APR" xfId="162" xr:uid="{D6F6437D-4208-4B96-8925-3314DA06540E}"/>
    <cellStyle name="_KT (2)_TG-TH_Book1" xfId="163" xr:uid="{C65234B1-94CC-46E5-B7A7-7ECB0A3C2529}"/>
    <cellStyle name="_KT (2)_TG-TH_FEB" xfId="164" xr:uid="{85270135-1A90-420B-903A-9A125EDF96AE}"/>
    <cellStyle name="_KT (2)_TG-TH_JAN" xfId="165" xr:uid="{669A46BC-BFE8-4AEF-A4FB-EC8CEE063139}"/>
    <cellStyle name="_KT (2)_TG-TH_MAR" xfId="166" xr:uid="{5CA07B19-88E7-4270-BF06-653EA25A9492}"/>
    <cellStyle name="_KT (2)_TG-TH_REPORT" xfId="167" xr:uid="{CC2A6862-02EF-43A3-B630-418AFF7ACED5}"/>
    <cellStyle name="_KT (2)_TG-TH_SCHEDULE 2006 NEW" xfId="168" xr:uid="{74B139F3-03FD-40CA-AC9D-6C7DDCD6D2DA}"/>
    <cellStyle name="_KT_TG" xfId="169" xr:uid="{2B171A29-993B-44C4-851D-D5B3DC46AC26}"/>
    <cellStyle name="_KT_TG_1" xfId="170" xr:uid="{43047BA9-A670-4052-8127-42DA58F78204}"/>
    <cellStyle name="_KT_TG_1_APR" xfId="171" xr:uid="{A2C73896-E7CC-4EAD-8858-B8300CE75B48}"/>
    <cellStyle name="_KT_TG_1_Book1" xfId="172" xr:uid="{7C2FD17A-AC22-4AD2-AF05-EF91BD32BDE7}"/>
    <cellStyle name="_KT_TG_1_FEB" xfId="173" xr:uid="{C4AEB49C-FC6B-4A64-A2AC-A860B641C115}"/>
    <cellStyle name="_KT_TG_1_JAN" xfId="174" xr:uid="{59D5A387-FB07-453B-9C34-035397C02D0D}"/>
    <cellStyle name="_KT_TG_1_MAR" xfId="175" xr:uid="{9CF997B5-192B-4D84-8EEC-1CAF7C62FE9A}"/>
    <cellStyle name="_KT_TG_1_REPORT" xfId="176" xr:uid="{CE5A167E-4E36-4CE2-BD23-BA114C302EAF}"/>
    <cellStyle name="_KT_TG_1_SCHEDULE 2006 NEW" xfId="177" xr:uid="{F3C3E2AF-58E8-493A-907F-CF024CF9441C}"/>
    <cellStyle name="_KT_TG_2" xfId="178" xr:uid="{691178F2-94F5-4B34-A5C1-8E0A2339C4D2}"/>
    <cellStyle name="_KT_TG_2_APR" xfId="179" xr:uid="{AC06FB4D-5B79-4F9F-AC9C-67871E6F67BD}"/>
    <cellStyle name="_KT_TG_2_Book1" xfId="180" xr:uid="{A7F4B3B8-F476-46AD-958D-ABFE11BD8D5E}"/>
    <cellStyle name="_KT_TG_2_FEB" xfId="181" xr:uid="{B25F480C-4BCE-4D6E-B16B-620D3D759B61}"/>
    <cellStyle name="_KT_TG_2_JAN" xfId="182" xr:uid="{6F307552-EDE2-478D-841A-5D318D9A1815}"/>
    <cellStyle name="_KT_TG_2_MAR" xfId="183" xr:uid="{02815CD8-C7A5-4537-9276-CA353EB2B72A}"/>
    <cellStyle name="_KT_TG_2_REPORT" xfId="184" xr:uid="{59D2CE50-D55C-4F29-9BA5-EBB3BBDE3DF3}"/>
    <cellStyle name="_KT_TG_2_SCHEDULE 2006 NEW" xfId="185" xr:uid="{4EFAC6D0-8DBB-4482-B78D-B7B884814D61}"/>
    <cellStyle name="_KT_TG_3" xfId="186" xr:uid="{3A31D54C-B784-4488-9F1A-CA480B1E1275}"/>
    <cellStyle name="_KT_TG_3_APR" xfId="187" xr:uid="{356CE878-E190-475D-B758-50F9E3B725D2}"/>
    <cellStyle name="_KT_TG_3_Book1" xfId="188" xr:uid="{E263CE40-6633-4326-914A-CFD9DAC27780}"/>
    <cellStyle name="_KT_TG_3_FEB" xfId="189" xr:uid="{A471216B-EEAD-4217-8F82-86EC23E783E8}"/>
    <cellStyle name="_KT_TG_3_JAN" xfId="190" xr:uid="{5E97C88F-1713-4200-A8E8-619B6E507469}"/>
    <cellStyle name="_KT_TG_3_MAR" xfId="191" xr:uid="{1B04EC44-4A69-40E7-B77E-7A64AE61B5DC}"/>
    <cellStyle name="_KT_TG_3_REPORT" xfId="192" xr:uid="{63D453F7-90DD-41B5-9F66-CC0739BB74F6}"/>
    <cellStyle name="_KT_TG_3_SCHEDULE 2006 NEW" xfId="193" xr:uid="{87661151-CE0E-4B57-A1F3-56A551C1A823}"/>
    <cellStyle name="_KT_TG_4" xfId="194" xr:uid="{A191FDC4-7FFF-4D12-9DC5-6913A313D293}"/>
    <cellStyle name="_KT_TG_4_APR" xfId="195" xr:uid="{0624CE95-2578-4337-A9FF-706368624003}"/>
    <cellStyle name="_KT_TG_4_Book1" xfId="196" xr:uid="{85B6CDF5-537C-42EE-830E-927394AA6955}"/>
    <cellStyle name="_KT_TG_4_FEB" xfId="197" xr:uid="{D26A6A1F-42D3-4D28-9802-B75A7C96BA77}"/>
    <cellStyle name="_KT_TG_4_JAN" xfId="198" xr:uid="{E9F22B74-A9DF-4F31-8593-50A2672A5D4F}"/>
    <cellStyle name="_KT_TG_4_MAR" xfId="199" xr:uid="{CC55F3D4-CE54-4489-B1CD-430E1957373C}"/>
    <cellStyle name="_KT_TG_4_REPORT" xfId="200" xr:uid="{28ED7E97-5F8C-4E88-B840-41ABD205C4B2}"/>
    <cellStyle name="_KT_TG_4_SCHEDULE 2006 NEW" xfId="201" xr:uid="{E800ACD2-A961-4B10-9C4E-7BB9CBE4EEE7}"/>
    <cellStyle name="_KT_TG_APR" xfId="202" xr:uid="{0A8017FE-7A1E-45E0-9B52-F359129B5C0F}"/>
    <cellStyle name="_KT_TG_Book1" xfId="203" xr:uid="{91803778-F055-4D1B-B5EC-D14D9F8669F2}"/>
    <cellStyle name="_KT_TG_FEB" xfId="204" xr:uid="{F71F29F2-7B74-42FC-A9CE-E9939E6B2326}"/>
    <cellStyle name="_KT_TG_JAN" xfId="205" xr:uid="{8D865169-21C7-4F5E-9FA6-BEE3D7844C68}"/>
    <cellStyle name="_KT_TG_MAR" xfId="206" xr:uid="{EDC7F3C3-A51C-490F-A7F6-802193F209A5}"/>
    <cellStyle name="_KT_TG_REPORT" xfId="207" xr:uid="{7D66CE12-4074-4C45-82EE-856F439FB859}"/>
    <cellStyle name="_KT_TG_SCHEDULE 2006 NEW" xfId="208" xr:uid="{35E4FF0A-C93A-4AA9-A3B3-2032B35FADB6}"/>
    <cellStyle name="_Manufacturing Forecast Tool v1.0.0.0 With Aggregation Fix" xfId="209" xr:uid="{1F8D3FA4-4293-4324-A848-BFB13C339E7A}"/>
    <cellStyle name="_PUMA" xfId="210" xr:uid="{6F40465A-F660-4E65-98EB-CB729A34DD69}"/>
    <cellStyle name="_REPORT" xfId="211" xr:uid="{C2A8C870-BA8C-4FFE-BFE3-97AAACB0D0F2}"/>
    <cellStyle name="_Sales BOM Views v1" xfId="212" xr:uid="{D6E62ACB-775D-478B-A7C6-810D749A5F1E}"/>
    <cellStyle name="_Sales BOM Views v1_PGCL-438-0056-CANADA-SEA-EXP (SHIPT)" xfId="213" xr:uid="{F859313E-A15D-4FD2-89A1-629D2B417CBB}"/>
    <cellStyle name="_Sales BOM Views v1_PGCL-439 CANADA-HELLMAN- ISD#3366830000, 3366840000, 3366850000" xfId="214" xr:uid="{2451DD37-6CB0-4ABB-A102-D083BDE555AF}"/>
    <cellStyle name="_SCHEDULE 2006 NEW" xfId="215" xr:uid="{361AF49E-A507-4F36-A102-86CEF22253EB}"/>
    <cellStyle name="_Sheet1" xfId="216" xr:uid="{9B8B5C1C-7FF4-434A-A59B-66B8B203B7A6}"/>
    <cellStyle name="_Supply Response" xfId="217" xr:uid="{A5183247-4993-4C51-9508-BF9FA7B6A8D7}"/>
    <cellStyle name="_Supply Response_PGCL-438-0056-CANADA-SEA-EXP (SHIPT)" xfId="218" xr:uid="{19E411B0-AB72-456B-8799-7C8C0DF0F665}"/>
    <cellStyle name="_Supply Response_PGCL-439 CANADA-HELLMAN- ISD#3366830000, 3366840000, 3366850000" xfId="219" xr:uid="{0B760193-BAC2-4F55-B0DA-B346DC84132B}"/>
    <cellStyle name="_TG-TH" xfId="220" xr:uid="{92E52B6B-B923-4E82-9EBB-5C1DC989CFD9}"/>
    <cellStyle name="_TG-TH_1" xfId="221" xr:uid="{3E934DE1-72D9-4B7A-8ADF-DB08E3D24467}"/>
    <cellStyle name="_TG-TH_1_APR" xfId="222" xr:uid="{DC9B18BB-2D53-4810-B1C9-4F225B6D55B4}"/>
    <cellStyle name="_TG-TH_1_Book1" xfId="223" xr:uid="{CC2E6C42-1567-4348-B837-A87C976E3A3D}"/>
    <cellStyle name="_TG-TH_1_FEB" xfId="224" xr:uid="{202C0178-C06D-46B7-BD0C-799B8AAF2A29}"/>
    <cellStyle name="_TG-TH_1_JAN" xfId="225" xr:uid="{098BD862-12FC-4361-971F-366484782A84}"/>
    <cellStyle name="_TG-TH_1_MAR" xfId="226" xr:uid="{D5355F15-22F1-40B0-BE58-2D6DDCB6DA1D}"/>
    <cellStyle name="_TG-TH_1_REPORT" xfId="227" xr:uid="{584B440C-CD93-4A10-B4D7-D46779F9A1D3}"/>
    <cellStyle name="_TG-TH_1_SCHEDULE 2006 NEW" xfId="228" xr:uid="{190A7A9F-6D1A-4DC3-BB51-A76E84DC8389}"/>
    <cellStyle name="_TG-TH_2" xfId="229" xr:uid="{BE7B1362-53B0-40BC-96EE-3F0860119F21}"/>
    <cellStyle name="_TG-TH_2_APR" xfId="230" xr:uid="{0A6BF328-A497-4591-933B-65C924C52443}"/>
    <cellStyle name="_TG-TH_2_Book1" xfId="231" xr:uid="{5E3F79BF-F5F9-4AAE-AEDB-9CAC22A393BD}"/>
    <cellStyle name="_TG-TH_2_FEB" xfId="232" xr:uid="{305A7AE7-46FF-4AB8-AAA3-10F726ABC633}"/>
    <cellStyle name="_TG-TH_2_JAN" xfId="233" xr:uid="{5E71B208-C196-49C7-9A9A-513BF4F85097}"/>
    <cellStyle name="_TG-TH_2_MAR" xfId="234" xr:uid="{32618166-50FF-45A0-959F-426C7836787D}"/>
    <cellStyle name="_TG-TH_2_REPORT" xfId="235" xr:uid="{5D1401F9-CFE1-4306-96E0-0CA0C0D52556}"/>
    <cellStyle name="_TG-TH_2_SCHEDULE 2006 NEW" xfId="236" xr:uid="{A34B0477-6FF2-4CA6-85FA-1A284982B162}"/>
    <cellStyle name="_TG-TH_3" xfId="237" xr:uid="{2D779179-5DE4-49A6-A9B3-8298ED7F6117}"/>
    <cellStyle name="_TG-TH_3_APR" xfId="238" xr:uid="{D09935E5-356E-4A40-97B9-930E0AE248FB}"/>
    <cellStyle name="_TG-TH_3_Book1" xfId="239" xr:uid="{E237D441-7F34-4669-A6BA-3B6E126EDE22}"/>
    <cellStyle name="_TG-TH_3_FEB" xfId="240" xr:uid="{3BA3E1E0-75E1-4123-8AFE-47A715422DB4}"/>
    <cellStyle name="_TG-TH_3_JAN" xfId="241" xr:uid="{67BCABAA-F729-4C80-8FCA-BCAD717052CD}"/>
    <cellStyle name="_TG-TH_3_MAR" xfId="242" xr:uid="{5F070F64-5A74-4A9F-A0FC-E59E677B37FF}"/>
    <cellStyle name="_TG-TH_3_REPORT" xfId="243" xr:uid="{EB45FCCC-619B-4946-9497-6A37A2C94D8E}"/>
    <cellStyle name="_TG-TH_3_SCHEDULE 2006 NEW" xfId="244" xr:uid="{60F697C6-7521-4C8C-8155-6A912B124A64}"/>
    <cellStyle name="_TG-TH_4" xfId="245" xr:uid="{73D11E41-277D-4269-9569-1E68D98D7FDF}"/>
    <cellStyle name="_TG-TH_4_APR" xfId="246" xr:uid="{916E432E-C9DA-4F21-B5A9-6F25F3808CF4}"/>
    <cellStyle name="_TG-TH_4_Book1" xfId="247" xr:uid="{C6B74677-1F3A-436B-8221-61F73C1F441D}"/>
    <cellStyle name="_TG-TH_4_FEB" xfId="248" xr:uid="{A3BA6E2B-4D1C-4AA7-B0CC-10C60EB79FC4}"/>
    <cellStyle name="_TG-TH_4_JAN" xfId="249" xr:uid="{C4DE10D1-585F-4416-860C-33BDF4AD741A}"/>
    <cellStyle name="_TG-TH_4_MAR" xfId="250" xr:uid="{9BD3380B-0917-4468-992C-DB0772CEDA1C}"/>
    <cellStyle name="_TG-TH_4_REPORT" xfId="251" xr:uid="{04EBDCD7-F2F9-4F73-BE0C-215522A14548}"/>
    <cellStyle name="_TG-TH_4_SCHEDULE 2006 NEW" xfId="252" xr:uid="{A76C493A-7EC6-47F3-A2B0-89FDE7E5A426}"/>
    <cellStyle name="_TG-TH_APR" xfId="253" xr:uid="{34DAA991-5D00-4056-9DB5-14551BF07619}"/>
    <cellStyle name="_TG-TH_Book1" xfId="254" xr:uid="{07698B45-E434-4E82-B5FF-7D799216B16A}"/>
    <cellStyle name="_TG-TH_FEB" xfId="255" xr:uid="{B669FE23-2844-4477-A29C-39A7B1E85145}"/>
    <cellStyle name="_TG-TH_JAN" xfId="256" xr:uid="{D999C907-16B0-4671-9A11-83ED89DDE1E2}"/>
    <cellStyle name="_TG-TH_MAR" xfId="257" xr:uid="{C597210C-766C-4606-A717-BCE4070C73A7}"/>
    <cellStyle name="_TG-TH_REPORT" xfId="258" xr:uid="{33B0CE3F-5419-43B9-A390-984A33FC0990}"/>
    <cellStyle name="_TG-TH_SCHEDULE 2006 NEW" xfId="259" xr:uid="{2CFAE94D-7D1F-4323-9293-194DAB458BEA}"/>
    <cellStyle name="==== MS-DOS 6 Setup Modification - Begin ========_x000d__x000a_[AddOns]_x000d__x000a_" xfId="260" xr:uid="{11525FFC-1328-4E14-BAA2-A5CA8660B5BF}"/>
    <cellStyle name="=C:\WINNT\SYSTEM32\COMMAND.COM" xfId="261" xr:uid="{C9290D76-626E-4375-8BED-5FA8292809F5}"/>
    <cellStyle name="•W€_STDFOR" xfId="262" xr:uid="{A74D034E-ED05-429B-BCB5-83E40CAB33F8}"/>
    <cellStyle name="¹éºÐÀ²_      " xfId="263" xr:uid="{61102FB4-2226-490C-8392-E6CA655A2EED}"/>
    <cellStyle name="20% - Accent1 10" xfId="264" xr:uid="{05FE59E6-2D1C-4E23-962E-0042237EC8AE}"/>
    <cellStyle name="20% - Accent1 11" xfId="265" xr:uid="{DB00DED3-2E1E-4155-888B-92F433CE1861}"/>
    <cellStyle name="20% - Accent1 12" xfId="266" xr:uid="{53185928-F96B-47FE-8106-396A1818B696}"/>
    <cellStyle name="20% - Accent1 13" xfId="267" xr:uid="{93316904-9F0B-4CED-937A-E8F01F354439}"/>
    <cellStyle name="20% - Accent1 14" xfId="268" xr:uid="{B8A7E365-73D0-47B7-9010-86AB008BA9A8}"/>
    <cellStyle name="20% - Accent1 15" xfId="269" xr:uid="{F95BFD51-C3FC-45AC-A5B1-46DF8BAD7540}"/>
    <cellStyle name="20% - Accent1 16" xfId="270" xr:uid="{751D1AD8-7F4B-4961-AB0B-38EE1B440F90}"/>
    <cellStyle name="20% - Accent1 17" xfId="271" xr:uid="{409043F3-B5C0-4FAC-AF8D-5FD9551C04BA}"/>
    <cellStyle name="20% - Accent1 2" xfId="272" xr:uid="{FEC161C1-793E-4439-B5B7-D46ECD4F946B}"/>
    <cellStyle name="20% - Accent1 3" xfId="273" xr:uid="{0461CD8D-B8AE-4AA8-A3C8-0C8BE245F74C}"/>
    <cellStyle name="20% - Accent1 4" xfId="274" xr:uid="{1F241226-FA51-4060-8FF0-FDF2F90E3762}"/>
    <cellStyle name="20% - Accent1 5" xfId="275" xr:uid="{618DA33C-5F56-4974-828E-5497B0A5B812}"/>
    <cellStyle name="20% - Accent1 6" xfId="276" xr:uid="{C8866D53-ABA3-49A5-82B3-17F7A640B1F6}"/>
    <cellStyle name="20% - Accent1 7" xfId="277" xr:uid="{4AB543D2-E2C0-4FBF-95B0-B166D1894982}"/>
    <cellStyle name="20% - Accent1 8" xfId="278" xr:uid="{72AB1BC0-C957-4F3B-830C-5C1868411DCF}"/>
    <cellStyle name="20% - Accent1 9" xfId="279" xr:uid="{44A38753-E5AA-43A4-B410-C81B02753C44}"/>
    <cellStyle name="20% - Accent2 10" xfId="280" xr:uid="{2B7F7962-81E7-43B0-A4EF-A357DDA3616A}"/>
    <cellStyle name="20% - Accent2 11" xfId="281" xr:uid="{A83A4571-C7F4-40DB-8824-7B9FBCEA4B4A}"/>
    <cellStyle name="20% - Accent2 12" xfId="282" xr:uid="{72394EAE-8F21-4E8F-8960-D1BBC47AFF8C}"/>
    <cellStyle name="20% - Accent2 13" xfId="283" xr:uid="{A1C1E8A8-F795-4558-934D-E829A1DFBAC4}"/>
    <cellStyle name="20% - Accent2 14" xfId="284" xr:uid="{D0C34D46-EAEE-4104-942B-73F998E1A5F1}"/>
    <cellStyle name="20% - Accent2 15" xfId="285" xr:uid="{FA3ACD75-F2B7-40DB-B074-96D746D35E3D}"/>
    <cellStyle name="20% - Accent2 16" xfId="286" xr:uid="{7F6DE858-6800-4FA2-B7CD-A15635BC265C}"/>
    <cellStyle name="20% - Accent2 17" xfId="287" xr:uid="{0D282B34-89A5-4B79-A1CC-5CF2BF46C59B}"/>
    <cellStyle name="20% - Accent2 2" xfId="288" xr:uid="{111129F5-5CE9-4A6E-87BC-230E6318BDE6}"/>
    <cellStyle name="20% - Accent2 3" xfId="289" xr:uid="{9EA62897-8BCE-44FC-888B-E53DAB0C92F5}"/>
    <cellStyle name="20% - Accent2 4" xfId="290" xr:uid="{EB0E66E6-1076-462C-92A6-B917C0B2EBD7}"/>
    <cellStyle name="20% - Accent2 5" xfId="291" xr:uid="{75E0937F-0AB8-4A9B-A78D-B2317ECD9D67}"/>
    <cellStyle name="20% - Accent2 6" xfId="292" xr:uid="{E246FF53-62D7-4B1D-BD25-678D1A5B3718}"/>
    <cellStyle name="20% - Accent2 7" xfId="293" xr:uid="{B6372BD3-F72E-4FE8-98CD-3D8C78FC7F1E}"/>
    <cellStyle name="20% - Accent2 8" xfId="294" xr:uid="{8FDB6B42-2324-4AF0-9EAB-1D22506D2104}"/>
    <cellStyle name="20% - Accent2 9" xfId="295" xr:uid="{FA3D3C88-9147-4E0E-A83F-35DFE774E581}"/>
    <cellStyle name="20% - Accent3 10" xfId="296" xr:uid="{9342E63E-AD37-4631-B9EB-4AE7046F7017}"/>
    <cellStyle name="20% - Accent3 11" xfId="297" xr:uid="{F31509DE-BEF6-437C-AB16-6B215BCAEDF6}"/>
    <cellStyle name="20% - Accent3 12" xfId="298" xr:uid="{617F9C27-0149-435C-98BA-98F143F9DD15}"/>
    <cellStyle name="20% - Accent3 13" xfId="299" xr:uid="{03866D2A-AD17-4812-A8D9-613FDFA6348B}"/>
    <cellStyle name="20% - Accent3 14" xfId="300" xr:uid="{986155F6-8561-4DCB-953C-B3C506234485}"/>
    <cellStyle name="20% - Accent3 15" xfId="301" xr:uid="{4C6D2B29-D58A-46CC-B001-15F01C4DE864}"/>
    <cellStyle name="20% - Accent3 16" xfId="302" xr:uid="{74561E69-4839-4B86-84EC-E87E72CF7449}"/>
    <cellStyle name="20% - Accent3 17" xfId="303" xr:uid="{CAFE1615-662D-4DE6-A782-BD0A8224ED54}"/>
    <cellStyle name="20% - Accent3 2" xfId="304" xr:uid="{C4193894-88B0-41B9-ACC1-55A9D1666903}"/>
    <cellStyle name="20% - Accent3 3" xfId="305" xr:uid="{66C88283-6F5E-4CA3-B5E1-C3AD89F48171}"/>
    <cellStyle name="20% - Accent3 4" xfId="306" xr:uid="{1880CFA2-4A56-40A1-8F0F-1D3DFF5C7C28}"/>
    <cellStyle name="20% - Accent3 5" xfId="307" xr:uid="{30C1266B-0959-4F23-9E6E-BA4F0D7527F4}"/>
    <cellStyle name="20% - Accent3 6" xfId="308" xr:uid="{86ABBCB5-D5F3-4CD0-A9BE-47D5CE07ECB3}"/>
    <cellStyle name="20% - Accent3 7" xfId="309" xr:uid="{3E92E07C-1356-41DE-A45E-2F2307845959}"/>
    <cellStyle name="20% - Accent3 8" xfId="310" xr:uid="{2809629A-FA73-4D0E-815E-0355ACA5E9E5}"/>
    <cellStyle name="20% - Accent3 9" xfId="311" xr:uid="{CC7D37B9-433D-4201-A68D-B5E65BC05905}"/>
    <cellStyle name="20% - Accent4 10" xfId="312" xr:uid="{C0F3476D-2219-4632-950F-E759FA30EE31}"/>
    <cellStyle name="20% - Accent4 11" xfId="313" xr:uid="{19AB89DF-9BB4-408B-AFE8-16FDDCCA9BC3}"/>
    <cellStyle name="20% - Accent4 12" xfId="314" xr:uid="{5806AC4F-D56B-4803-A754-CC7C34DADD3A}"/>
    <cellStyle name="20% - Accent4 13" xfId="315" xr:uid="{E66A610B-6D2A-4AA9-B41B-F50472050EA1}"/>
    <cellStyle name="20% - Accent4 14" xfId="316" xr:uid="{BEF5D636-D84D-41DB-8726-97C97A91FEF4}"/>
    <cellStyle name="20% - Accent4 15" xfId="317" xr:uid="{4C76B074-045C-4BA7-805C-6D6E5339709B}"/>
    <cellStyle name="20% - Accent4 16" xfId="318" xr:uid="{C7BEAA9E-D1A0-49F9-8224-C15E431C258C}"/>
    <cellStyle name="20% - Accent4 17" xfId="319" xr:uid="{F717324A-983D-407A-AABF-E98008468164}"/>
    <cellStyle name="20% - Accent4 2" xfId="320" xr:uid="{7F484CA8-3F75-46E6-A63F-37C2FC5436CC}"/>
    <cellStyle name="20% - Accent4 3" xfId="321" xr:uid="{DAE32366-D5B8-44A6-8A39-FDD301FD95B1}"/>
    <cellStyle name="20% - Accent4 4" xfId="322" xr:uid="{5339F24C-5A46-4231-AEBB-CDCED5DFBC6F}"/>
    <cellStyle name="20% - Accent4 5" xfId="323" xr:uid="{0BE712B3-7A55-4934-BA60-76833F62EE20}"/>
    <cellStyle name="20% - Accent4 6" xfId="324" xr:uid="{9C1EC2DA-1B76-4864-AB0D-A7048F60283E}"/>
    <cellStyle name="20% - Accent4 7" xfId="325" xr:uid="{1FC93018-71F0-4526-A919-7C05D83A3BE3}"/>
    <cellStyle name="20% - Accent4 8" xfId="326" xr:uid="{DBFB5FB1-095E-48EA-9BBD-56336FA8B906}"/>
    <cellStyle name="20% - Accent4 9" xfId="327" xr:uid="{6D573F17-23B9-4D1E-A57A-5C7F7CD82D60}"/>
    <cellStyle name="20% - Accent5 10" xfId="328" xr:uid="{AAB212D8-4C4C-42C4-B070-B49B045B3D2E}"/>
    <cellStyle name="20% - Accent5 11" xfId="329" xr:uid="{3D07819F-9FCC-4C41-9D25-DB1300FE0F4D}"/>
    <cellStyle name="20% - Accent5 12" xfId="330" xr:uid="{C25A1DBC-BA21-479E-830C-C86A987E5D19}"/>
    <cellStyle name="20% - Accent5 13" xfId="331" xr:uid="{60694D02-347A-4B31-8D85-582BC5DCBDD6}"/>
    <cellStyle name="20% - Accent5 14" xfId="332" xr:uid="{42400AA9-84CA-4CC7-BDAF-8CD04DE35C5B}"/>
    <cellStyle name="20% - Accent5 15" xfId="333" xr:uid="{71437FB6-C9D7-4904-BC52-87B786B2C17B}"/>
    <cellStyle name="20% - Accent5 16" xfId="334" xr:uid="{A72F82E4-9B12-4BE8-A663-CC2497979374}"/>
    <cellStyle name="20% - Accent5 17" xfId="335" xr:uid="{D067F74C-EBD6-4C6B-BA46-2AD25E2AC171}"/>
    <cellStyle name="20% - Accent5 2" xfId="336" xr:uid="{709BF555-216E-4692-99C1-43403AC6BEDA}"/>
    <cellStyle name="20% - Accent5 3" xfId="337" xr:uid="{3444DE49-AA72-4074-A32D-04670B6C289C}"/>
    <cellStyle name="20% - Accent5 4" xfId="338" xr:uid="{2F0392D1-C463-422E-8094-45BEBF8AA96D}"/>
    <cellStyle name="20% - Accent5 5" xfId="339" xr:uid="{CBB3C67C-9E72-48F4-8DAC-F227A46485F5}"/>
    <cellStyle name="20% - Accent5 6" xfId="340" xr:uid="{A3B9BF78-A8E1-4AD3-9937-A6EB1D543CE6}"/>
    <cellStyle name="20% - Accent5 7" xfId="341" xr:uid="{3C91281E-3945-41D6-9EFF-50BF568F9583}"/>
    <cellStyle name="20% - Accent5 8" xfId="342" xr:uid="{FACEF436-8D46-4203-A0E1-999E2B986B1D}"/>
    <cellStyle name="20% - Accent5 9" xfId="343" xr:uid="{46D2FFA0-BC5D-4496-A475-CE92F4E251B2}"/>
    <cellStyle name="20% - Accent6 10" xfId="344" xr:uid="{EA08FA62-1F1C-44E8-8E39-12146C3D9648}"/>
    <cellStyle name="20% - Accent6 11" xfId="345" xr:uid="{E1C1B97E-16B0-430B-B097-0BA6BE0F3021}"/>
    <cellStyle name="20% - Accent6 12" xfId="346" xr:uid="{C1E0E16B-EE18-4A2F-A9A4-53B3AF4EC759}"/>
    <cellStyle name="20% - Accent6 13" xfId="347" xr:uid="{9D32E8B9-5E17-46E2-A1CD-E5EE02850395}"/>
    <cellStyle name="20% - Accent6 14" xfId="348" xr:uid="{3835F50D-B20F-4527-996F-12B08DA5761D}"/>
    <cellStyle name="20% - Accent6 15" xfId="349" xr:uid="{DB19C3F8-740A-45F4-8509-48DB47613ED2}"/>
    <cellStyle name="20% - Accent6 16" xfId="350" xr:uid="{397EE4D2-6C88-4760-8523-90C88FFF6AAB}"/>
    <cellStyle name="20% - Accent6 17" xfId="351" xr:uid="{57A9125F-0E93-4B10-A3B2-2489251A3915}"/>
    <cellStyle name="20% - Accent6 2" xfId="352" xr:uid="{308AB1E1-37E2-49AD-9C89-195A158A27CE}"/>
    <cellStyle name="20% - Accent6 3" xfId="353" xr:uid="{845F3261-5F36-450E-812D-E113678D2B5F}"/>
    <cellStyle name="20% - Accent6 4" xfId="354" xr:uid="{7D150EB6-ABF2-4FEE-B497-B486127C8431}"/>
    <cellStyle name="20% - Accent6 5" xfId="355" xr:uid="{D2BA6666-3102-46C9-A30C-DC13673DAD90}"/>
    <cellStyle name="20% - Accent6 6" xfId="356" xr:uid="{4BAED8D5-B4DB-4AE5-A8B8-21E0863B37BD}"/>
    <cellStyle name="20% - Accent6 7" xfId="357" xr:uid="{C0270523-512D-4E98-80A0-137853A47D01}"/>
    <cellStyle name="20% - Accent6 8" xfId="358" xr:uid="{A371A5CB-1959-4A3E-A370-B202FBBFB830}"/>
    <cellStyle name="20% - Accent6 9" xfId="359" xr:uid="{3462C8B9-B9C2-4705-8E9F-A5B546A23BC5}"/>
    <cellStyle name="40% - Accent1 10" xfId="360" xr:uid="{ACD764FD-AA10-4A7C-9BCE-07CCB55EDE95}"/>
    <cellStyle name="40% - Accent1 11" xfId="361" xr:uid="{B44DE093-29DB-4732-A3BE-77A91C499884}"/>
    <cellStyle name="40% - Accent1 12" xfId="362" xr:uid="{3762D92B-96A9-4790-84C1-BD21EE729D9D}"/>
    <cellStyle name="40% - Accent1 13" xfId="363" xr:uid="{36B133D1-465E-4AD4-B91C-4F77A71BA1DD}"/>
    <cellStyle name="40% - Accent1 14" xfId="364" xr:uid="{E624086D-6316-4EB0-8B5E-2105DFBA81E6}"/>
    <cellStyle name="40% - Accent1 15" xfId="365" xr:uid="{CFB4FB1F-18AB-42C6-8DAB-C8762CC3DC74}"/>
    <cellStyle name="40% - Accent1 16" xfId="366" xr:uid="{435845CF-AFD8-47F8-8954-58A5F1D05266}"/>
    <cellStyle name="40% - Accent1 17" xfId="367" xr:uid="{C58DD9EA-59EC-42DF-A752-11400116DDF0}"/>
    <cellStyle name="40% - Accent1 2" xfId="368" xr:uid="{EEEFE1C6-BDA9-4DE3-AD6A-61EDF54E666A}"/>
    <cellStyle name="40% - Accent1 3" xfId="369" xr:uid="{7F9B3CE3-B82C-44BD-AA47-E04F0CD519D7}"/>
    <cellStyle name="40% - Accent1 4" xfId="370" xr:uid="{543F4285-C8F3-4807-B98D-02BC04398D7C}"/>
    <cellStyle name="40% - Accent1 5" xfId="371" xr:uid="{EDA9B0B1-4778-4C1A-95C9-81BF1D64A2BC}"/>
    <cellStyle name="40% - Accent1 6" xfId="372" xr:uid="{12D3F361-E65A-48C3-A610-20F3BAF4CE5E}"/>
    <cellStyle name="40% - Accent1 7" xfId="373" xr:uid="{944BD937-5DA1-4B79-8FC3-84B3A17D6ADC}"/>
    <cellStyle name="40% - Accent1 8" xfId="374" xr:uid="{7D68B9C5-9A69-4A4C-BEE1-635FC2BBB494}"/>
    <cellStyle name="40% - Accent1 9" xfId="375" xr:uid="{494ACD37-54CA-46A3-AB09-7823772B9D98}"/>
    <cellStyle name="40% - Accent2 10" xfId="376" xr:uid="{31DE62D8-EAB5-4DC1-8974-FD6364BBFAE4}"/>
    <cellStyle name="40% - Accent2 11" xfId="377" xr:uid="{745A05A0-61CE-495A-84F7-37014F3B9BC5}"/>
    <cellStyle name="40% - Accent2 12" xfId="378" xr:uid="{C6D15EA0-D9FC-414E-A871-7455605837D5}"/>
    <cellStyle name="40% - Accent2 13" xfId="379" xr:uid="{976E8229-B1B8-4B8D-9C8D-563636117BB6}"/>
    <cellStyle name="40% - Accent2 14" xfId="380" xr:uid="{938738E6-5C48-44F6-BBC6-B5FED926FB13}"/>
    <cellStyle name="40% - Accent2 15" xfId="381" xr:uid="{E0EAF861-A832-4424-9DA4-706044678D9C}"/>
    <cellStyle name="40% - Accent2 16" xfId="382" xr:uid="{6995DE17-F48C-4FB7-9F96-CB8076DF191F}"/>
    <cellStyle name="40% - Accent2 17" xfId="383" xr:uid="{DDBFB687-AB67-4084-8CB3-8AA1AA8A2D86}"/>
    <cellStyle name="40% - Accent2 2" xfId="384" xr:uid="{08CDBBF4-0074-4C8D-8967-EA17AE6E10FE}"/>
    <cellStyle name="40% - Accent2 3" xfId="385" xr:uid="{FA534859-F8C9-4AB9-8533-CD284B4107CC}"/>
    <cellStyle name="40% - Accent2 4" xfId="386" xr:uid="{1170EF85-31CC-4474-8C65-2D4099A6153C}"/>
    <cellStyle name="40% - Accent2 5" xfId="387" xr:uid="{6FD718AC-4AA1-46CD-933D-6A3756261298}"/>
    <cellStyle name="40% - Accent2 6" xfId="388" xr:uid="{208FB59E-C338-46FE-8E2C-01CEEB0A19AC}"/>
    <cellStyle name="40% - Accent2 7" xfId="389" xr:uid="{7C065DC5-B5C1-481E-8D28-8C52B7097261}"/>
    <cellStyle name="40% - Accent2 8" xfId="390" xr:uid="{CCE0C8B4-1FD8-4FD7-A31E-00562A082551}"/>
    <cellStyle name="40% - Accent2 9" xfId="391" xr:uid="{EB86E6EE-4B35-45C2-888F-B45A4BB082E3}"/>
    <cellStyle name="40% - Accent3 10" xfId="392" xr:uid="{E0FD5A08-6139-40AE-8AC6-D61BEEC10686}"/>
    <cellStyle name="40% - Accent3 11" xfId="393" xr:uid="{990DA834-5B8C-4AAC-98EB-319C23EEEDD9}"/>
    <cellStyle name="40% - Accent3 12" xfId="394" xr:uid="{580AE5B5-0E25-41E0-A534-DCBCC71C92F8}"/>
    <cellStyle name="40% - Accent3 13" xfId="395" xr:uid="{C253D05A-7B1C-412B-A28B-013088145B8A}"/>
    <cellStyle name="40% - Accent3 14" xfId="396" xr:uid="{81411039-FADF-488D-B79D-14D3F1B8946B}"/>
    <cellStyle name="40% - Accent3 15" xfId="397" xr:uid="{4D6BF1F7-26DA-4193-877E-9E0051F3337C}"/>
    <cellStyle name="40% - Accent3 16" xfId="398" xr:uid="{E27FD964-5C72-49D4-9B35-5B362E4259AB}"/>
    <cellStyle name="40% - Accent3 17" xfId="399" xr:uid="{A0CD5EE8-C739-4CBC-B94C-ADE366456A7D}"/>
    <cellStyle name="40% - Accent3 2" xfId="400" xr:uid="{521D94EF-630D-42DE-B5B3-C5ED3B0A8FFF}"/>
    <cellStyle name="40% - Accent3 3" xfId="401" xr:uid="{4B10CA14-940D-4D14-8FFA-18316FB7A2D7}"/>
    <cellStyle name="40% - Accent3 4" xfId="402" xr:uid="{8311CE8D-21E5-4BAD-81B8-465C30BC5734}"/>
    <cellStyle name="40% - Accent3 5" xfId="403" xr:uid="{BEEA5FE5-104B-4AA3-A782-FEBE15285CAF}"/>
    <cellStyle name="40% - Accent3 6" xfId="404" xr:uid="{E38084D6-A5B1-461D-AFA5-2045E7017139}"/>
    <cellStyle name="40% - Accent3 7" xfId="405" xr:uid="{D4C99756-C54F-4FC7-B1D7-CE11130D59CF}"/>
    <cellStyle name="40% - Accent3 8" xfId="406" xr:uid="{4BDA8EC8-8927-4BB8-9899-104329CB5B0F}"/>
    <cellStyle name="40% - Accent3 9" xfId="407" xr:uid="{B95E0C51-EE61-4FEC-9F80-17F2AA67FFD2}"/>
    <cellStyle name="40% - Accent4 10" xfId="408" xr:uid="{1812A98F-26EC-41E7-B38E-53C0830B43E2}"/>
    <cellStyle name="40% - Accent4 11" xfId="409" xr:uid="{7D71A7EF-596D-42CD-9565-D5B3A4B36608}"/>
    <cellStyle name="40% - Accent4 12" xfId="410" xr:uid="{FEE5F1A7-89F4-481A-9A5A-1668CC2E298F}"/>
    <cellStyle name="40% - Accent4 13" xfId="411" xr:uid="{BCFE36A6-B71C-4CA4-A7D5-23346167F86E}"/>
    <cellStyle name="40% - Accent4 14" xfId="412" xr:uid="{963B9942-B9FE-40F5-A300-F8AC5E8E3F72}"/>
    <cellStyle name="40% - Accent4 15" xfId="413" xr:uid="{41F7AD2A-FABC-4697-B67F-89203F0D88CE}"/>
    <cellStyle name="40% - Accent4 16" xfId="414" xr:uid="{FA3C7F04-23C0-4585-929E-4251592CE93C}"/>
    <cellStyle name="40% - Accent4 17" xfId="415" xr:uid="{1E436BE2-964D-47B8-B537-D03AF940C7AA}"/>
    <cellStyle name="40% - Accent4 2" xfId="416" xr:uid="{087111DA-D8C4-4EB3-8662-76A0ECCC7FE2}"/>
    <cellStyle name="40% - Accent4 3" xfId="417" xr:uid="{214781C9-9D77-4016-9CBD-E4E7C1979ED1}"/>
    <cellStyle name="40% - Accent4 4" xfId="418" xr:uid="{6421244C-7A3E-4A26-88E9-C7E5DF6BFF88}"/>
    <cellStyle name="40% - Accent4 5" xfId="419" xr:uid="{2C63736E-CD6C-434B-B54F-70B5D5B5B2BB}"/>
    <cellStyle name="40% - Accent4 6" xfId="420" xr:uid="{BDE9F6AE-1429-4AA7-B714-D51B88E36B1B}"/>
    <cellStyle name="40% - Accent4 7" xfId="421" xr:uid="{2CE5022C-E2C4-449B-989C-B7F64B06BCDE}"/>
    <cellStyle name="40% - Accent4 8" xfId="422" xr:uid="{A5E0F47B-11CD-4A22-A033-3AEFB90DC2E0}"/>
    <cellStyle name="40% - Accent4 9" xfId="423" xr:uid="{A1C52CD3-3B97-47EC-9E70-9D3B5180D00D}"/>
    <cellStyle name="40% - Accent5 10" xfId="424" xr:uid="{81D56A29-2476-49EC-984B-37E5DAD4C06C}"/>
    <cellStyle name="40% - Accent5 11" xfId="425" xr:uid="{B83DC272-F732-4E2C-8100-E193269D3392}"/>
    <cellStyle name="40% - Accent5 12" xfId="426" xr:uid="{BFDB151E-FA60-4DE3-BA09-BD95C41BE9ED}"/>
    <cellStyle name="40% - Accent5 13" xfId="427" xr:uid="{B8C9BBCB-13EE-49D1-A5F6-F5D595DB90B9}"/>
    <cellStyle name="40% - Accent5 14" xfId="428" xr:uid="{9219B68F-55C1-4D63-BF10-2C3F04E72201}"/>
    <cellStyle name="40% - Accent5 15" xfId="429" xr:uid="{5ADF32AD-0C18-46AC-B327-8449C647D922}"/>
    <cellStyle name="40% - Accent5 16" xfId="430" xr:uid="{BE7688B0-4F90-45A1-AAAE-FAC2CBAB40EA}"/>
    <cellStyle name="40% - Accent5 17" xfId="431" xr:uid="{4EA73073-102A-4900-8ECA-9A6BB79BB7E7}"/>
    <cellStyle name="40% - Accent5 2" xfId="432" xr:uid="{28A1D94F-3893-44F1-9556-69BAA76F5116}"/>
    <cellStyle name="40% - Accent5 3" xfId="433" xr:uid="{C45E346B-F6D6-4657-9CDA-FB9957FA63BF}"/>
    <cellStyle name="40% - Accent5 4" xfId="434" xr:uid="{A2DC2B29-8C63-4C1E-B2A3-D27415F32B0D}"/>
    <cellStyle name="40% - Accent5 5" xfId="435" xr:uid="{FF7F3317-8C7D-43D4-84D8-528B4665FF01}"/>
    <cellStyle name="40% - Accent5 6" xfId="436" xr:uid="{9A28826D-2500-4498-97F1-BC349A96E11E}"/>
    <cellStyle name="40% - Accent5 7" xfId="437" xr:uid="{98D827AA-4F4B-4C2D-80E7-693263D1AF2F}"/>
    <cellStyle name="40% - Accent5 8" xfId="438" xr:uid="{2AE4EB75-729F-471B-A61C-23B0CED9C1BB}"/>
    <cellStyle name="40% - Accent5 9" xfId="439" xr:uid="{1319D4DB-220B-47CA-975F-44757D339110}"/>
    <cellStyle name="40% - Accent6 10" xfId="440" xr:uid="{05B4E1AB-0BE5-4BFE-B490-AF741D07618A}"/>
    <cellStyle name="40% - Accent6 11" xfId="441" xr:uid="{D4822E28-CACC-446B-8306-9FFD40F373AF}"/>
    <cellStyle name="40% - Accent6 12" xfId="442" xr:uid="{AF55BD35-763A-4040-8F8F-8FA4BEF88A6C}"/>
    <cellStyle name="40% - Accent6 13" xfId="443" xr:uid="{C024A062-F8F2-49B4-BFF4-329591EDC6AC}"/>
    <cellStyle name="40% - Accent6 14" xfId="444" xr:uid="{601E7660-36CB-4FC9-AD55-AC80348D11C6}"/>
    <cellStyle name="40% - Accent6 15" xfId="445" xr:uid="{4A93CE0D-0C0D-4D36-9011-D37BD98984FB}"/>
    <cellStyle name="40% - Accent6 16" xfId="446" xr:uid="{EB82187A-8BE1-4BAF-8F75-DDDC62E4EEE1}"/>
    <cellStyle name="40% - Accent6 17" xfId="447" xr:uid="{77591F38-8FA2-4C6A-8AF6-9E807E44E99B}"/>
    <cellStyle name="40% - Accent6 2" xfId="448" xr:uid="{CCCC9B57-DC62-4BAE-8C88-674E33A40E2E}"/>
    <cellStyle name="40% - Accent6 3" xfId="449" xr:uid="{DEB5BF30-4444-458A-B23C-A5C80543B68F}"/>
    <cellStyle name="40% - Accent6 4" xfId="450" xr:uid="{9D543424-C922-4931-A9F8-2594B17C26A7}"/>
    <cellStyle name="40% - Accent6 5" xfId="451" xr:uid="{48E36049-00F5-4371-9ACD-576B8E45566B}"/>
    <cellStyle name="40% - Accent6 6" xfId="452" xr:uid="{43BFDFCA-A40F-41E7-B5CF-506D49C44334}"/>
    <cellStyle name="40% - Accent6 7" xfId="453" xr:uid="{F5D10DBE-3838-42B5-B00B-41B2131B3D3D}"/>
    <cellStyle name="40% - Accent6 8" xfId="454" xr:uid="{90CB315C-A00B-4BD3-87B5-96F74A372CE7}"/>
    <cellStyle name="40% - Accent6 9" xfId="455" xr:uid="{AF62F86C-7A22-4EDE-914F-5E1E0B6BABFD}"/>
    <cellStyle name="60% - Accent1 10" xfId="456" xr:uid="{4CADBEAB-2FD2-4A29-B39F-28847364D32A}"/>
    <cellStyle name="60% - Accent1 11" xfId="457" xr:uid="{186AD2C8-0DB5-4A51-9AD2-971FDD448F7D}"/>
    <cellStyle name="60% - Accent1 12" xfId="458" xr:uid="{6B1542E4-6811-40B2-B311-7EBEDE786A3E}"/>
    <cellStyle name="60% - Accent1 13" xfId="459" xr:uid="{AEFB8384-56D5-454E-B41C-1E7799F36E52}"/>
    <cellStyle name="60% - Accent1 14" xfId="460" xr:uid="{3B00C53E-7624-4F25-864B-137BF0673D21}"/>
    <cellStyle name="60% - Accent1 15" xfId="461" xr:uid="{0688C647-D79D-4329-926F-F6A5D219B57C}"/>
    <cellStyle name="60% - Accent1 16" xfId="462" xr:uid="{AAC1017E-2450-4028-8746-A9967760C575}"/>
    <cellStyle name="60% - Accent1 17" xfId="463" xr:uid="{782A971D-8D84-4218-BEAD-AD54F6FB1628}"/>
    <cellStyle name="60% - Accent1 2" xfId="464" xr:uid="{BB207917-60E7-4C9D-B129-9F92EB3B1978}"/>
    <cellStyle name="60% - Accent1 3" xfId="465" xr:uid="{5DFD3648-B557-49B0-9AD4-DB64A0C78607}"/>
    <cellStyle name="60% - Accent1 4" xfId="466" xr:uid="{F23B0D60-7423-4894-A782-DD821D56C1AC}"/>
    <cellStyle name="60% - Accent1 5" xfId="467" xr:uid="{03E29547-494B-47C0-8FD7-43C4D9FCE3CD}"/>
    <cellStyle name="60% - Accent1 6" xfId="468" xr:uid="{44610066-7E89-4650-9FAB-772B68FAA3E6}"/>
    <cellStyle name="60% - Accent1 7" xfId="469" xr:uid="{8BE4BE1C-2A02-4FE6-A396-5336037A657D}"/>
    <cellStyle name="60% - Accent1 8" xfId="470" xr:uid="{4E29CCA2-31B0-4DBE-BDF1-B5CF4C9268CC}"/>
    <cellStyle name="60% - Accent1 9" xfId="471" xr:uid="{0E85F96E-20BC-4AEF-A4A8-1B2CEC38054A}"/>
    <cellStyle name="60% - Accent2 10" xfId="472" xr:uid="{E45623C1-A5E9-4799-8CB6-DAE6E7F7B77B}"/>
    <cellStyle name="60% - Accent2 11" xfId="473" xr:uid="{EDAD69D8-E6F4-4748-B736-6A97C0712FC7}"/>
    <cellStyle name="60% - Accent2 12" xfId="474" xr:uid="{E0F0C703-2C26-4DDE-860D-2AE0B4979BCD}"/>
    <cellStyle name="60% - Accent2 13" xfId="475" xr:uid="{B206B771-F1A8-467D-BB9B-961B359F7028}"/>
    <cellStyle name="60% - Accent2 14" xfId="476" xr:uid="{26A74138-D28C-4CDD-8855-E8F495ECB3A8}"/>
    <cellStyle name="60% - Accent2 15" xfId="477" xr:uid="{19A607B2-6BF9-4854-B08E-EA89956F93D1}"/>
    <cellStyle name="60% - Accent2 16" xfId="478" xr:uid="{CA0FF5A4-B839-45CA-A419-4016CC5A56A5}"/>
    <cellStyle name="60% - Accent2 17" xfId="479" xr:uid="{953F8FE6-43F9-479A-A330-1C564E76ABEE}"/>
    <cellStyle name="60% - Accent2 2" xfId="480" xr:uid="{A35EE5AF-5320-4BB6-A755-86650CF1C752}"/>
    <cellStyle name="60% - Accent2 3" xfId="481" xr:uid="{B94F73E6-3DE4-4146-970C-75D1FEF08832}"/>
    <cellStyle name="60% - Accent2 4" xfId="482" xr:uid="{9370CFBF-526D-40DE-97F1-C88202D7225C}"/>
    <cellStyle name="60% - Accent2 5" xfId="483" xr:uid="{AB3F2C2F-4DB8-4A19-8AB1-56FC013A6D13}"/>
    <cellStyle name="60% - Accent2 6" xfId="484" xr:uid="{A768E9DE-9E8B-4047-8BD1-9200DC8FDA4D}"/>
    <cellStyle name="60% - Accent2 7" xfId="485" xr:uid="{D7B817DD-F9D7-49E6-A617-E0456DB41B19}"/>
    <cellStyle name="60% - Accent2 8" xfId="486" xr:uid="{C323AE5D-C328-4F61-B737-E93C00ED4677}"/>
    <cellStyle name="60% - Accent2 9" xfId="487" xr:uid="{A9734D1C-FBAB-42A3-9A63-F862AEEEC9ED}"/>
    <cellStyle name="60% - Accent3 10" xfId="488" xr:uid="{645EDA24-5690-488B-B918-1327CB39A0FC}"/>
    <cellStyle name="60% - Accent3 11" xfId="489" xr:uid="{F71517C4-E861-4DB8-96F5-09E0D0EF3E00}"/>
    <cellStyle name="60% - Accent3 12" xfId="490" xr:uid="{8AF9354A-1C9B-4848-BD07-FB6468EE2147}"/>
    <cellStyle name="60% - Accent3 13" xfId="491" xr:uid="{48893E2D-BF4B-4F7E-8D3F-C1DE70A34F4F}"/>
    <cellStyle name="60% - Accent3 14" xfId="492" xr:uid="{A3E4234B-F9A2-4435-A526-6845EB0D1EBE}"/>
    <cellStyle name="60% - Accent3 15" xfId="493" xr:uid="{CA00C8AB-6593-4D56-83A9-19232D123986}"/>
    <cellStyle name="60% - Accent3 16" xfId="494" xr:uid="{F4FFC7AE-FFC9-4D3A-8EF7-2E03A9254BC5}"/>
    <cellStyle name="60% - Accent3 17" xfId="495" xr:uid="{52206914-50E8-44E6-84EB-3CDAFBC3B120}"/>
    <cellStyle name="60% - Accent3 2" xfId="496" xr:uid="{70EB1820-CC9C-40BC-B6E1-8D89BF4D8FCE}"/>
    <cellStyle name="60% - Accent3 3" xfId="497" xr:uid="{BD542939-4C9A-4EA9-B0DB-39916ECE3531}"/>
    <cellStyle name="60% - Accent3 4" xfId="498" xr:uid="{3FB96F10-6090-42BF-9CF0-9993BDE75077}"/>
    <cellStyle name="60% - Accent3 5" xfId="499" xr:uid="{FC8B2229-276F-4646-AA52-DA76BAFF6641}"/>
    <cellStyle name="60% - Accent3 6" xfId="500" xr:uid="{BC340F47-1387-42E2-9540-2AFC71BD51C5}"/>
    <cellStyle name="60% - Accent3 7" xfId="501" xr:uid="{67895EDA-A9D6-47B9-907A-E1B461ECBA23}"/>
    <cellStyle name="60% - Accent3 8" xfId="502" xr:uid="{F7F7927B-70E9-4AF0-B279-DE2DFEFD68BE}"/>
    <cellStyle name="60% - Accent3 9" xfId="503" xr:uid="{79533659-B7E8-4E82-ABA3-7F199EB7E8BF}"/>
    <cellStyle name="60% - Accent4 10" xfId="504" xr:uid="{4725E46C-D959-41C9-B853-28E069FE20ED}"/>
    <cellStyle name="60% - Accent4 11" xfId="505" xr:uid="{8A6C3D79-9DCF-4050-A947-9450C430CBDC}"/>
    <cellStyle name="60% - Accent4 12" xfId="506" xr:uid="{E13798BA-E99C-4CE6-BC67-9F997DD92914}"/>
    <cellStyle name="60% - Accent4 13" xfId="507" xr:uid="{68CBCFF7-5FB0-4899-AE50-69620A293CAE}"/>
    <cellStyle name="60% - Accent4 14" xfId="508" xr:uid="{B1E519A7-1300-45C3-B8E3-9D38E4DE0131}"/>
    <cellStyle name="60% - Accent4 15" xfId="509" xr:uid="{A8A0EDF0-878D-4B22-8276-49A61C9244D1}"/>
    <cellStyle name="60% - Accent4 16" xfId="510" xr:uid="{CC7001C0-9042-462E-9F0A-6418D0346E66}"/>
    <cellStyle name="60% - Accent4 17" xfId="511" xr:uid="{15F0B94D-2303-401A-892E-0422174D4FEB}"/>
    <cellStyle name="60% - Accent4 2" xfId="512" xr:uid="{CFCFED5E-F44D-4DD3-A4B8-8CD790013011}"/>
    <cellStyle name="60% - Accent4 3" xfId="513" xr:uid="{761039E8-1CEF-4AAE-A00D-7C6C64A9B0DF}"/>
    <cellStyle name="60% - Accent4 4" xfId="514" xr:uid="{B5BFDF65-85AE-47A3-A83B-27E78AE7C9BA}"/>
    <cellStyle name="60% - Accent4 5" xfId="515" xr:uid="{BE4FAE07-3A37-4ED9-9A9D-2ADDF3B6BFD5}"/>
    <cellStyle name="60% - Accent4 6" xfId="516" xr:uid="{EB146715-E817-4024-A0EF-01D4881A764D}"/>
    <cellStyle name="60% - Accent4 7" xfId="517" xr:uid="{370E47A8-BB12-4715-81C7-06A7B172E3EE}"/>
    <cellStyle name="60% - Accent4 8" xfId="518" xr:uid="{ABF82AAA-9FE8-474C-8E21-55531BB76D65}"/>
    <cellStyle name="60% - Accent4 9" xfId="519" xr:uid="{18737C41-DDE0-4C6D-957E-76CA0000E18F}"/>
    <cellStyle name="60% - Accent5 10" xfId="520" xr:uid="{D390BD27-2BA1-421F-A522-ED354DFB6953}"/>
    <cellStyle name="60% - Accent5 11" xfId="521" xr:uid="{CB728C87-EFB3-4272-9BD2-BA3C5033AEF4}"/>
    <cellStyle name="60% - Accent5 12" xfId="522" xr:uid="{4C1FB2CC-9197-4B0A-A4FD-12F760758D25}"/>
    <cellStyle name="60% - Accent5 13" xfId="523" xr:uid="{DB2A0800-BF6B-4BCF-9D49-59F1B49B43D5}"/>
    <cellStyle name="60% - Accent5 14" xfId="524" xr:uid="{5F1E21F5-2E30-4C1B-AA9E-6D70AA1D5BE4}"/>
    <cellStyle name="60% - Accent5 15" xfId="525" xr:uid="{32242C2B-520B-4441-B9B5-4B35B596DFDE}"/>
    <cellStyle name="60% - Accent5 16" xfId="526" xr:uid="{3DDC4D88-7811-4BA9-8C34-360F82DC49BE}"/>
    <cellStyle name="60% - Accent5 17" xfId="527" xr:uid="{145CA0AF-CFB8-4676-8C0B-B7EAECE2CE3D}"/>
    <cellStyle name="60% - Accent5 2" xfId="528" xr:uid="{7377A18D-B23F-4C81-87F7-1412B616355C}"/>
    <cellStyle name="60% - Accent5 3" xfId="529" xr:uid="{3F2532E1-1084-4EEF-93CF-985C0D7A2151}"/>
    <cellStyle name="60% - Accent5 4" xfId="530" xr:uid="{5F2D2C8C-D180-4472-828D-20DE6173B6E3}"/>
    <cellStyle name="60% - Accent5 5" xfId="531" xr:uid="{97CD1A10-56B3-4F84-9D38-F517523446DA}"/>
    <cellStyle name="60% - Accent5 6" xfId="532" xr:uid="{D8E8E2D8-B07E-4E5A-B756-5CAB329EF01F}"/>
    <cellStyle name="60% - Accent5 7" xfId="533" xr:uid="{D3F85E2C-211D-4455-983C-79164AE9910A}"/>
    <cellStyle name="60% - Accent5 8" xfId="534" xr:uid="{9C29F7DE-70F7-47FE-A850-518EAF2CC899}"/>
    <cellStyle name="60% - Accent5 9" xfId="535" xr:uid="{8F5076D2-3BB7-4144-98F4-0F560C947717}"/>
    <cellStyle name="60% - Accent6 10" xfId="536" xr:uid="{5EF17BDB-E215-4870-A249-F8D3CBCC4148}"/>
    <cellStyle name="60% - Accent6 11" xfId="537" xr:uid="{B9D7C089-A0F2-4459-863C-16BB8F592F34}"/>
    <cellStyle name="60% - Accent6 12" xfId="538" xr:uid="{2CE59ED0-AC1B-4173-BCEC-256FE5D326D8}"/>
    <cellStyle name="60% - Accent6 13" xfId="539" xr:uid="{26BB07CE-635E-4360-BEAD-5DB858E09E4F}"/>
    <cellStyle name="60% - Accent6 14" xfId="540" xr:uid="{34CE3720-9851-467D-9C0A-9B3DD36D3D2E}"/>
    <cellStyle name="60% - Accent6 15" xfId="541" xr:uid="{6A82CA9A-4783-43F6-8B0D-D79DD7673F39}"/>
    <cellStyle name="60% - Accent6 16" xfId="542" xr:uid="{438B0931-9A0F-47A8-B707-E8AC89444BDB}"/>
    <cellStyle name="60% - Accent6 17" xfId="543" xr:uid="{6FD205A8-D583-4712-871D-C8B77ECE9CBF}"/>
    <cellStyle name="60% - Accent6 2" xfId="544" xr:uid="{5F73B0DC-730C-4758-B653-2FA5F690C788}"/>
    <cellStyle name="60% - Accent6 3" xfId="545" xr:uid="{5BF9C141-563B-43DF-B836-A0133643C797}"/>
    <cellStyle name="60% - Accent6 4" xfId="546" xr:uid="{45127472-3168-4BD2-B0E4-CFDC5B67D9F3}"/>
    <cellStyle name="60% - Accent6 5" xfId="547" xr:uid="{5F7C7634-A76C-4572-8DE8-63D9F7221B76}"/>
    <cellStyle name="60% - Accent6 6" xfId="548" xr:uid="{D12D266A-D2AF-41F7-9646-CBE069746DC7}"/>
    <cellStyle name="60% - Accent6 7" xfId="549" xr:uid="{909CD9F8-8FA7-4FD9-8C32-263135F765E4}"/>
    <cellStyle name="60% - Accent6 8" xfId="550" xr:uid="{F055FDDD-60E3-422D-9451-9D79971A8B7A}"/>
    <cellStyle name="60% - Accent6 9" xfId="551" xr:uid="{12CFCB62-6B06-4338-A424-9B0C755F8E1C}"/>
    <cellStyle name="6mal" xfId="552" xr:uid="{479A3C71-EE67-49C7-B827-3102C5FCCD7A}"/>
    <cellStyle name="Accent1 10" xfId="553" xr:uid="{1818FF63-E749-4F16-9F9D-C3DA636E32BC}"/>
    <cellStyle name="Accent1 11" xfId="554" xr:uid="{2E957553-B734-430F-84AF-A0FDF92618FB}"/>
    <cellStyle name="Accent1 12" xfId="555" xr:uid="{D6A558E0-8756-4051-9E97-0011353BD3A5}"/>
    <cellStyle name="Accent1 13" xfId="556" xr:uid="{950CA41F-7AE2-41F8-86B8-6F79D727F781}"/>
    <cellStyle name="Accent1 14" xfId="557" xr:uid="{92615D27-22AA-4BF6-A7A6-5B12B55F2F52}"/>
    <cellStyle name="Accent1 15" xfId="558" xr:uid="{B4338ABF-3F66-4139-BB6B-E025067C8A90}"/>
    <cellStyle name="Accent1 16" xfId="559" xr:uid="{B0EB5EC7-73FE-49CC-B69B-B4C066FD7610}"/>
    <cellStyle name="Accent1 17" xfId="560" xr:uid="{6A28E423-8102-441E-B9C4-E17DEBFC353C}"/>
    <cellStyle name="Accent1 2" xfId="561" xr:uid="{7EF9DCB7-7676-4829-A18D-BB7365CB43BE}"/>
    <cellStyle name="Accent1 3" xfId="562" xr:uid="{7C310911-58C7-4445-B78A-0C7041C89D63}"/>
    <cellStyle name="Accent1 4" xfId="563" xr:uid="{FF22D4CF-CBEB-4FE4-A489-D1F98FFA1E2B}"/>
    <cellStyle name="Accent1 5" xfId="564" xr:uid="{FAE2A1B3-8181-42AD-AD34-EDDEBF7AAAD7}"/>
    <cellStyle name="Accent1 6" xfId="565" xr:uid="{5AB3E3E1-0D08-4FB3-A1F3-D44086332F7E}"/>
    <cellStyle name="Accent1 7" xfId="566" xr:uid="{CDE20429-9E01-4F28-880E-183773DB0404}"/>
    <cellStyle name="Accent1 8" xfId="567" xr:uid="{8F1E8E2A-0CEB-4763-A1B7-F71A8225AA71}"/>
    <cellStyle name="Accent1 9" xfId="568" xr:uid="{75BE447A-93D0-4D0A-9F72-43136F55893E}"/>
    <cellStyle name="Accent2 10" xfId="569" xr:uid="{7A769B69-3039-4296-A5BD-9D68287276EF}"/>
    <cellStyle name="Accent2 11" xfId="570" xr:uid="{7C2AD188-5479-4260-9187-CD518A3CD9F2}"/>
    <cellStyle name="Accent2 12" xfId="571" xr:uid="{E2AEAD76-7B71-4B87-86B4-1C7A8C2B8974}"/>
    <cellStyle name="Accent2 13" xfId="572" xr:uid="{613BB9A9-30DC-4CBB-BBD0-E5ECAA34325F}"/>
    <cellStyle name="Accent2 14" xfId="573" xr:uid="{63E3BC48-9BA7-49FE-B417-0F47DD20778C}"/>
    <cellStyle name="Accent2 15" xfId="574" xr:uid="{6696803C-3CD8-4BC3-8010-A170463CD95D}"/>
    <cellStyle name="Accent2 16" xfId="575" xr:uid="{488D0A1D-0855-4079-9875-DA43B6B08487}"/>
    <cellStyle name="Accent2 17" xfId="576" xr:uid="{D8505B42-CA60-4BCF-A508-0EA38153C4DC}"/>
    <cellStyle name="Accent2 2" xfId="577" xr:uid="{D9A243DE-E56E-4BDD-972E-E5BED8E544C0}"/>
    <cellStyle name="Accent2 3" xfId="578" xr:uid="{BE97A776-3F48-4CA2-A363-DCC8AEE79A89}"/>
    <cellStyle name="Accent2 4" xfId="579" xr:uid="{142AFF9E-5A3E-4413-8E63-EF9E2FF6722F}"/>
    <cellStyle name="Accent2 5" xfId="580" xr:uid="{0B1CB11F-E27C-49DF-AC72-E0A6172D1DFA}"/>
    <cellStyle name="Accent2 6" xfId="581" xr:uid="{70411676-C2DE-4514-BD34-F2183F61C952}"/>
    <cellStyle name="Accent2 7" xfId="582" xr:uid="{42B1EE93-9283-4383-8F00-2D62CAEED890}"/>
    <cellStyle name="Accent2 8" xfId="583" xr:uid="{4A7477D7-B807-43EA-9F34-7A883B909058}"/>
    <cellStyle name="Accent2 9" xfId="584" xr:uid="{F0877B91-6251-49B6-8EA5-C151109A450B}"/>
    <cellStyle name="Accent3 10" xfId="585" xr:uid="{6606DA8E-E469-4826-A1AD-513441771737}"/>
    <cellStyle name="Accent3 11" xfId="586" xr:uid="{C66865F0-2105-428B-B9B7-542E8CCB2C9A}"/>
    <cellStyle name="Accent3 12" xfId="587" xr:uid="{1D4AE747-3FFE-4EDA-8DE1-C4DC48894A76}"/>
    <cellStyle name="Accent3 13" xfId="588" xr:uid="{42C6C13C-A8E6-45E4-B74A-3E981B154DDD}"/>
    <cellStyle name="Accent3 14" xfId="589" xr:uid="{084BC6A5-25D3-4099-B3F5-AE96EBA173AC}"/>
    <cellStyle name="Accent3 15" xfId="590" xr:uid="{BB8EBE7A-F19E-411A-B9AE-D36CFD772672}"/>
    <cellStyle name="Accent3 16" xfId="591" xr:uid="{F78C4083-42C1-464E-8C1E-BF2EAC584B8B}"/>
    <cellStyle name="Accent3 17" xfId="592" xr:uid="{52BD1B7B-8D4D-47A0-90AE-61962350687F}"/>
    <cellStyle name="Accent3 2" xfId="593" xr:uid="{2F265D7E-4C0C-4711-94FC-187CCDD250B3}"/>
    <cellStyle name="Accent3 3" xfId="594" xr:uid="{87223769-3648-4628-AF0C-184B80F090E8}"/>
    <cellStyle name="Accent3 4" xfId="595" xr:uid="{1D886384-A0DE-4777-85B7-93DB18A3F269}"/>
    <cellStyle name="Accent3 5" xfId="596" xr:uid="{3CD1C478-730F-4DD0-B147-322CD214954F}"/>
    <cellStyle name="Accent3 6" xfId="597" xr:uid="{3F547070-E36B-4BB9-A0B2-F19E2DDC4697}"/>
    <cellStyle name="Accent3 7" xfId="598" xr:uid="{FE7055FE-55C1-4D87-940E-BEF3F2E1CDC6}"/>
    <cellStyle name="Accent3 8" xfId="599" xr:uid="{2579D480-AEDF-462D-984B-5B8FB282C9C6}"/>
    <cellStyle name="Accent3 9" xfId="600" xr:uid="{F2D79F28-7290-485F-A651-528C822E1C34}"/>
    <cellStyle name="Accent4 10" xfId="601" xr:uid="{76167A29-2B8B-44AB-9918-A9AA8829E4D5}"/>
    <cellStyle name="Accent4 11" xfId="602" xr:uid="{76E105E0-902A-47CB-9ACA-DC566666316F}"/>
    <cellStyle name="Accent4 12" xfId="603" xr:uid="{D9B94828-E892-4473-9F4E-538582F9AAB3}"/>
    <cellStyle name="Accent4 13" xfId="604" xr:uid="{E4BE7BAA-3633-4653-A66E-23AFEC1FF1CA}"/>
    <cellStyle name="Accent4 14" xfId="605" xr:uid="{FB3614FD-C8F0-4380-925D-30A67B0F492F}"/>
    <cellStyle name="Accent4 15" xfId="606" xr:uid="{ABBA3297-8A6B-44FD-AE16-9AE191CCBD63}"/>
    <cellStyle name="Accent4 16" xfId="607" xr:uid="{B6F3BDE8-4FA4-40F6-8315-677BC865F75F}"/>
    <cellStyle name="Accent4 17" xfId="608" xr:uid="{E9FB5D4E-F5C3-4F5E-ABC0-01B61A98D8C5}"/>
    <cellStyle name="Accent4 2" xfId="609" xr:uid="{223E0AEE-9ADD-449D-A093-427AEEA54A0F}"/>
    <cellStyle name="Accent4 3" xfId="610" xr:uid="{AAB82484-9AD1-47A2-9B25-C31681CA8AE8}"/>
    <cellStyle name="Accent4 4" xfId="611" xr:uid="{0E6910A9-065D-4390-BA86-EFFB8E167C2D}"/>
    <cellStyle name="Accent4 5" xfId="612" xr:uid="{CD2BC723-5A19-4C98-9B04-183E5970D934}"/>
    <cellStyle name="Accent4 6" xfId="613" xr:uid="{E7E287EC-F1D2-48F1-BC8A-B15132558D87}"/>
    <cellStyle name="Accent4 7" xfId="614" xr:uid="{B3FF0E7D-1207-443F-BA81-B2F7E5B268F1}"/>
    <cellStyle name="Accent4 8" xfId="615" xr:uid="{ACA2CC04-1E4F-4DFA-8D39-EF2830A45591}"/>
    <cellStyle name="Accent4 9" xfId="616" xr:uid="{945DDE71-E087-456E-A14F-6464AC2C7B16}"/>
    <cellStyle name="Accent5 10" xfId="617" xr:uid="{29306550-20F5-4289-BF3F-7A8B9014240B}"/>
    <cellStyle name="Accent5 11" xfId="618" xr:uid="{71AF7395-F815-41BE-996B-BB42E21F6108}"/>
    <cellStyle name="Accent5 12" xfId="619" xr:uid="{B931EAF1-A628-48B3-AE36-394BA961A828}"/>
    <cellStyle name="Accent5 13" xfId="620" xr:uid="{E6F8EC18-7B2B-414B-917B-BCA63C91A54F}"/>
    <cellStyle name="Accent5 14" xfId="621" xr:uid="{F834210B-632A-4557-A35B-9134D5349D98}"/>
    <cellStyle name="Accent5 15" xfId="622" xr:uid="{37F5AC87-C527-41F4-8BCF-BF024C09DA18}"/>
    <cellStyle name="Accent5 16" xfId="623" xr:uid="{F6C573E4-B85E-456C-9237-39F54D8A1A6B}"/>
    <cellStyle name="Accent5 17" xfId="624" xr:uid="{22A44C36-74A6-4478-AED9-B9B4FB326FC6}"/>
    <cellStyle name="Accent5 2" xfId="625" xr:uid="{F956AE20-83D5-4943-AF81-C4E44B82DAB0}"/>
    <cellStyle name="Accent5 3" xfId="626" xr:uid="{C2F28170-B966-4B0A-BE70-0F9E4FC12252}"/>
    <cellStyle name="Accent5 4" xfId="627" xr:uid="{4151297D-7575-4A9C-AB2A-97DFBAF98DAF}"/>
    <cellStyle name="Accent5 5" xfId="628" xr:uid="{480F84F7-2F41-4938-A90D-46554D95D6E3}"/>
    <cellStyle name="Accent5 6" xfId="629" xr:uid="{FAD52644-453E-401B-B3CE-EEB46FC5C7EA}"/>
    <cellStyle name="Accent5 7" xfId="630" xr:uid="{55EF401A-8A2A-4B8A-8B20-904AC571F9A1}"/>
    <cellStyle name="Accent5 8" xfId="631" xr:uid="{EAEC6DBE-34FA-4A36-9912-72135B391484}"/>
    <cellStyle name="Accent5 9" xfId="632" xr:uid="{14E2269E-27E6-4122-B9C9-C71D231D618E}"/>
    <cellStyle name="Accent6 10" xfId="633" xr:uid="{15D3F94A-0D54-4420-A131-EEF0FE01A6D4}"/>
    <cellStyle name="Accent6 11" xfId="634" xr:uid="{B0422474-A2AB-459E-93AB-0A1400A42D81}"/>
    <cellStyle name="Accent6 12" xfId="635" xr:uid="{B6C07CC9-84DC-4DA5-A914-1B7790E14A50}"/>
    <cellStyle name="Accent6 13" xfId="636" xr:uid="{E1F6A505-1E07-4514-A5F3-E272DE8FD88F}"/>
    <cellStyle name="Accent6 14" xfId="637" xr:uid="{29A54DA4-6928-4DD5-ABE8-F99C63A7EB08}"/>
    <cellStyle name="Accent6 15" xfId="638" xr:uid="{A36B1A6F-BE80-49E1-92A7-9893918F3C39}"/>
    <cellStyle name="Accent6 16" xfId="639" xr:uid="{B258DE20-5B88-4497-85C1-1D1D62CB2868}"/>
    <cellStyle name="Accent6 17" xfId="640" xr:uid="{82AC4BCE-BF2A-43D6-8B97-6BF532AF71B0}"/>
    <cellStyle name="Accent6 2" xfId="641" xr:uid="{A7596A4A-E10A-4FF9-9F78-CDEBCDF0E69A}"/>
    <cellStyle name="Accent6 3" xfId="642" xr:uid="{B54C466E-E3BA-4E14-81E8-399FA8959C17}"/>
    <cellStyle name="Accent6 4" xfId="643" xr:uid="{C1FDE094-D492-474C-838D-C2871D2A3934}"/>
    <cellStyle name="Accent6 5" xfId="644" xr:uid="{2341BE05-06CA-4495-8A95-DE0408E825F9}"/>
    <cellStyle name="Accent6 6" xfId="645" xr:uid="{C3C202FE-4ECB-4F13-A620-64A41D473441}"/>
    <cellStyle name="Accent6 7" xfId="646" xr:uid="{66719F11-D99F-44CD-8309-A5AE90700794}"/>
    <cellStyle name="Accent6 8" xfId="647" xr:uid="{88750283-F5B3-4453-85D2-CFCFB19BF207}"/>
    <cellStyle name="Accent6 9" xfId="648" xr:uid="{45BEFD1F-C382-4FB2-8E05-AEC0EC6AA4DB}"/>
    <cellStyle name="ÅëÈ­ [0]_      " xfId="649" xr:uid="{576891DD-F57A-441D-B568-9BD5360951C8}"/>
    <cellStyle name="AeE­ [0]_INQUIRY ¿?¾÷AßAø " xfId="650" xr:uid="{4E50F22F-CE52-433E-912C-FB680D1DE79C}"/>
    <cellStyle name="ÅëÈ­_      " xfId="651" xr:uid="{0D881A3F-5EA4-48D1-ADAC-8FEE2529CC63}"/>
    <cellStyle name="AeE­_INQUIRY ¿?¾÷AßAø " xfId="652" xr:uid="{DE8191E8-67C9-4A58-BE01-72A363161626}"/>
    <cellStyle name="ÅëÈ­_L601CPT" xfId="653" xr:uid="{C2B824FB-1D12-4D31-A71E-70945509F592}"/>
    <cellStyle name="args.style" xfId="654" xr:uid="{7DD485A0-1FBE-4F42-8591-9A3FBA3576B9}"/>
    <cellStyle name="ÄÞ¸¶ [0]_      " xfId="655" xr:uid="{B3646917-7292-41F7-B320-B7431ACDC147}"/>
    <cellStyle name="AÞ¸¶ [0]_INQUIRY ¿?¾÷AßAø " xfId="656" xr:uid="{927B67C9-3167-4933-9572-50BD1FE321BF}"/>
    <cellStyle name="ÄÞ¸¶ [0]_L601CPT" xfId="657" xr:uid="{D6BF07F5-8038-4D49-BC57-FBFEE3FDEC2F}"/>
    <cellStyle name="ÄÞ¸¶_      " xfId="658" xr:uid="{5D3E04B5-8667-41D4-8439-AAC171C4B163}"/>
    <cellStyle name="AÞ¸¶_INQUIRY ¿?¾÷AßAø " xfId="659" xr:uid="{B6EFC2A4-3C6D-45B5-B72D-4C3D9664B84D}"/>
    <cellStyle name="ÄÞ¸¶_L601CPT" xfId="660" xr:uid="{C20C6E27-DED5-47B4-A890-603C6BDE6B75}"/>
    <cellStyle name="AutoFormat Options" xfId="661" xr:uid="{DDC5DDC3-6734-4CAA-B233-A0F6E0E603C0}"/>
    <cellStyle name="Bad 10" xfId="662" xr:uid="{B40A73CC-77B7-435A-8C65-D4CCFB8BF559}"/>
    <cellStyle name="Bad 11" xfId="663" xr:uid="{83651876-1574-451A-83A9-23C8DC871114}"/>
    <cellStyle name="Bad 12" xfId="664" xr:uid="{9416D918-9FDB-47E3-97A2-23CD60D56E3A}"/>
    <cellStyle name="Bad 13" xfId="665" xr:uid="{178501D3-0114-476F-9278-B7DBD9CC8B6D}"/>
    <cellStyle name="Bad 14" xfId="666" xr:uid="{ED916BC0-7FBA-40CE-B82F-7CA38B9D80EF}"/>
    <cellStyle name="Bad 15" xfId="667" xr:uid="{492A6EEF-7903-4E8F-ACE5-E6D61464FCCD}"/>
    <cellStyle name="Bad 16" xfId="668" xr:uid="{B2F29177-0BBE-43DD-981E-52A086F4FADB}"/>
    <cellStyle name="Bad 17" xfId="669" xr:uid="{B2585782-64B5-4D50-AF8D-814D5FD651A6}"/>
    <cellStyle name="Bad 2" xfId="670" xr:uid="{F449865F-0105-46C0-A2E3-925DE1051345}"/>
    <cellStyle name="Bad 3" xfId="671" xr:uid="{0136CB10-2FD5-422B-9393-7A5DFDB80196}"/>
    <cellStyle name="Bad 4" xfId="672" xr:uid="{C8E5BA26-F99D-45C2-B313-033A57DCF8F2}"/>
    <cellStyle name="Bad 5" xfId="673" xr:uid="{BBF06478-03C1-467D-A75B-86CE8B3A734B}"/>
    <cellStyle name="Bad 6" xfId="674" xr:uid="{87F3664A-23DC-43DE-9AE0-9F5193BCB65C}"/>
    <cellStyle name="Bad 7" xfId="675" xr:uid="{69F6FADD-94CC-4F20-9B43-3786FF76EFDC}"/>
    <cellStyle name="Bad 8" xfId="676" xr:uid="{6F245C1C-0B83-4FFE-A5DE-7B60F0F751B8}"/>
    <cellStyle name="Bad 9" xfId="677" xr:uid="{DCCDE21F-0483-4C2B-B963-70E45CE2BD40}"/>
    <cellStyle name="Boolean" xfId="678" xr:uid="{5A6F4C9A-EF47-46E8-AA90-9C8AC54E3FB3}"/>
    <cellStyle name="C?AØ_¿?¾÷CoE² " xfId="679" xr:uid="{BD931DC8-86B9-4CE1-9B8E-E2508763BA2A}"/>
    <cellStyle name="Ç¥ÁØ_      " xfId="680" xr:uid="{E58C152A-F204-4AA5-8240-C9FD5BEF90FD}"/>
    <cellStyle name="C￥AØ_¿μ¾÷CoE² " xfId="681" xr:uid="{46D38758-DD91-4042-AEA4-F40994E7539B}"/>
    <cellStyle name="Calculation 10" xfId="682" xr:uid="{DF3B846C-6E46-48F0-8DF0-506CC88A6D17}"/>
    <cellStyle name="Calculation 11" xfId="683" xr:uid="{840A90CA-05C9-4A01-8F02-6E28EE720D3D}"/>
    <cellStyle name="Calculation 12" xfId="684" xr:uid="{F0F2447D-9A7C-4386-8481-B0203B34EFB9}"/>
    <cellStyle name="Calculation 13" xfId="685" xr:uid="{A2F5B6C0-0F24-450A-9E8E-06FE13BFB9B7}"/>
    <cellStyle name="Calculation 14" xfId="686" xr:uid="{F21FC5D3-7CFE-415D-BB8F-B56B8A461978}"/>
    <cellStyle name="Calculation 15" xfId="687" xr:uid="{F49C774E-CBBC-41AC-BE4F-FC287574BA00}"/>
    <cellStyle name="Calculation 16" xfId="688" xr:uid="{B7CEBE92-D793-4BC7-971B-AEB3C535785F}"/>
    <cellStyle name="Calculation 17" xfId="689" xr:uid="{794EBBB7-4B08-4B03-B676-D3A41D4AB3A2}"/>
    <cellStyle name="Calculation 2" xfId="690" xr:uid="{0DA8DD09-EF25-484B-9508-09130FD132F3}"/>
    <cellStyle name="Calculation 3" xfId="691" xr:uid="{BABACD7A-51CD-4DE3-B67F-7CD11A37CC77}"/>
    <cellStyle name="Calculation 4" xfId="692" xr:uid="{49301433-EAA4-4029-BF70-78418FBCC1A4}"/>
    <cellStyle name="Calculation 5" xfId="693" xr:uid="{E6489E1D-18A8-47D9-AF76-8CAF9830F4E7}"/>
    <cellStyle name="Calculation 6" xfId="694" xr:uid="{9F1DBE35-DBD3-4E8E-9CFB-7F4EC6C055B5}"/>
    <cellStyle name="Calculation 7" xfId="695" xr:uid="{5D18312F-0223-4B99-A2D7-CC15FC39924C}"/>
    <cellStyle name="Calculation 8" xfId="696" xr:uid="{8C14DCE6-5F39-4548-9253-7A2BFC846ED0}"/>
    <cellStyle name="Calculation 9" xfId="697" xr:uid="{344562F7-95C6-44ED-B5BA-5829C6E1F3F1}"/>
    <cellStyle name="category" xfId="698" xr:uid="{F5D59029-C1A7-4AC9-A272-637C246DDA71}"/>
    <cellStyle name="Cerrency_Sheet2_XANGDAU" xfId="699" xr:uid="{96BA162D-BF44-45CF-9FA4-0F77B0883AA2}"/>
    <cellStyle name="Check Cell 10" xfId="700" xr:uid="{E45530EC-A025-4E8A-99BF-EB537334BE9B}"/>
    <cellStyle name="Check Cell 11" xfId="701" xr:uid="{9919449B-E5E6-4A71-95E0-30F30526F9AD}"/>
    <cellStyle name="Check Cell 12" xfId="702" xr:uid="{5D63793F-4C84-4EB6-83B4-876F4D509FA3}"/>
    <cellStyle name="Check Cell 13" xfId="703" xr:uid="{5CD80C0A-10E1-4485-AB96-9B0504601D98}"/>
    <cellStyle name="Check Cell 14" xfId="704" xr:uid="{DF34FD16-E686-4775-8994-39544939E0A9}"/>
    <cellStyle name="Check Cell 15" xfId="705" xr:uid="{AC0FADBB-0127-4EB4-AC21-74EEBB43077F}"/>
    <cellStyle name="Check Cell 16" xfId="706" xr:uid="{7B2AD164-EB6E-45D9-8CAE-475794A0687E}"/>
    <cellStyle name="Check Cell 17" xfId="707" xr:uid="{F34F958D-5FC8-4F5B-947A-0D68953495BF}"/>
    <cellStyle name="Check Cell 2" xfId="708" xr:uid="{C29BD074-2869-4FA3-B26C-C63380AF7074}"/>
    <cellStyle name="Check Cell 3" xfId="709" xr:uid="{74B43ACC-0072-4815-ABF5-D0BCDEA76878}"/>
    <cellStyle name="Check Cell 4" xfId="710" xr:uid="{27D1D34D-BA1C-4F64-9B2C-89DFAB8DE5DB}"/>
    <cellStyle name="Check Cell 5" xfId="711" xr:uid="{7D2BA16B-9B7B-48CF-8B61-7C4FBF11FCF1}"/>
    <cellStyle name="Check Cell 6" xfId="712" xr:uid="{99D95018-073F-4D9F-86C7-D034978C3D2C}"/>
    <cellStyle name="Check Cell 7" xfId="713" xr:uid="{B5DEAE8A-4366-48A2-9A7D-69EC50A1EF18}"/>
    <cellStyle name="Check Cell 8" xfId="714" xr:uid="{6438B46B-82CF-4E09-8196-458A1E60D357}"/>
    <cellStyle name="Check Cell 9" xfId="715" xr:uid="{2708F268-8EE6-4DDD-8DA6-31CF8212306D}"/>
    <cellStyle name="CHUONG" xfId="716" xr:uid="{633D5193-6804-4B4F-BB96-E3008F9A1FC9}"/>
    <cellStyle name="Comma" xfId="1" builtinId="3"/>
    <cellStyle name="Comma [0] 2" xfId="718" xr:uid="{9909B446-4127-4B69-A4B3-3827928CB80A}"/>
    <cellStyle name="Comma [0] 2 2" xfId="719" xr:uid="{6519E202-A4AD-4996-BA9B-86F5FABAFD26}"/>
    <cellStyle name="Comma [0] 2 2 2" xfId="720" xr:uid="{6B93B6DE-4F54-4832-8297-F959BA5E5031}"/>
    <cellStyle name="Comma [0] 2 2 3" xfId="721" xr:uid="{A33B6D32-7629-4355-A99B-75FFAED72F32}"/>
    <cellStyle name="Comma [0] 2 3" xfId="722" xr:uid="{8F09DA09-30D3-435A-A2F8-5006CF505837}"/>
    <cellStyle name="Comma [0] 2 4" xfId="723" xr:uid="{AAD8C487-23D7-4E1B-AE7A-7147B871462B}"/>
    <cellStyle name="Comma [0] 2 5" xfId="724" xr:uid="{94CF98BD-54D8-4521-8FAE-8ABC39A83389}"/>
    <cellStyle name="Comma [2]" xfId="725" xr:uid="{CB6FE340-7778-4C83-8B45-E29C7EC01699}"/>
    <cellStyle name="Comma 10" xfId="726" xr:uid="{13397B66-C73A-4C73-BF9B-4D6157905B73}"/>
    <cellStyle name="Comma 10 2" xfId="727" xr:uid="{714D5C5A-E2DA-449F-9664-712055D1FFDF}"/>
    <cellStyle name="Comma 10 3" xfId="728" xr:uid="{1442158C-2F97-4EA2-BF32-938AD24F8A20}"/>
    <cellStyle name="Comma 10 4" xfId="729" xr:uid="{0935F567-C42F-447C-9BE5-EB67E9BAFFFD}"/>
    <cellStyle name="Comma 10 5" xfId="730" xr:uid="{8B2D267F-AECE-4B3A-B430-BDE2DD5BD121}"/>
    <cellStyle name="Comma 10 6" xfId="731" xr:uid="{8C23671E-F8C8-45A3-9D4C-9EC55443EADC}"/>
    <cellStyle name="Comma 11" xfId="732" xr:uid="{D36DB928-7EBC-4C7D-A53A-3A71783EE146}"/>
    <cellStyle name="Comma 12" xfId="733" xr:uid="{915E36BB-017B-4C40-846E-E1BA6D7391B6}"/>
    <cellStyle name="Comma 13" xfId="734" xr:uid="{8BF46E2E-A6B7-48BC-9BA4-23D3A889F814}"/>
    <cellStyle name="Comma 14" xfId="735" xr:uid="{C5D6FCD9-614A-4EF1-AB28-CA2850ADD8D0}"/>
    <cellStyle name="Comma 15" xfId="736" xr:uid="{957014B0-D041-4C22-9A31-668869AE0C96}"/>
    <cellStyle name="Comma 16" xfId="737" xr:uid="{BFBE02D6-9892-47E4-9D74-4A14ED3A0EA7}"/>
    <cellStyle name="Comma 17" xfId="738" xr:uid="{A3A28396-78C2-4473-9F19-BAC68308DB97}"/>
    <cellStyle name="Comma 18" xfId="739" xr:uid="{A0310CA0-167F-4FE9-BB31-8A67C8DC826C}"/>
    <cellStyle name="Comma 19" xfId="740" xr:uid="{CE4ED687-A44E-45AD-BF62-4B669ADF03C6}"/>
    <cellStyle name="Comma 2" xfId="9" xr:uid="{00000000-0005-0000-0000-000001000000}"/>
    <cellStyle name="Comma 2 10" xfId="742" xr:uid="{CCFA262A-8B4E-43BC-8F45-2946BBE00495}"/>
    <cellStyle name="Comma 2 11" xfId="743" xr:uid="{9B2703B4-7D55-45FA-A79A-4131448B75AC}"/>
    <cellStyle name="Comma 2 12" xfId="744" xr:uid="{96E3C59D-E4EA-4CB4-893F-2C46D25450FE}"/>
    <cellStyle name="Comma 2 13" xfId="745" xr:uid="{236ED7E1-B769-455D-BEFE-3C8601A44BF1}"/>
    <cellStyle name="Comma 2 14" xfId="746" xr:uid="{2E945E52-D380-4CE7-848D-F7C361F7676C}"/>
    <cellStyle name="Comma 2 15" xfId="747" xr:uid="{8DFBFAA3-2254-4188-BF79-F1B92F58288E}"/>
    <cellStyle name="Comma 2 16" xfId="748" xr:uid="{26B9B0D9-2030-461C-8592-A69ADAEA3EF0}"/>
    <cellStyle name="Comma 2 17" xfId="749" xr:uid="{EE2705B7-97FD-4CAC-80CB-BC77961BC8CC}"/>
    <cellStyle name="Comma 2 18" xfId="750" xr:uid="{EDC7D94B-DE8B-4FE2-B12E-3E6D34F8B388}"/>
    <cellStyle name="Comma 2 19" xfId="751" xr:uid="{42A3DB63-18BB-4175-9D08-B3370E6B692D}"/>
    <cellStyle name="Comma 2 2" xfId="752" xr:uid="{CBC891F4-314A-40F3-8C48-23F1D97A6FE4}"/>
    <cellStyle name="Comma 2 2 2" xfId="753" xr:uid="{F5657DF1-492B-4AF7-8BAF-C34B6EF85F9D}"/>
    <cellStyle name="Comma 2 2 2 2" xfId="754" xr:uid="{B7ED2A5A-0810-4F6D-8D53-666D3986C9DE}"/>
    <cellStyle name="Comma 2 2 2 3" xfId="755" xr:uid="{445E59B5-3C9C-4E19-B663-5EFC8EC7497A}"/>
    <cellStyle name="Comma 2 2 2 4" xfId="756" xr:uid="{F98AA939-6905-485A-9660-F54BCFF51728}"/>
    <cellStyle name="Comma 2 2 2 5" xfId="757" xr:uid="{2FB48001-A2A5-4D6C-86B3-61237DAC36E2}"/>
    <cellStyle name="Comma 2 2 2 6" xfId="758" xr:uid="{DEBC7F71-7DAA-4F9E-BFDB-A98AE2D8BE6A}"/>
    <cellStyle name="Comma 2 2 3" xfId="759" xr:uid="{3DB7E3F9-A917-4A12-BFFC-BB092D4EDB87}"/>
    <cellStyle name="Comma 2 2 4" xfId="760" xr:uid="{CB41C49B-E357-4FAB-9880-35D818A3FAEB}"/>
    <cellStyle name="Comma 2 2 5" xfId="761" xr:uid="{2CB900F3-7838-4B2D-9B0E-146C89008C0E}"/>
    <cellStyle name="Comma 2 2 6" xfId="762" xr:uid="{BCA945B9-4C77-424F-819B-FEBB9EBECFD8}"/>
    <cellStyle name="Comma 2 2 7" xfId="763" xr:uid="{934D8028-94F9-4995-B757-5DCB8BF91C9D}"/>
    <cellStyle name="Comma 2 2 8" xfId="764" xr:uid="{329331B6-297B-4724-BCA5-25098020E3BA}"/>
    <cellStyle name="Comma 2 2_Invoice and Packing list-P-375-602-air" xfId="765" xr:uid="{53D16E4B-D10F-48CE-A784-81FC539BC961}"/>
    <cellStyle name="Comma 2 20" xfId="766" xr:uid="{3F18E072-8BE8-4D04-B1ED-DEF11B13811F}"/>
    <cellStyle name="Comma 2 21" xfId="767" xr:uid="{61B62B02-8955-438D-B575-56B6169FD989}"/>
    <cellStyle name="Comma 2 22" xfId="768" xr:uid="{60A5732B-A8C6-4190-86D8-C246EA78E0EC}"/>
    <cellStyle name="Comma 2 23" xfId="769" xr:uid="{B1A98CE7-B5FD-4825-99E1-90E0223904BD}"/>
    <cellStyle name="Comma 2 24" xfId="770" xr:uid="{190D2502-5678-4AE4-B4BD-A56E2344651F}"/>
    <cellStyle name="Comma 2 25" xfId="771" xr:uid="{3BE32476-7A0F-488C-9B4F-B594C417E701}"/>
    <cellStyle name="Comma 2 26" xfId="772" xr:uid="{B301D442-66B0-4E97-B27E-1BBD41799126}"/>
    <cellStyle name="Comma 2 27" xfId="741" xr:uid="{83352630-86E4-4AFF-B904-F12F439273A7}"/>
    <cellStyle name="Comma 2 3" xfId="773" xr:uid="{286C461E-496A-4FE4-B218-3EB0DFD7BE91}"/>
    <cellStyle name="Comma 2 3 2" xfId="774" xr:uid="{F1A5E564-574E-4CA1-82B5-2F8772DAFA84}"/>
    <cellStyle name="Comma 2 3 3" xfId="775" xr:uid="{4FD91C89-F70B-4E1E-9C97-BBE3E9325FF0}"/>
    <cellStyle name="Comma 2 3 4" xfId="776" xr:uid="{4D4AF853-D05B-43ED-915E-228A49B1D029}"/>
    <cellStyle name="Comma 2 4" xfId="777" xr:uid="{AF3F62C4-6FD3-4AD9-B384-7321A6D0E27A}"/>
    <cellStyle name="Comma 2 4 2" xfId="778" xr:uid="{F62A68C6-B69F-4B56-8A78-79219AA76F18}"/>
    <cellStyle name="Comma 2 4 3" xfId="779" xr:uid="{DDBD8025-516F-4E4E-AA74-9AA6687A9B36}"/>
    <cellStyle name="Comma 2 4 4" xfId="780" xr:uid="{8CED8358-53E4-4314-9F3D-CDDDA9C56918}"/>
    <cellStyle name="Comma 2 5" xfId="781" xr:uid="{348CFDD1-7839-422A-A246-255A52D3ACFD}"/>
    <cellStyle name="Comma 2 5 2" xfId="782" xr:uid="{9ECFAD01-1AD7-40A5-BEEC-E5E0615EE698}"/>
    <cellStyle name="Comma 2 5 3" xfId="783" xr:uid="{A00088CA-8E2A-4F14-80B0-29B5C92DFD1E}"/>
    <cellStyle name="Comma 2 5 4" xfId="784" xr:uid="{69354B8B-26EB-4BE4-B426-99D559334FAF}"/>
    <cellStyle name="Comma 2 6" xfId="785" xr:uid="{911084FC-CBDA-4257-8B4D-D365CB7A76DB}"/>
    <cellStyle name="Comma 2 6 2" xfId="786" xr:uid="{3A59F7C4-8E48-49C7-A71D-FD688979D6DA}"/>
    <cellStyle name="Comma 2 6 3" xfId="787" xr:uid="{AFB5FB35-285D-47D0-B429-FF76586EF186}"/>
    <cellStyle name="Comma 2 6 4" xfId="788" xr:uid="{95BB3C7F-C996-4BEB-98E1-7B96615997F2}"/>
    <cellStyle name="Comma 2 7" xfId="789" xr:uid="{036D25E3-0048-43C1-93D4-1D90AD929F1E}"/>
    <cellStyle name="Comma 2 8" xfId="790" xr:uid="{4D8DB97A-0E48-4B49-87BF-7B900A6AF5D2}"/>
    <cellStyle name="Comma 2 9" xfId="791" xr:uid="{8AA63008-ACDE-4B85-AFEE-DC10F8A486D6}"/>
    <cellStyle name="Comma 20" xfId="792" xr:uid="{E71E5A26-89B1-4FFB-AA12-EAEEB2B10670}"/>
    <cellStyle name="Comma 21" xfId="793" xr:uid="{9446D5B6-7105-4A29-B6A8-14014B110ADD}"/>
    <cellStyle name="Comma 22" xfId="794" xr:uid="{BE7158CF-AC33-4861-998E-8C096710ECA6}"/>
    <cellStyle name="Comma 23" xfId="795" xr:uid="{7E76643C-A669-491E-A91F-ECBD6F66B7C8}"/>
    <cellStyle name="Comma 24" xfId="796" xr:uid="{EC1DFEE5-1D41-43CA-A5D3-6AB9E7C3328F}"/>
    <cellStyle name="Comma 25" xfId="797" xr:uid="{67B8E3B0-110C-418A-97FF-2A5C86AD93ED}"/>
    <cellStyle name="Comma 26" xfId="798" xr:uid="{B820BD23-61D5-4CE3-9FE7-CAB98065C5F6}"/>
    <cellStyle name="Comma 27" xfId="799" xr:uid="{1CFE5091-96A1-4330-A15C-B51658E06C29}"/>
    <cellStyle name="Comma 28" xfId="800" xr:uid="{933564B5-AF3D-41E0-8DED-79AC7D4B8751}"/>
    <cellStyle name="Comma 29" xfId="801" xr:uid="{901910BE-6756-4C94-82EE-4913E3DCDB6F}"/>
    <cellStyle name="Comma 3" xfId="12" xr:uid="{00000000-0005-0000-0000-000002000000}"/>
    <cellStyle name="Comma 3 10" xfId="802" xr:uid="{D6749AA0-F803-472F-AC1E-2700F4049F04}"/>
    <cellStyle name="Comma 3 11" xfId="803" xr:uid="{3410F026-EE8C-4EFA-B25B-9CBD40D538E9}"/>
    <cellStyle name="Comma 3 12" xfId="804" xr:uid="{011D46D3-A462-4444-8EDC-6C6489791F21}"/>
    <cellStyle name="Comma 3 13" xfId="805" xr:uid="{3F8B4BCD-FB32-4C70-9FCD-BA8AB4DF66A3}"/>
    <cellStyle name="Comma 3 14" xfId="806" xr:uid="{A7BDAC38-17F0-4AF2-AE4B-E64113785BC4}"/>
    <cellStyle name="Comma 3 15" xfId="807" xr:uid="{D2FEC045-8506-4C60-9387-34BAADA05234}"/>
    <cellStyle name="Comma 3 16" xfId="808" xr:uid="{1240E5F2-C2F9-41A3-9A2B-1A037B5B16A0}"/>
    <cellStyle name="Comma 3 17" xfId="809" xr:uid="{259309E3-3125-490F-A406-3593963BBDD3}"/>
    <cellStyle name="Comma 3 18" xfId="810" xr:uid="{D6CDFCAE-7481-4DA1-9949-40061C5D07C2}"/>
    <cellStyle name="Comma 3 2" xfId="811" xr:uid="{5AAAD6EB-58E3-45B2-88A0-53157FD301E3}"/>
    <cellStyle name="Comma 3 2 2" xfId="10" xr:uid="{00000000-0005-0000-0000-000003000000}"/>
    <cellStyle name="Comma 3 2 3" xfId="812" xr:uid="{A8386D9D-62AB-40B8-981B-13F3D67CE89E}"/>
    <cellStyle name="Comma 3 2 4" xfId="813" xr:uid="{9B38E546-46CC-4796-BF96-A8A978166449}"/>
    <cellStyle name="Comma 3 2 5" xfId="814" xr:uid="{403E4953-4CC5-4507-BE52-B3F51320DA8C}"/>
    <cellStyle name="Comma 3 2 6" xfId="815" xr:uid="{C4323D99-038B-4055-BC8D-AC68BF9A6740}"/>
    <cellStyle name="Comma 3 3" xfId="816" xr:uid="{58F0B8A5-0796-4980-B03B-EF239BEE6045}"/>
    <cellStyle name="Comma 3 3 2" xfId="817" xr:uid="{D0F953B0-D1DE-47C2-8CD3-77D06F185130}"/>
    <cellStyle name="Comma 3 3 3" xfId="818" xr:uid="{7C3324B8-E40E-4CF2-922F-AD1F38D83C76}"/>
    <cellStyle name="Comma 3 3 4" xfId="819" xr:uid="{20B4D342-34B3-42AA-B1A2-347BBEAB5C79}"/>
    <cellStyle name="Comma 3 3 5" xfId="820" xr:uid="{CD3A76E3-F9E2-4273-95C4-259D2CEF63CD}"/>
    <cellStyle name="Comma 3 3 6" xfId="821" xr:uid="{1FBDE6CA-EEEA-48A3-8CEE-3A8EA9568550}"/>
    <cellStyle name="Comma 3 4" xfId="822" xr:uid="{DB3C529C-AD86-4991-93B7-EA6C5D8041D4}"/>
    <cellStyle name="Comma 3 4 2" xfId="823" xr:uid="{3CA713C9-1BC9-48BD-8680-70CE8EC84200}"/>
    <cellStyle name="Comma 3 4 3" xfId="824" xr:uid="{1C5C8ED2-D339-439F-B94B-ECC9C8371558}"/>
    <cellStyle name="Comma 3 4 4" xfId="825" xr:uid="{E5C2BDD3-CE7B-4C5A-BCAE-A0C87C572A2A}"/>
    <cellStyle name="Comma 3 4 5" xfId="826" xr:uid="{6842FA10-7C72-4942-A8A5-A4AD58AC61FC}"/>
    <cellStyle name="Comma 3 4 6" xfId="827" xr:uid="{98B73BE4-7089-4000-ADBF-97F3E135D7E2}"/>
    <cellStyle name="Comma 3 5" xfId="828" xr:uid="{DABA4C29-9CDA-42EE-B9D5-DF7FB0BBDC3A}"/>
    <cellStyle name="Comma 3 5 2" xfId="829" xr:uid="{CBF47F43-96BF-457A-A4FA-C9CC8C426C77}"/>
    <cellStyle name="Comma 3 5 3" xfId="830" xr:uid="{CEE2E0AB-F0F4-4DDB-A9C4-1B7D786A487F}"/>
    <cellStyle name="Comma 3 5 4" xfId="831" xr:uid="{D261BC00-500F-41FF-B802-ECBFBF3B20B0}"/>
    <cellStyle name="Comma 3 5 5" xfId="832" xr:uid="{77926E94-1022-496E-8D48-D12F48182C43}"/>
    <cellStyle name="Comma 3 5 6" xfId="833" xr:uid="{4D7DFF78-678F-4357-A13C-7220E8E9850A}"/>
    <cellStyle name="Comma 3 6" xfId="834" xr:uid="{02ECC466-FDCC-4ACE-B490-4FDDE9CCDBA9}"/>
    <cellStyle name="Comma 3 7" xfId="835" xr:uid="{EB9E3302-3928-410E-B06F-DA934D7C2485}"/>
    <cellStyle name="Comma 3 8" xfId="836" xr:uid="{79DAD4D6-94B8-4C42-A8E4-64FE1D5F6ECA}"/>
    <cellStyle name="Comma 3 9" xfId="837" xr:uid="{05951AF5-A203-4DE2-AF75-7B9C14F5BA6A}"/>
    <cellStyle name="Comma 30" xfId="838" xr:uid="{3BDD5CD3-7B89-470C-87B4-3C90D8D56BE7}"/>
    <cellStyle name="Comma 31" xfId="839" xr:uid="{13A6B93D-7466-4009-BC3F-E821DFD61F0E}"/>
    <cellStyle name="Comma 32" xfId="840" xr:uid="{718F1E59-BBB4-4B44-B81D-87C02F72E218}"/>
    <cellStyle name="Comma 33" xfId="841" xr:uid="{5FD656F0-472E-4C4C-AA97-1F58E0E82B56}"/>
    <cellStyle name="Comma 34" xfId="842" xr:uid="{F1D72488-1CE4-494E-8CDA-31FB8D7AADC5}"/>
    <cellStyle name="Comma 35" xfId="843" xr:uid="{CC631C74-7538-4608-81BB-EFDD893048C9}"/>
    <cellStyle name="Comma 36" xfId="844" xr:uid="{FD3A1C66-8E1F-4A44-AFAE-B9B0DF9BA143}"/>
    <cellStyle name="Comma 37" xfId="845" xr:uid="{B0D74E2E-E352-45F9-A9B7-41A17439D3F0}"/>
    <cellStyle name="Comma 38" xfId="717" xr:uid="{041DA185-F1D8-4C01-BA0A-4DD1C7CAB484}"/>
    <cellStyle name="Comma 39" xfId="1683" xr:uid="{DD382F8B-9F34-4D38-9AA6-24368AD551BD}"/>
    <cellStyle name="Comma 4" xfId="846" xr:uid="{CF064251-54ED-46A5-BD4D-6E1CAF1230BC}"/>
    <cellStyle name="Comma 4 10" xfId="847" xr:uid="{1A7DA04D-34E0-49B3-B85A-F6D97815BA70}"/>
    <cellStyle name="Comma 4 11" xfId="848" xr:uid="{0A1049CE-F4FC-4E7A-A36E-B6BEF739A485}"/>
    <cellStyle name="Comma 4 12" xfId="849" xr:uid="{73CFF6D1-E218-4F98-A87C-AAB4E665EB20}"/>
    <cellStyle name="Comma 4 13" xfId="850" xr:uid="{70978FB8-95BE-4ADB-8327-D1057E70A8C7}"/>
    <cellStyle name="Comma 4 14" xfId="851" xr:uid="{88CA5F8B-B1A0-480A-A827-3E7D06E6F6EA}"/>
    <cellStyle name="Comma 4 15" xfId="852" xr:uid="{05052FF4-F3DA-4FC6-8C93-AFC534273313}"/>
    <cellStyle name="Comma 4 16" xfId="853" xr:uid="{E65268B8-292F-4651-86CA-832487EF1850}"/>
    <cellStyle name="Comma 4 17" xfId="854" xr:uid="{A8DFCAE5-9DF6-4ABE-9C92-4A34342CC526}"/>
    <cellStyle name="Comma 4 18" xfId="855" xr:uid="{5D459F58-28B9-4839-87D9-10E33A6C06AF}"/>
    <cellStyle name="Comma 4 2" xfId="856" xr:uid="{55268C00-F5A6-4219-8E10-6736DBCACCF5}"/>
    <cellStyle name="Comma 4 2 2" xfId="857" xr:uid="{C99987E3-8CA8-4808-B6F7-8276ED925A83}"/>
    <cellStyle name="Comma 4 2 3" xfId="858" xr:uid="{E17DFE0D-F83B-46C0-B543-6BB91A59F958}"/>
    <cellStyle name="Comma 4 2 4" xfId="859" xr:uid="{ACF854F4-84B8-4B4A-A93E-0A6CB7723FD7}"/>
    <cellStyle name="Comma 4 2 5" xfId="860" xr:uid="{97C6C707-5B1B-47D1-BB08-C65C6EB7B17B}"/>
    <cellStyle name="Comma 4 2 6" xfId="861" xr:uid="{468ADB2D-2851-4B7D-96FA-5E114E094378}"/>
    <cellStyle name="Comma 4 3" xfId="862" xr:uid="{0708CED6-6CA4-459D-A348-0B4F2753E147}"/>
    <cellStyle name="Comma 4 3 2" xfId="863" xr:uid="{54CCAAB5-4B47-4CE5-9A01-6D2CAD255867}"/>
    <cellStyle name="Comma 4 3 3" xfId="864" xr:uid="{9067B933-6F84-4693-BC83-4AF8F8D92BD1}"/>
    <cellStyle name="Comma 4 3 4" xfId="865" xr:uid="{0C151E2B-6CC3-4A36-A794-8514728F778A}"/>
    <cellStyle name="Comma 4 3 5" xfId="866" xr:uid="{01BA9C09-3883-494C-A971-99A9ED9D3E37}"/>
    <cellStyle name="Comma 4 3 6" xfId="867" xr:uid="{EFFE953F-CFE2-47F4-AC4E-362F8C80CCD6}"/>
    <cellStyle name="Comma 4 4" xfId="868" xr:uid="{46F00A7A-1F17-4B62-B38A-9B66FE68E6A6}"/>
    <cellStyle name="Comma 4 4 2" xfId="869" xr:uid="{1F932358-ABB5-436C-8FAA-BB135ABF5213}"/>
    <cellStyle name="Comma 4 4 3" xfId="870" xr:uid="{FADC8F65-EC85-4FBE-B15A-329D69F30D90}"/>
    <cellStyle name="Comma 4 4 4" xfId="871" xr:uid="{81026E3D-2D68-4025-8281-A2388C99501A}"/>
    <cellStyle name="Comma 4 4 5" xfId="872" xr:uid="{448468E7-740C-4C7C-9011-D73FF830BF83}"/>
    <cellStyle name="Comma 4 4 6" xfId="873" xr:uid="{BF32BE7F-0E1E-4C11-99D6-9D81E2BF5305}"/>
    <cellStyle name="Comma 4 5" xfId="874" xr:uid="{7B3AEF25-04B7-4C5C-B810-6FCE668602C2}"/>
    <cellStyle name="Comma 4 5 2" xfId="875" xr:uid="{0409CC04-17D6-42F3-A014-AEF3A5D8AB9B}"/>
    <cellStyle name="Comma 4 5 3" xfId="876" xr:uid="{56E782D7-2F71-4215-802C-96D4B8E662F7}"/>
    <cellStyle name="Comma 4 5 4" xfId="877" xr:uid="{F0BF0021-9BA6-4038-85A6-DEFBEDB357EB}"/>
    <cellStyle name="Comma 4 5 5" xfId="878" xr:uid="{77984C46-FB72-4235-BDFB-8B9CC642F7A8}"/>
    <cellStyle name="Comma 4 5 6" xfId="879" xr:uid="{346D1A6D-8441-4E06-A0D5-C45CC6D3BFBD}"/>
    <cellStyle name="Comma 4 6" xfId="880" xr:uid="{1B2C79A5-EA1E-447C-9C2A-EB19B62D2675}"/>
    <cellStyle name="Comma 4 7" xfId="881" xr:uid="{BC7DCEF1-C88A-4060-97B0-CA87D1BEB95B}"/>
    <cellStyle name="Comma 4 8" xfId="882" xr:uid="{7D6DA79F-9862-4842-9A9B-A970D6B6EAC2}"/>
    <cellStyle name="Comma 4 9" xfId="883" xr:uid="{E0888082-9FE5-41F0-B050-0F71199A6E2F}"/>
    <cellStyle name="Comma 40" xfId="1684" xr:uid="{83FCAB64-CA20-44CC-865C-AC2861D398FF}"/>
    <cellStyle name="Comma 41" xfId="1682" xr:uid="{334D21B6-4BCE-4060-8EA3-6FD6516C42F7}"/>
    <cellStyle name="Comma 5" xfId="884" xr:uid="{58A8A6C5-EFB9-4241-9EE2-A0360ABC714B}"/>
    <cellStyle name="Comma 5 10" xfId="885" xr:uid="{EA2E560F-24F4-4CB2-BF12-F000405DC78C}"/>
    <cellStyle name="Comma 5 11" xfId="886" xr:uid="{FCC876AF-B2D0-4D27-B6CB-32BA5395DFDD}"/>
    <cellStyle name="Comma 5 12" xfId="887" xr:uid="{281F907D-D1EC-42B1-A79C-36B414BB0A49}"/>
    <cellStyle name="Comma 5 13" xfId="888" xr:uid="{54D17679-0C96-456E-97CF-8C2F6BD07DF8}"/>
    <cellStyle name="Comma 5 14" xfId="889" xr:uid="{D4A97E04-81EC-4769-839D-D3E72336E07A}"/>
    <cellStyle name="Comma 5 15" xfId="890" xr:uid="{52AD1286-10E0-4240-8629-7C976AC87807}"/>
    <cellStyle name="Comma 5 16" xfId="891" xr:uid="{36AFAC71-5573-40DC-855D-7A77A109D69B}"/>
    <cellStyle name="Comma 5 17" xfId="892" xr:uid="{62090A4B-1031-477F-9B15-149E223A7AD9}"/>
    <cellStyle name="Comma 5 18" xfId="893" xr:uid="{A238316A-0CD4-40F1-A3DE-EC441DA614D0}"/>
    <cellStyle name="Comma 5 2" xfId="894" xr:uid="{4D9D0B7A-7354-4DB9-8B4E-FB72B5CDC460}"/>
    <cellStyle name="Comma 5 2 2" xfId="895" xr:uid="{73292AF4-6F09-40B0-BC33-6F7F9EA7604D}"/>
    <cellStyle name="Comma 5 2 3" xfId="896" xr:uid="{433104DD-BEF5-4C94-A411-FAFC4D8E9253}"/>
    <cellStyle name="Comma 5 2 4" xfId="897" xr:uid="{6C694F45-3B7C-4003-A7FA-5AC769BD2B58}"/>
    <cellStyle name="Comma 5 2 5" xfId="898" xr:uid="{4014EF78-431A-4A0F-AE79-15DA93F5DFB2}"/>
    <cellStyle name="Comma 5 2 6" xfId="899" xr:uid="{BD81F61B-F85D-4AEC-804B-46B1131DF19B}"/>
    <cellStyle name="Comma 5 3" xfId="900" xr:uid="{678ACCD2-E630-4CE1-9FCA-22BE59FEF1B7}"/>
    <cellStyle name="Comma 5 3 2" xfId="901" xr:uid="{9066A0C1-7903-4C47-AE8C-020C56AE6D37}"/>
    <cellStyle name="Comma 5 3 3" xfId="902" xr:uid="{21DE4777-BB82-43D8-87DE-B11A31FA5F90}"/>
    <cellStyle name="Comma 5 3 4" xfId="903" xr:uid="{2619F6F9-3BE4-49D4-B2BA-4201F79C8063}"/>
    <cellStyle name="Comma 5 3 5" xfId="904" xr:uid="{20E55679-2A8C-4EBD-83EC-CC55B2BD5480}"/>
    <cellStyle name="Comma 5 3 6" xfId="905" xr:uid="{8196DD66-E4F1-4502-999E-DC47FC54525A}"/>
    <cellStyle name="Comma 5 4" xfId="906" xr:uid="{B6EF4536-3F6B-4699-B87B-BD2CA349ED30}"/>
    <cellStyle name="Comma 5 4 2" xfId="907" xr:uid="{DC6FA9BA-DA88-4280-A30F-E7205F4286AC}"/>
    <cellStyle name="Comma 5 4 3" xfId="908" xr:uid="{35AF6E9B-279A-48BF-A91A-E495F4CC2594}"/>
    <cellStyle name="Comma 5 4 4" xfId="909" xr:uid="{E0C839EE-16EA-4765-9E26-10610567358B}"/>
    <cellStyle name="Comma 5 4 5" xfId="910" xr:uid="{74B73DAD-3278-4956-8FCF-06552345D8C8}"/>
    <cellStyle name="Comma 5 4 6" xfId="911" xr:uid="{83681B6C-087A-425C-94E1-026AECC868E9}"/>
    <cellStyle name="Comma 5 5" xfId="912" xr:uid="{5B1B3C64-911B-4279-9461-D46C98FC39B8}"/>
    <cellStyle name="Comma 5 5 2" xfId="913" xr:uid="{F518F616-4DDC-42FE-9175-7CFACF07139D}"/>
    <cellStyle name="Comma 5 5 3" xfId="914" xr:uid="{FA228488-3594-4A50-B263-4EBAB7B259A5}"/>
    <cellStyle name="Comma 5 5 4" xfId="915" xr:uid="{FDB40310-837C-4DCA-AB56-CD360292DBA7}"/>
    <cellStyle name="Comma 5 5 5" xfId="916" xr:uid="{24F4959B-AD9F-4803-B6BD-1F982956B4A8}"/>
    <cellStyle name="Comma 5 5 6" xfId="917" xr:uid="{79987D10-6BEF-4D15-8FD7-2418C2B35A79}"/>
    <cellStyle name="Comma 5 6" xfId="918" xr:uid="{BEF6E8A6-CE01-4D0A-B5F2-5066DB464090}"/>
    <cellStyle name="Comma 5 7" xfId="919" xr:uid="{8467420E-9B32-49EA-A766-04980F2FB693}"/>
    <cellStyle name="Comma 5 8" xfId="920" xr:uid="{0DA2CE0A-9A44-4393-BB7F-B69FF02A61CE}"/>
    <cellStyle name="Comma 5 9" xfId="921" xr:uid="{3C82E9BE-9054-40A1-90BD-F41D8A8162E5}"/>
    <cellStyle name="Comma 6" xfId="922" xr:uid="{DA12110D-23AE-4660-851F-675E82A61981}"/>
    <cellStyle name="Comma 6 10" xfId="923" xr:uid="{2C6BB1E4-3ECF-47AA-8FFF-66944E35C502}"/>
    <cellStyle name="Comma 6 11" xfId="924" xr:uid="{CEBB8BDC-3008-4AC7-BC66-004A40F3D1C3}"/>
    <cellStyle name="Comma 6 12" xfId="925" xr:uid="{E9AF6589-0A07-462F-A3C3-BC5CE0FBA0DA}"/>
    <cellStyle name="Comma 6 13" xfId="926" xr:uid="{C7A144B7-F19B-4C5E-9C89-710854913455}"/>
    <cellStyle name="Comma 6 14" xfId="927" xr:uid="{153E3D76-C91A-425E-9794-929C72937B25}"/>
    <cellStyle name="Comma 6 15" xfId="928" xr:uid="{D5AA39BE-0CEA-4A90-8CE8-C47689A1DCE8}"/>
    <cellStyle name="Comma 6 16" xfId="929" xr:uid="{C6A2165A-86BA-4796-81F9-A090268B8C46}"/>
    <cellStyle name="Comma 6 17" xfId="930" xr:uid="{09F83052-DDC2-43DF-ABCC-BC7BB7B76E03}"/>
    <cellStyle name="Comma 6 18" xfId="931" xr:uid="{27C53873-5438-4B79-9F67-D7814B35AD1D}"/>
    <cellStyle name="Comma 6 2" xfId="932" xr:uid="{1CA812A0-FEAC-4E3E-A8CC-158E95A088E5}"/>
    <cellStyle name="Comma 6 2 2" xfId="933" xr:uid="{538B9866-4563-4460-9A83-EC8D75A0151A}"/>
    <cellStyle name="Comma 6 2 3" xfId="934" xr:uid="{443C7701-83BB-4C3E-9B79-49CA1323B349}"/>
    <cellStyle name="Comma 6 2 4" xfId="935" xr:uid="{6A04C0D2-534B-42E5-B9CB-9C63CC1F39BF}"/>
    <cellStyle name="Comma 6 2 5" xfId="936" xr:uid="{C537AB37-E6F7-4DBC-B67E-D5B8C38C08E2}"/>
    <cellStyle name="Comma 6 2 6" xfId="937" xr:uid="{0D7BB9CD-1E9B-4E10-ACC0-EF9E287E0161}"/>
    <cellStyle name="Comma 6 3" xfId="938" xr:uid="{E3DD5F51-1DD0-4D7B-AB0C-88FB2402EEE8}"/>
    <cellStyle name="Comma 6 3 2" xfId="939" xr:uid="{B217B83E-94F0-4008-80C4-03877E634B19}"/>
    <cellStyle name="Comma 6 3 3" xfId="940" xr:uid="{689F53A4-A660-4379-BA1B-65AB8CD3D636}"/>
    <cellStyle name="Comma 6 3 4" xfId="941" xr:uid="{3BAEF3E6-D851-4706-A4AF-316E153F804F}"/>
    <cellStyle name="Comma 6 3 5" xfId="942" xr:uid="{D55CABDA-6C21-47DA-B99A-886AA8E927B4}"/>
    <cellStyle name="Comma 6 3 6" xfId="943" xr:uid="{BD939CA0-0FA4-4F85-8C9D-8C22C8015DD0}"/>
    <cellStyle name="Comma 6 4" xfId="944" xr:uid="{2390A37E-1FB3-499F-B65E-94E49E1BA8DF}"/>
    <cellStyle name="Comma 6 4 2" xfId="945" xr:uid="{7BF2C51D-64FA-442F-80C3-A6CC3E540015}"/>
    <cellStyle name="Comma 6 4 3" xfId="946" xr:uid="{45C0FBF1-E78B-4935-8EAB-1B69197E0896}"/>
    <cellStyle name="Comma 6 4 4" xfId="947" xr:uid="{D29837F6-8850-43DC-8F13-6539B0DC9A00}"/>
    <cellStyle name="Comma 6 4 5" xfId="948" xr:uid="{3F268C89-7D0A-4E92-90E2-AD91225356C7}"/>
    <cellStyle name="Comma 6 4 6" xfId="949" xr:uid="{451BB0CE-52B0-4D57-89E8-DE8A40657C1B}"/>
    <cellStyle name="Comma 6 5" xfId="950" xr:uid="{F76279D8-758D-42F1-911D-5D77D0962603}"/>
    <cellStyle name="Comma 6 5 2" xfId="951" xr:uid="{D7D1BBCB-93E8-4D61-836F-E22399138C12}"/>
    <cellStyle name="Comma 6 5 3" xfId="952" xr:uid="{104FE3E6-FA09-475E-84DC-E5A114D9AE89}"/>
    <cellStyle name="Comma 6 5 4" xfId="953" xr:uid="{3B01AD35-CB8D-446E-A513-8568721C34FB}"/>
    <cellStyle name="Comma 6 5 5" xfId="954" xr:uid="{36B4B02C-7836-4E3B-83C4-7017235A7290}"/>
    <cellStyle name="Comma 6 5 6" xfId="955" xr:uid="{72CD355A-255E-466F-8BBF-AB4DAE76DA9B}"/>
    <cellStyle name="Comma 6 6" xfId="956" xr:uid="{617BA644-7E3F-4184-A471-BCBEA42738EF}"/>
    <cellStyle name="Comma 6 7" xfId="957" xr:uid="{FCFCBF51-1591-42B8-B2BC-B4EF877A4191}"/>
    <cellStyle name="Comma 6 8" xfId="958" xr:uid="{008FDD00-5A21-46E9-A25C-AFAA1D777193}"/>
    <cellStyle name="Comma 6 9" xfId="959" xr:uid="{5C15D32D-83CE-4A8B-B8EF-E1765546CB8B}"/>
    <cellStyle name="Comma 7" xfId="960" xr:uid="{EA8E385D-EA5B-4EF8-94EC-852B2DF74B36}"/>
    <cellStyle name="Comma 7 10" xfId="961" xr:uid="{6E9979B3-422E-4680-A8C7-E5B9D93B2CC5}"/>
    <cellStyle name="Comma 7 11" xfId="962" xr:uid="{1C75D8DD-55F6-412F-9C1E-78152DBF5057}"/>
    <cellStyle name="Comma 7 12" xfId="963" xr:uid="{3C5A56BA-51CA-456D-A432-DB66D17BE446}"/>
    <cellStyle name="Comma 7 13" xfId="964" xr:uid="{39C419ED-7C42-47B4-ABAE-16AD9335D4AC}"/>
    <cellStyle name="Comma 7 14" xfId="965" xr:uid="{CA54F1B9-9908-48F9-8EEE-9B5DCE2EC729}"/>
    <cellStyle name="Comma 7 2" xfId="966" xr:uid="{BD7FB0A4-D0D2-46CA-9796-B7FB72C1D134}"/>
    <cellStyle name="Comma 7 3" xfId="967" xr:uid="{391B3C32-AE34-4177-8AB0-8660623A00D9}"/>
    <cellStyle name="Comma 7 4" xfId="968" xr:uid="{BE3042C8-B07C-4CCB-A440-CE7BFA16F92E}"/>
    <cellStyle name="Comma 7 5" xfId="969" xr:uid="{B3892644-683C-4C45-B9D8-549034CA021D}"/>
    <cellStyle name="Comma 7 6" xfId="970" xr:uid="{678A1E22-2B36-4FA7-9311-905131D21220}"/>
    <cellStyle name="Comma 7 7" xfId="971" xr:uid="{D1C859EA-6EA0-4E11-AB74-5C263BD7B28B}"/>
    <cellStyle name="Comma 7 8" xfId="972" xr:uid="{1B01EBA6-2630-40BB-A76D-A30C221E1E1F}"/>
    <cellStyle name="Comma 7 9" xfId="973" xr:uid="{E96FC65A-5982-4B11-A22F-8295F7326E25}"/>
    <cellStyle name="Comma 8" xfId="974" xr:uid="{3CEDA195-0318-4678-8115-BF0C711D1DC2}"/>
    <cellStyle name="Comma 8 2" xfId="975" xr:uid="{22183B2B-1F1F-44BF-B694-3A4813738EB0}"/>
    <cellStyle name="Comma 8 3" xfId="976" xr:uid="{D669BE84-C31F-4A1F-84F7-2640C507E5B0}"/>
    <cellStyle name="Comma 8 4" xfId="977" xr:uid="{2648B528-FEF9-4AC4-A0A7-5A2EFCCA3F3B}"/>
    <cellStyle name="Comma 8 5" xfId="978" xr:uid="{06F7558B-9486-47CB-810D-FBF05615FC36}"/>
    <cellStyle name="Comma 8 6" xfId="979" xr:uid="{B87D34D7-8B0F-45EC-ADF3-187E8440EA6E}"/>
    <cellStyle name="Comma 9" xfId="980" xr:uid="{D14A2997-57DD-4259-AD84-E1E577FD25B9}"/>
    <cellStyle name="Comma 9 2" xfId="981" xr:uid="{080FA35C-C6C9-40D0-832F-70F74198B1BA}"/>
    <cellStyle name="Comma 9 3" xfId="982" xr:uid="{97EDA032-B88F-46A4-B69A-8F04E58F34CD}"/>
    <cellStyle name="Comma 9 4" xfId="983" xr:uid="{A4F510B6-58A4-4127-8B40-E2D763E5A59A}"/>
    <cellStyle name="Comma 9 5" xfId="984" xr:uid="{BD48A9B2-0E59-4B37-8506-5C84EBEB3ECB}"/>
    <cellStyle name="Comma 9 6" xfId="985" xr:uid="{1DE9C55D-8D62-4AE0-B35C-020E679D15F7}"/>
    <cellStyle name="Comma0" xfId="986" xr:uid="{1D31413C-C2E3-4EC0-83D8-47BB3497E2AE}"/>
    <cellStyle name="Currency 2" xfId="988" xr:uid="{808D6C69-327C-4C1D-AE47-2B14C18DD911}"/>
    <cellStyle name="Currency 2 2" xfId="989" xr:uid="{FAE86D16-5615-47B2-AA46-1929F2C092AB}"/>
    <cellStyle name="Currency 2 3" xfId="990" xr:uid="{440FB3E2-2478-4800-9536-59ABB54A195F}"/>
    <cellStyle name="Currency 2 4" xfId="991" xr:uid="{A10DF409-14EA-4B0F-981E-31439DBD1F58}"/>
    <cellStyle name="Currency 3" xfId="992" xr:uid="{3C35F941-21DC-49BD-A3D6-B96AA6161638}"/>
    <cellStyle name="Currency 3 2" xfId="993" xr:uid="{1F4C3080-54F4-4185-85CC-971C75810E15}"/>
    <cellStyle name="Currency 4" xfId="994" xr:uid="{9521642C-A604-409B-9F3B-E7E5BF903224}"/>
    <cellStyle name="Currency 4 2" xfId="995" xr:uid="{7AEBBAE0-AE16-440E-9962-24245B1E2FAD}"/>
    <cellStyle name="Currency 4 3" xfId="996" xr:uid="{646A8EBE-6C41-4823-8437-4718EE6CA496}"/>
    <cellStyle name="Currency 4 4" xfId="997" xr:uid="{BF76D52B-C292-431A-8CAF-3B008695617F}"/>
    <cellStyle name="Currency 5" xfId="998" xr:uid="{80C3B66F-8463-4691-B5C8-D450624EFF87}"/>
    <cellStyle name="Currency 6" xfId="999" xr:uid="{3BEA0C76-8A4B-4101-9517-C5640BEAAF20}"/>
    <cellStyle name="Currency 7" xfId="987" xr:uid="{1C5B9F68-D7EC-446F-8935-8A2120E14367}"/>
    <cellStyle name="Currency0" xfId="1000" xr:uid="{E0B1B252-2860-4670-AD7F-3847C037E70D}"/>
    <cellStyle name="Date" xfId="1001" xr:uid="{D31509DD-F399-4F62-8848-CF0C9609E13A}"/>
    <cellStyle name="Date 2" xfId="1002" xr:uid="{B289CDE2-A191-48E4-8E97-386E5841C0DB}"/>
    <cellStyle name="Date 3" xfId="1003" xr:uid="{E0AD5873-75C0-44A6-99C3-B791DAFCD3FE}"/>
    <cellStyle name="Date 4" xfId="1004" xr:uid="{BF409760-112E-4DD9-94B6-155D118AD16B}"/>
    <cellStyle name="Date 5" xfId="1005" xr:uid="{57CE531A-497F-4794-9B89-8D684B82A957}"/>
    <cellStyle name="Date 6" xfId="1006" xr:uid="{FD80E7CB-E38C-4B48-86CE-85488C819134}"/>
    <cellStyle name="Date_MEXICO" xfId="1007" xr:uid="{BA148FF5-9A85-4DC3-A19D-829E7CAD77AC}"/>
    <cellStyle name="Dezimal [0]_Actual vs. Prior" xfId="1008" xr:uid="{055738CF-C559-44A5-AB0E-13A7B81A862B}"/>
    <cellStyle name="Dezimal_Actual vs. Prior" xfId="1009" xr:uid="{920677D8-57C4-43D2-A18F-EA0B6B6ED59A}"/>
    <cellStyle name="Excel Built-in Normal 2 2" xfId="1010" xr:uid="{87FFBCBE-EC4E-467C-881A-BE77A00BD1C4}"/>
    <cellStyle name="Excel Built-in Normal 4" xfId="1011" xr:uid="{7AEF29A6-3C6E-4CD0-8F68-C7BDC794FDC2}"/>
    <cellStyle name="Excel_BuiltIn_Comma" xfId="1012" xr:uid="{8E777AB9-43DF-4A68-A0E7-7425314DC04E}"/>
    <cellStyle name="Explanatory Text 10" xfId="1013" xr:uid="{3F31896C-A4AE-4272-813B-DC9EA10E5F2D}"/>
    <cellStyle name="Explanatory Text 11" xfId="1014" xr:uid="{EF3D269B-E6AA-48EA-B6A8-F7989F6CCDED}"/>
    <cellStyle name="Explanatory Text 12" xfId="1015" xr:uid="{4B5AF293-DAC7-4AA8-9023-06047A26549B}"/>
    <cellStyle name="Explanatory Text 13" xfId="1016" xr:uid="{BCE0A4B5-3F28-4199-9D8C-C17A54C4744A}"/>
    <cellStyle name="Explanatory Text 14" xfId="1017" xr:uid="{A5755424-F9BB-467D-A9D7-0E4812D8890D}"/>
    <cellStyle name="Explanatory Text 15" xfId="1018" xr:uid="{E8F026CB-8F74-4647-BAF6-BF9F28420C5A}"/>
    <cellStyle name="Explanatory Text 16" xfId="1019" xr:uid="{4C1DDB68-662F-41B3-86B1-F4412EB336A0}"/>
    <cellStyle name="Explanatory Text 17" xfId="1020" xr:uid="{BA121E47-B372-42BB-A1EC-6DA1C8D50E90}"/>
    <cellStyle name="Explanatory Text 2" xfId="1021" xr:uid="{EC20C0C7-70A9-4262-94FD-07B7B38EA5A2}"/>
    <cellStyle name="Explanatory Text 3" xfId="1022" xr:uid="{3B72C986-5AD0-4FD3-888C-BA3BFB04DBA2}"/>
    <cellStyle name="Explanatory Text 4" xfId="1023" xr:uid="{5F661A49-670D-4F90-A9CF-B6253382CD76}"/>
    <cellStyle name="Explanatory Text 5" xfId="1024" xr:uid="{CFEBC0C7-FE85-46F1-9BAA-FB142F4629FA}"/>
    <cellStyle name="Explanatory Text 6" xfId="1025" xr:uid="{8180F127-F777-4A04-B7F9-FC1B2AF05802}"/>
    <cellStyle name="Explanatory Text 7" xfId="1026" xr:uid="{C7F5E134-20AE-44AA-859C-45815A53653A}"/>
    <cellStyle name="Explanatory Text 8" xfId="1027" xr:uid="{F152818C-06E8-40EC-8831-D0E14DB32975}"/>
    <cellStyle name="Explanatory Text 9" xfId="1028" xr:uid="{BC396A78-E4DE-42BB-A212-E485E66D9FFC}"/>
    <cellStyle name="F2" xfId="1029" xr:uid="{91308E64-FD63-4401-8E89-697CBF9667EA}"/>
    <cellStyle name="F3" xfId="1030" xr:uid="{D0F3BC8D-BC0C-4B98-AD6C-C22E7C0A7F45}"/>
    <cellStyle name="F4" xfId="1031" xr:uid="{1A625C6C-0D07-40BA-8754-3BCFAC4739C6}"/>
    <cellStyle name="F5" xfId="1032" xr:uid="{6CA54DF5-CD2B-4C83-9F7C-E9E45DE53DDA}"/>
    <cellStyle name="F6" xfId="1033" xr:uid="{21DAEDF3-0353-48F2-946F-34AA75D8B446}"/>
    <cellStyle name="F7" xfId="1034" xr:uid="{A0C48777-DB56-4BD9-A83F-5615128386CB}"/>
    <cellStyle name="F8" xfId="1035" xr:uid="{B845654C-9492-4702-88BA-8EA8FD109DD3}"/>
    <cellStyle name="Fixed" xfId="1036" xr:uid="{E8283D67-8727-4F6F-93DF-ACC098A8A0B5}"/>
    <cellStyle name="Good 10" xfId="1037" xr:uid="{CCD88321-2F11-41CD-B8F3-233410FDB775}"/>
    <cellStyle name="Good 11" xfId="1038" xr:uid="{AED6BCFA-2B7A-4D20-8B8B-52D73ED09572}"/>
    <cellStyle name="Good 12" xfId="1039" xr:uid="{CA5CF553-E075-4CF5-B189-FB165E7D441E}"/>
    <cellStyle name="Good 13" xfId="1040" xr:uid="{AB9A6BF7-CC76-4D53-96B4-7EC114A77071}"/>
    <cellStyle name="Good 14" xfId="1041" xr:uid="{9FA5D1ED-A1A0-43C7-AE8A-622B2C73DBB1}"/>
    <cellStyle name="Good 15" xfId="1042" xr:uid="{6734E02D-F839-4DE0-A7FF-4E33A45346EB}"/>
    <cellStyle name="Good 16" xfId="1043" xr:uid="{0B7E12B7-7EBB-4BF4-B8F0-4C5FBF6C8991}"/>
    <cellStyle name="Good 17" xfId="1044" xr:uid="{0A4C3632-3DDE-402B-B6A0-8F4A4B71E0AF}"/>
    <cellStyle name="Good 2" xfId="1045" xr:uid="{DE2EB4D8-AD50-463D-A349-DBAA69809386}"/>
    <cellStyle name="Good 3" xfId="1046" xr:uid="{51FD05AE-5F57-4E44-B9DC-BB24BCC3D0D0}"/>
    <cellStyle name="Good 4" xfId="1047" xr:uid="{5529D1DB-F122-4400-B380-0C5C87DD79D2}"/>
    <cellStyle name="Good 5" xfId="1048" xr:uid="{EA7E5BA5-ABAE-4465-A23A-9AD7587E5E16}"/>
    <cellStyle name="Good 6" xfId="1049" xr:uid="{A713586D-2C89-4101-9A6C-4FCFCCC9087C}"/>
    <cellStyle name="Good 7" xfId="1050" xr:uid="{F53B8DD8-2EF7-49E7-859B-5AE8A6AF5800}"/>
    <cellStyle name="Good 8" xfId="1051" xr:uid="{933E626E-13A0-44BD-90DE-5E722275F9D1}"/>
    <cellStyle name="Good 9" xfId="1052" xr:uid="{F35FDE31-EB1A-46A4-8F0D-B05D2150D9D2}"/>
    <cellStyle name="Grey" xfId="1053" xr:uid="{D8314D9B-59E6-4EAE-BB08-491330F1B89E}"/>
    <cellStyle name="Grey 2" xfId="1054" xr:uid="{E5D9AFA8-10AE-4D45-ACDA-439C93E6D797}"/>
    <cellStyle name="HEADER" xfId="1055" xr:uid="{1463D003-9EC9-4661-A905-2FD394DDF483}"/>
    <cellStyle name="Header1" xfId="1056" xr:uid="{A7F803F2-F9FA-428B-BB06-9C8E51B40763}"/>
    <cellStyle name="Header2" xfId="1057" xr:uid="{75596E1D-A95A-4D1E-AA5E-FF83E75344D1}"/>
    <cellStyle name="Heading 1 10" xfId="1058" xr:uid="{3064E5AD-E508-4ADE-8BC1-C3FB37300465}"/>
    <cellStyle name="Heading 1 11" xfId="1059" xr:uid="{81EF6494-95FD-4183-BA9F-59DBD3BD6431}"/>
    <cellStyle name="Heading 1 12" xfId="1060" xr:uid="{C2D9EAD8-7ECF-4652-973F-4F48D182A364}"/>
    <cellStyle name="Heading 1 13" xfId="1061" xr:uid="{A10D56F9-23DF-4E35-BB12-9FF93DE8EE2D}"/>
    <cellStyle name="Heading 1 14" xfId="1062" xr:uid="{422E42D2-8AC2-42A2-8AC9-9AE1033ADE95}"/>
    <cellStyle name="Heading 1 15" xfId="1063" xr:uid="{6933CC79-4848-4E3A-A477-804D507862BF}"/>
    <cellStyle name="Heading 1 16" xfId="1064" xr:uid="{6083C3AE-5829-4EBC-B942-46830DA487D6}"/>
    <cellStyle name="Heading 1 17" xfId="1065" xr:uid="{9B30B744-D013-43F2-A0DA-76F946DA2E2C}"/>
    <cellStyle name="Heading 1 2" xfId="1066" xr:uid="{BD61CA41-925C-4B79-8A9D-9C493FFF951C}"/>
    <cellStyle name="Heading 1 3" xfId="1067" xr:uid="{4EB933F4-96DD-4E16-86C7-A70CF1BDC4E5}"/>
    <cellStyle name="Heading 1 4" xfId="1068" xr:uid="{ED7F5B5F-86AB-4543-941F-A13CFDD30CC1}"/>
    <cellStyle name="Heading 1 5" xfId="1069" xr:uid="{1EC059D1-0861-48C9-B77F-09A4E5FF5F22}"/>
    <cellStyle name="Heading 1 6" xfId="1070" xr:uid="{9E463775-93EA-4E40-943E-C59793F45A3B}"/>
    <cellStyle name="Heading 1 7" xfId="1071" xr:uid="{386B3307-89AC-403A-9F82-3B6AB0E022DB}"/>
    <cellStyle name="Heading 1 8" xfId="1072" xr:uid="{3E1A61FF-1BDD-4F36-A73E-635BA024FAC3}"/>
    <cellStyle name="Heading 1 9" xfId="1073" xr:uid="{DCF71232-A195-4FB6-ACD8-F9ED96A046F1}"/>
    <cellStyle name="Heading 2 10" xfId="1074" xr:uid="{FC56F53C-7D11-48DD-913D-616759DD419A}"/>
    <cellStyle name="Heading 2 11" xfId="1075" xr:uid="{45D1B1F6-9BAF-4646-9965-1D97DF3A4D7A}"/>
    <cellStyle name="Heading 2 12" xfId="1076" xr:uid="{F9387DF1-B217-45AA-A4FF-CD617C72C91F}"/>
    <cellStyle name="Heading 2 13" xfId="1077" xr:uid="{0634735A-EDDA-49EA-9506-83361E5FD24F}"/>
    <cellStyle name="Heading 2 14" xfId="1078" xr:uid="{AC7773B9-2C87-4199-9B02-40FFEB47BB1A}"/>
    <cellStyle name="Heading 2 15" xfId="1079" xr:uid="{2A3DEB68-ABB1-485B-91EA-9DFAD5460C91}"/>
    <cellStyle name="Heading 2 16" xfId="1080" xr:uid="{20638E70-13B0-44D8-9623-E84206FD183D}"/>
    <cellStyle name="Heading 2 17" xfId="1081" xr:uid="{28A33CE1-374B-4DA8-B692-81DEF7B97446}"/>
    <cellStyle name="Heading 2 2" xfId="1082" xr:uid="{7507B5B5-EAC5-4A25-B5C4-90DFD7A135DF}"/>
    <cellStyle name="Heading 2 3" xfId="1083" xr:uid="{7B0D6F44-6445-48B1-885F-1922C17A6EEF}"/>
    <cellStyle name="Heading 2 4" xfId="1084" xr:uid="{4213BDF6-F043-4CCC-AED9-69AB8AF4A983}"/>
    <cellStyle name="Heading 2 5" xfId="1085" xr:uid="{D3F37A84-AEE3-47F0-9CB8-C95C499D0D8E}"/>
    <cellStyle name="Heading 2 6" xfId="1086" xr:uid="{D554AECA-4E33-4F3C-BE6C-5A56CCEE68A8}"/>
    <cellStyle name="Heading 2 7" xfId="1087" xr:uid="{2ACBA1DF-4270-4BF3-A238-6C9D9934BC34}"/>
    <cellStyle name="Heading 2 8" xfId="1088" xr:uid="{3EE1509C-4CD1-4349-80D1-742EB08E50A3}"/>
    <cellStyle name="Heading 2 9" xfId="1089" xr:uid="{EBB8C55C-F728-439A-8A16-752B769F8E90}"/>
    <cellStyle name="Heading 3 10" xfId="1090" xr:uid="{6E606611-ACEC-4844-B818-DE9C12AC7ABA}"/>
    <cellStyle name="Heading 3 11" xfId="1091" xr:uid="{549227FB-A482-454A-8BF8-E10D7C728317}"/>
    <cellStyle name="Heading 3 12" xfId="1092" xr:uid="{16261798-4A2B-4619-911C-F84B64A55BDF}"/>
    <cellStyle name="Heading 3 13" xfId="1093" xr:uid="{B15A7507-CCCC-4CFD-8402-3F01545FDF98}"/>
    <cellStyle name="Heading 3 14" xfId="1094" xr:uid="{27ABC797-A424-4824-A9B9-04BB0302CB45}"/>
    <cellStyle name="Heading 3 15" xfId="1095" xr:uid="{61BCB26D-EF69-4CC3-94E1-9CE5CDDCA38A}"/>
    <cellStyle name="Heading 3 16" xfId="1096" xr:uid="{C6EAE2C9-226D-464D-8DD5-C42599AAE348}"/>
    <cellStyle name="Heading 3 17" xfId="1097" xr:uid="{AF35702B-EEA4-4D6C-AAC2-AC648BAF9C82}"/>
    <cellStyle name="Heading 3 2" xfId="1098" xr:uid="{FEC2459A-125E-4329-8AAD-D40A5D5F4692}"/>
    <cellStyle name="Heading 3 3" xfId="1099" xr:uid="{D12F5887-342D-4DFA-B05E-9B4E2C86F3EF}"/>
    <cellStyle name="Heading 3 4" xfId="1100" xr:uid="{A2E44410-4D4F-41EA-935F-FB1CED718D80}"/>
    <cellStyle name="Heading 3 5" xfId="1101" xr:uid="{7D1B7AD7-C4DF-41CE-B167-945F2051287A}"/>
    <cellStyle name="Heading 3 6" xfId="1102" xr:uid="{630DE10C-0753-444E-8027-8607A5A4CCD4}"/>
    <cellStyle name="Heading 3 7" xfId="1103" xr:uid="{C0118A75-9B83-448F-9808-8A07FA40BFBB}"/>
    <cellStyle name="Heading 3 8" xfId="1104" xr:uid="{5553C41A-CC78-4DCF-B9A8-0DC9AAEC8FBC}"/>
    <cellStyle name="Heading 3 9" xfId="1105" xr:uid="{51CB53DC-E602-431E-AEBA-F1C3C9E20114}"/>
    <cellStyle name="Heading 4 10" xfId="1106" xr:uid="{BFE878A0-2D74-4A1C-AEE8-EE0F4B09A686}"/>
    <cellStyle name="Heading 4 11" xfId="1107" xr:uid="{1CE14442-BF87-485F-8B32-D6D79B14ACD0}"/>
    <cellStyle name="Heading 4 12" xfId="1108" xr:uid="{4B3894F1-63F3-4D0C-9D5D-E86F121358DC}"/>
    <cellStyle name="Heading 4 13" xfId="1109" xr:uid="{AD78F454-C534-4B82-A2BE-BB738C2636B1}"/>
    <cellStyle name="Heading 4 14" xfId="1110" xr:uid="{D87C9C0B-5C29-48E5-B4AC-288B6EB8C8A6}"/>
    <cellStyle name="Heading 4 15" xfId="1111" xr:uid="{2F802766-9A68-45E7-8A73-95A2C42E5F78}"/>
    <cellStyle name="Heading 4 16" xfId="1112" xr:uid="{F1A993E3-2D89-4D0E-941F-EBD9F6795304}"/>
    <cellStyle name="Heading 4 17" xfId="1113" xr:uid="{86720A7C-BABD-400B-98EE-422B2D60A69B}"/>
    <cellStyle name="Heading 4 2" xfId="1114" xr:uid="{64443AFE-3781-4A5F-8C14-5BC29611614D}"/>
    <cellStyle name="Heading 4 3" xfId="1115" xr:uid="{251F2FB4-C83C-4650-A02E-D80D4CE8AA25}"/>
    <cellStyle name="Heading 4 4" xfId="1116" xr:uid="{822FEDE5-91D7-4CCD-B169-89CC6636076C}"/>
    <cellStyle name="Heading 4 5" xfId="1117" xr:uid="{7B8CD4FD-CE68-4AEC-9080-E7CC618B5E72}"/>
    <cellStyle name="Heading 4 6" xfId="1118" xr:uid="{A9503D75-F647-4205-A8E4-A80B4EDFC395}"/>
    <cellStyle name="Heading 4 7" xfId="1119" xr:uid="{DFF86EDC-20E5-4505-814B-8CC4B7A6198B}"/>
    <cellStyle name="Heading 4 8" xfId="1120" xr:uid="{6723B383-3BEC-4911-800C-B29E196A93CE}"/>
    <cellStyle name="Heading 4 9" xfId="1121" xr:uid="{D7DE3AA4-9EBB-4635-9FEB-68CE6FF4B157}"/>
    <cellStyle name="Heading1" xfId="1122" xr:uid="{2AA218A6-43F5-49AF-8BD9-7CB9C7A7D93C}"/>
    <cellStyle name="Heading2" xfId="1123" xr:uid="{05236D49-BD66-43E5-A4E3-F154606820A9}"/>
    <cellStyle name="Hyperlink 2" xfId="1124" xr:uid="{870AC1A8-1A68-4C07-B0C8-5B849E7115F8}"/>
    <cellStyle name="Input [yellow]" xfId="1125" xr:uid="{45013911-2717-4CDF-A896-5657F91D2B2C}"/>
    <cellStyle name="Input [yellow] 2" xfId="1126" xr:uid="{D23698A2-CE77-4090-A1B6-CC0ACF4A33F5}"/>
    <cellStyle name="Input 10" xfId="1127" xr:uid="{EFB8AE11-7ADC-458B-9F2B-51C20DA6608B}"/>
    <cellStyle name="Input 11" xfId="1128" xr:uid="{26832A3F-0928-400F-B91D-388283F968D9}"/>
    <cellStyle name="Input 12" xfId="1129" xr:uid="{D96F577F-9AE8-4A3E-8287-E70E535A0292}"/>
    <cellStyle name="Input 13" xfId="1130" xr:uid="{6AD69364-B6C8-4129-9123-9C7D41AA8340}"/>
    <cellStyle name="Input 14" xfId="1131" xr:uid="{D719371F-9FDF-48E3-8338-EAEC0D5FFC8F}"/>
    <cellStyle name="Input 15" xfId="1132" xr:uid="{FF6C43B7-E229-4E28-B39A-E6FE7C68070C}"/>
    <cellStyle name="Input 16" xfId="1133" xr:uid="{3B91B123-D0E9-473D-9DA0-593AF593D0F9}"/>
    <cellStyle name="Input 17" xfId="1134" xr:uid="{D60B6817-AD1A-40D7-8996-6E8A0D9D0DAA}"/>
    <cellStyle name="Input 2" xfId="1135" xr:uid="{DDF9B782-CF44-4C5D-9858-127628E0B0D2}"/>
    <cellStyle name="Input 3" xfId="1136" xr:uid="{1405DE2D-4D28-4542-895B-8D7DC6F05626}"/>
    <cellStyle name="Input 4" xfId="1137" xr:uid="{F5F6C8F7-B35D-4E3C-9636-E31AA89CBAB9}"/>
    <cellStyle name="Input 5" xfId="1138" xr:uid="{6D479CB7-F008-4820-AB34-E308FE53C96E}"/>
    <cellStyle name="Input 6" xfId="1139" xr:uid="{F71010CE-8433-476B-A628-8C0164BAF7AE}"/>
    <cellStyle name="Input 7" xfId="1140" xr:uid="{DC87876E-865F-42B0-9575-BB163AFC59F3}"/>
    <cellStyle name="Input 8" xfId="1141" xr:uid="{84528B6F-2621-4276-9FFC-0D1D22F97A52}"/>
    <cellStyle name="Input 9" xfId="1142" xr:uid="{361281C0-3D23-4B4F-A6F5-C811010A7747}"/>
    <cellStyle name="Input Cells" xfId="1143" xr:uid="{D679FBFC-E046-4564-9951-5F570014AACB}"/>
    <cellStyle name="Linked Cell 10" xfId="1144" xr:uid="{97044E13-F17D-4A78-A8D9-93088F8AA99F}"/>
    <cellStyle name="Linked Cell 11" xfId="1145" xr:uid="{9E8B1CDF-FD14-4BEE-A8A8-98E43C64AEC0}"/>
    <cellStyle name="Linked Cell 12" xfId="1146" xr:uid="{971B6C05-1B64-4EFF-AB69-585CAAC8E558}"/>
    <cellStyle name="Linked Cell 13" xfId="1147" xr:uid="{9C2531EA-3BCE-4E33-B0CB-C04FCE89D6DD}"/>
    <cellStyle name="Linked Cell 14" xfId="1148" xr:uid="{BCC563C0-C6EE-423A-9FF6-B2A8ABDD11B2}"/>
    <cellStyle name="Linked Cell 15" xfId="1149" xr:uid="{D1F33E87-B504-471F-848E-ED333A92ABB7}"/>
    <cellStyle name="Linked Cell 16" xfId="1150" xr:uid="{5F105191-7EDA-4F87-B5BB-94542DB99F5E}"/>
    <cellStyle name="Linked Cell 17" xfId="1151" xr:uid="{030891AD-42CC-458D-8CF2-16ACD972DC6D}"/>
    <cellStyle name="Linked Cell 2" xfId="1152" xr:uid="{8CD529E4-6460-447B-8F8E-41847BBD1F71}"/>
    <cellStyle name="Linked Cell 3" xfId="1153" xr:uid="{B939CD45-F9C6-417B-B297-D4EC20D963C9}"/>
    <cellStyle name="Linked Cell 4" xfId="1154" xr:uid="{8D21E3EA-B78D-4F4D-B81A-D4DDEE8FD4D0}"/>
    <cellStyle name="Linked Cell 5" xfId="1155" xr:uid="{02A245CE-84FF-4D36-9703-6B4E39DDEF95}"/>
    <cellStyle name="Linked Cell 6" xfId="1156" xr:uid="{3227F8BE-E33D-4BC6-950B-6771C1BC8D25}"/>
    <cellStyle name="Linked Cell 7" xfId="1157" xr:uid="{AB109F5F-1111-4D51-902B-1AF627889DAF}"/>
    <cellStyle name="Linked Cell 8" xfId="1158" xr:uid="{EEB529F1-C478-41BF-8729-854DAE0BDDB9}"/>
    <cellStyle name="Linked Cell 9" xfId="1159" xr:uid="{F7ED217A-F5FA-43CF-BE53-F6C1EB38829F}"/>
    <cellStyle name="Linked Cells" xfId="1160" xr:uid="{83AF7AEA-FACB-42A1-A4C4-E0EF437570FB}"/>
    <cellStyle name="Millares [0]_96 Risk" xfId="1161" xr:uid="{9C5265C0-8572-444D-ADFC-A244135C7A43}"/>
    <cellStyle name="Millares_96 Risk" xfId="1162" xr:uid="{CDEBB6C8-C64A-4166-BEB7-777F5C9E58CA}"/>
    <cellStyle name="Milliers [0]_!!!GO" xfId="1163" xr:uid="{85A9A10A-87E5-48D9-9E2E-FAF78A8E4A27}"/>
    <cellStyle name="Milliers_!!!GO" xfId="1164" xr:uid="{927FED93-15C8-4B47-8361-0D2663E67871}"/>
    <cellStyle name="Model" xfId="1165" xr:uid="{B5F68451-907D-4CEA-A998-78E38BC0AFFE}"/>
    <cellStyle name="Moneda [0]_96 Risk" xfId="1166" xr:uid="{393B7C97-EBB2-421E-9B43-B7A57C92F66E}"/>
    <cellStyle name="Moneda_96 Risk" xfId="1167" xr:uid="{88D6055D-841A-439E-88C6-F598EF821C30}"/>
    <cellStyle name="Monetaire [0]_!!!GO" xfId="1168" xr:uid="{CF95A89B-89F6-419E-99A8-FDECCC720B4F}"/>
    <cellStyle name="Monetaire_!!!GO" xfId="1169" xr:uid="{698C515C-31EA-46E9-8627-FC1EF19AF0F7}"/>
    <cellStyle name="Neutral 10" xfId="1170" xr:uid="{5DEB5CD5-CC82-48BF-8EAA-C37B0497102B}"/>
    <cellStyle name="Neutral 11" xfId="1171" xr:uid="{50A457AB-ED9D-41A9-ABF6-96C39E0E105A}"/>
    <cellStyle name="Neutral 12" xfId="1172" xr:uid="{A53B49D7-EE06-4CAB-80A7-1CFECE87FFC6}"/>
    <cellStyle name="Neutral 13" xfId="1173" xr:uid="{B85411B5-0CA6-4372-8FFD-AEC23A586F20}"/>
    <cellStyle name="Neutral 14" xfId="1174" xr:uid="{EBC63918-88FE-433D-B046-7238E4EDE12A}"/>
    <cellStyle name="Neutral 15" xfId="1175" xr:uid="{3F6137FB-039E-4C0A-A9F7-7B051A3D980C}"/>
    <cellStyle name="Neutral 16" xfId="1176" xr:uid="{936BA049-8620-4A1E-A96E-01088038BE33}"/>
    <cellStyle name="Neutral 17" xfId="1177" xr:uid="{B14997F5-8469-43A0-B564-C92BD579E484}"/>
    <cellStyle name="Neutral 2" xfId="1178" xr:uid="{AB6E0E03-309E-4851-A5BF-1C0D3400D7B6}"/>
    <cellStyle name="Neutral 3" xfId="1179" xr:uid="{B253992C-3C4D-410D-B8C2-038071FF6D85}"/>
    <cellStyle name="Neutral 4" xfId="1180" xr:uid="{BCD22240-9104-442D-B649-4B2557B1B416}"/>
    <cellStyle name="Neutral 5" xfId="1181" xr:uid="{A40CDD5D-A929-4786-98A4-B3BBEDD4DB07}"/>
    <cellStyle name="Neutral 6" xfId="1182" xr:uid="{F8CD92D4-C01D-4520-B3FA-A681F5EE73A3}"/>
    <cellStyle name="Neutral 7" xfId="1183" xr:uid="{71580A24-61C1-4D05-B515-145B0108B81E}"/>
    <cellStyle name="Neutral 8" xfId="1184" xr:uid="{71D96F9B-6756-4EC1-80B2-2633248DE267}"/>
    <cellStyle name="Neutral 9" xfId="1185" xr:uid="{2BF1595B-7E13-400C-AA5D-04B3CFEB2488}"/>
    <cellStyle name="no dec" xfId="1186" xr:uid="{F336461C-606C-4149-AC41-A651374F87FC}"/>
    <cellStyle name="ÑONVÒ" xfId="1187" xr:uid="{AF3464A4-357D-4C6D-8596-36CCB3CB1D5A}"/>
    <cellStyle name="Normal" xfId="0" builtinId="0"/>
    <cellStyle name="Normal - Style1" xfId="1188" xr:uid="{50745D9B-0261-44F7-9FA9-A3AAE51A08CE}"/>
    <cellStyle name="Normal - Style1 2" xfId="1189" xr:uid="{E107A724-7A3A-4859-9E9F-9B24BA1550B9}"/>
    <cellStyle name="Normal 10" xfId="1190" xr:uid="{C76B4751-F24A-42C4-AA17-E726917CAA6D}"/>
    <cellStyle name="Normal 10 2" xfId="1191" xr:uid="{0D29CB77-700A-4157-8723-479874C2D94C}"/>
    <cellStyle name="Normal 10 3" xfId="1192" xr:uid="{6DFF87F5-7D72-4688-95F2-C8E7D59527BF}"/>
    <cellStyle name="Normal 10 4" xfId="1193" xr:uid="{BFB61FA6-9492-4FA7-812F-A2181F35D12C}"/>
    <cellStyle name="Normal 10 5" xfId="1194" xr:uid="{0ACF2862-46D2-423B-8ADD-9D6D75DB0B23}"/>
    <cellStyle name="Normal 10 6" xfId="1195" xr:uid="{C351E865-3DC4-4D5B-B5B2-1B130FEBD2B8}"/>
    <cellStyle name="Normal 10_FINAL INVOICE# 0634 PANA SEA" xfId="1196" xr:uid="{D8F07506-4E92-43D1-AF96-54278808873A}"/>
    <cellStyle name="Normal 11" xfId="1197" xr:uid="{10BBBB75-596B-4C11-AF6B-59E43AC24B33}"/>
    <cellStyle name="Normal 12" xfId="1198" xr:uid="{AF8AD4D7-1732-4BFC-A12C-418880857779}"/>
    <cellStyle name="Normal 13" xfId="1199" xr:uid="{EF3DE119-2320-453A-B8D5-0537D459F325}"/>
    <cellStyle name="Normal 14" xfId="1200" xr:uid="{0D54A575-87F7-40AC-9EDB-71369A43D934}"/>
    <cellStyle name="Normal 15" xfId="1201" xr:uid="{46A63784-9787-4D93-9B31-BD954F05F650}"/>
    <cellStyle name="Normal 16" xfId="1202" xr:uid="{1CCB51F4-054A-4920-B2E8-CCA9E44C9EDF}"/>
    <cellStyle name="Normal 17" xfId="1203" xr:uid="{F449C347-9027-4D27-9464-8308F244ED6B}"/>
    <cellStyle name="Normal 18" xfId="1204" xr:uid="{B67C319F-B57F-4912-A4CB-190642E9FC28}"/>
    <cellStyle name="Normal 19" xfId="1205" xr:uid="{7553F3C8-616F-451B-B53A-20DEA903A7CF}"/>
    <cellStyle name="Normal 19 2" xfId="1206" xr:uid="{B95E108B-D00A-41C9-93D4-AF1BBCE341A8}"/>
    <cellStyle name="Normal 19 3" xfId="1207" xr:uid="{6E2670BF-3611-4153-8663-D1EE1DC0D83A}"/>
    <cellStyle name="Normal 19 4" xfId="1208" xr:uid="{070598D8-A007-419E-9B6D-4C150600BD6F}"/>
    <cellStyle name="Normal 19 5" xfId="1209" xr:uid="{ED97423A-F953-467C-AEE8-C280D79CA657}"/>
    <cellStyle name="Normal 19 6" xfId="1210" xr:uid="{890A7194-07A9-4E33-A449-A8475AF0046F}"/>
    <cellStyle name="Normal 19 7" xfId="1211" xr:uid="{94CBEC6A-535A-4E9C-84D0-68F6C608B844}"/>
    <cellStyle name="Normal 19_PGCL-439 CANADA-HELLMAN- ISD#3366830000, 3366840000, 3366850000" xfId="1212" xr:uid="{9D8F0EAF-4810-406F-884E-F74026E72D0F}"/>
    <cellStyle name="Normal 2" xfId="6" xr:uid="{00000000-0005-0000-0000-000005000000}"/>
    <cellStyle name="Normal 2 10" xfId="1214" xr:uid="{D3BDE404-CDA1-4539-8B37-78D6C119BFCE}"/>
    <cellStyle name="Normal 2 10 2" xfId="1215" xr:uid="{F008EB0B-F29A-4290-94B8-85A2985CE4F2}"/>
    <cellStyle name="Normal 2 10 3" xfId="1216" xr:uid="{D10864BC-9FEA-4F75-9AFF-7C1E4E7F4D5F}"/>
    <cellStyle name="Normal 2 10 4" xfId="1217" xr:uid="{AF65F090-102D-4D1A-8555-6DA2A133CFAA}"/>
    <cellStyle name="Normal 2 11" xfId="1218" xr:uid="{298A9B7F-784A-4B10-B9DA-5893B12A260F}"/>
    <cellStyle name="Normal 2 12" xfId="1219" xr:uid="{2981E88F-F49D-42CB-9727-0861DBE09968}"/>
    <cellStyle name="Normal 2 13" xfId="1220" xr:uid="{D4187C43-9A9E-4950-8649-466AA3B8A260}"/>
    <cellStyle name="Normal 2 14" xfId="1221" xr:uid="{5679F111-EE17-49D0-B93D-A07F56A38040}"/>
    <cellStyle name="Normal 2 15" xfId="1222" xr:uid="{190E8D23-96A3-47D5-BE6D-A38EA31C9306}"/>
    <cellStyle name="Normal 2 16" xfId="1223" xr:uid="{01F7C496-2DAE-4160-ABB5-9E6BA97EB910}"/>
    <cellStyle name="Normal 2 17" xfId="1224" xr:uid="{ED9A9D6D-AD53-458E-83B0-637DC0FE17D8}"/>
    <cellStyle name="Normal 2 18" xfId="1225" xr:uid="{7F97E1C9-3ECD-45FA-A131-255991E7CD8D}"/>
    <cellStyle name="Normal 2 19" xfId="1226" xr:uid="{2641BBA0-579F-4DB2-91EC-485555C5A7F6}"/>
    <cellStyle name="Normal 2 2" xfId="1227" xr:uid="{5FA38B6B-5D7A-4522-8DC3-1649CAE8EC7B}"/>
    <cellStyle name="Normal 2 2 10" xfId="1228" xr:uid="{67CC056A-AA44-446D-A442-EDE31A188A9E}"/>
    <cellStyle name="Normal 2 2 11" xfId="1229" xr:uid="{D4135E97-C982-4CB1-AE70-A432197FC1B7}"/>
    <cellStyle name="Normal 2 2 12" xfId="1230" xr:uid="{994A4F0F-07C1-47B4-88B0-780939FFA584}"/>
    <cellStyle name="Normal 2 2 13" xfId="1231" xr:uid="{4FA6071C-3176-4309-A1B6-EB16CA0E0275}"/>
    <cellStyle name="Normal 2 2 14" xfId="1232" xr:uid="{8FD817D7-D5DF-496D-81DF-B2E32C5ECB3E}"/>
    <cellStyle name="Normal 2 2 2" xfId="1233" xr:uid="{8DE71EBD-5A55-46A3-BC8C-0943BE9CFC26}"/>
    <cellStyle name="Normal 2 2 2 2" xfId="1234" xr:uid="{5E844241-C885-490B-A4C3-502308E25959}"/>
    <cellStyle name="Normal 2 2 2 2 2" xfId="1235" xr:uid="{B8A33B68-F1E5-4448-8359-18D70411346C}"/>
    <cellStyle name="Normal 2 2 2 2 3" xfId="1236" xr:uid="{329B058A-5446-4BED-B0A7-F820A4A53FC9}"/>
    <cellStyle name="Normal 2 2 2 2 4" xfId="1237" xr:uid="{2FD59BC5-6C27-411B-AD87-E455E8E00FB4}"/>
    <cellStyle name="Normal 2 2 2 2 5" xfId="1238" xr:uid="{5CA6234F-C4A5-4922-B829-4BEAB209B380}"/>
    <cellStyle name="Normal 2 2 2 2 6" xfId="1239" xr:uid="{90BAD3D5-DFF3-4637-949E-74620A129EDF}"/>
    <cellStyle name="Normal 2 2 2 2_INV+PL-0129" xfId="1240" xr:uid="{994F2506-F056-4FB5-9B2B-74DCEEAD1AC3}"/>
    <cellStyle name="Normal 2 2 2 3" xfId="1241" xr:uid="{CD32FD8B-4185-4804-9705-B5C9701908B9}"/>
    <cellStyle name="Normal 2 2 2 4" xfId="1242" xr:uid="{6F685886-E1C9-40C4-A066-2233D26E0F31}"/>
    <cellStyle name="Normal 2 2 2 5" xfId="1243" xr:uid="{F535CDE8-AE2B-4D01-ABE6-5C2FE8A963E1}"/>
    <cellStyle name="Normal 2 2 2 6" xfId="1244" xr:uid="{AFCC618A-CCB0-45DE-BF63-406E2D557358}"/>
    <cellStyle name="Normal 2 2 2 7" xfId="1245" xr:uid="{36301FCA-D90E-4A7C-B561-224664A773CF}"/>
    <cellStyle name="Normal 2 2 2_Invoice and Packing list-P-375-602-air" xfId="1246" xr:uid="{4372FB7E-EAF3-438B-86FF-089DD73B1BE9}"/>
    <cellStyle name="Normal 2 2 3" xfId="1247" xr:uid="{FB9A3C2B-0AE3-4925-88FF-329CAFD0AFB5}"/>
    <cellStyle name="Normal 2 2 4" xfId="1248" xr:uid="{8A674F76-8236-4FD7-821A-ED3D367DD8D8}"/>
    <cellStyle name="Normal 2 2 5" xfId="1249" xr:uid="{166CF100-D0B4-435D-A90C-D96DD15B0683}"/>
    <cellStyle name="Normal 2 2 6" xfId="1250" xr:uid="{A6A6533F-A78B-4C12-807B-411E81C5DECA}"/>
    <cellStyle name="Normal 2 2 7" xfId="1251" xr:uid="{7560269B-00E2-409C-955F-54F3D6C4EE22}"/>
    <cellStyle name="Normal 2 2 8" xfId="1252" xr:uid="{2454F5A0-ADE2-4F84-81BB-6B40ADBF156B}"/>
    <cellStyle name="Normal 2 2 9" xfId="1253" xr:uid="{4674EB84-B359-4753-867E-7B7EA8E29180}"/>
    <cellStyle name="Normal 2 2_Invoice and Packing list-P-375-602-air" xfId="1254" xr:uid="{C54A9F05-2951-4D35-9D83-CBB35B60A16F}"/>
    <cellStyle name="Normal 2 20" xfId="1255" xr:uid="{460DCD71-A802-4BD1-A2E0-09DD762FB3E8}"/>
    <cellStyle name="Normal 2 21" xfId="1256" xr:uid="{4622FAA2-6E84-4A19-B3F0-6730DE5456B0}"/>
    <cellStyle name="Normal 2 22" xfId="1257" xr:uid="{5E023C2A-E5EA-4652-A35C-C2357785FA02}"/>
    <cellStyle name="Normal 2 23" xfId="1258" xr:uid="{A717A146-C7A0-400D-9F1A-03570D64302A}"/>
    <cellStyle name="Normal 2 24" xfId="1259" xr:uid="{F172C2EE-1658-4FAB-85AA-922AE1F556E3}"/>
    <cellStyle name="Normal 2 25" xfId="1213" xr:uid="{DDBF3D1E-C71B-4311-B345-F2930B669E73}"/>
    <cellStyle name="Normal 2 3" xfId="1260" xr:uid="{5881BD39-5DEA-4767-AD20-87E15351D305}"/>
    <cellStyle name="Normal 2 3 10" xfId="1261" xr:uid="{F00F4F7A-E96F-4413-AD4C-B9F243DF7A26}"/>
    <cellStyle name="Normal 2 3 11" xfId="1262" xr:uid="{4E601A23-B662-4C42-91D3-CC925D99DD60}"/>
    <cellStyle name="Normal 2 3 12" xfId="1263" xr:uid="{482D2639-579D-4676-A12D-72E1EF514D98}"/>
    <cellStyle name="Normal 2 3 13" xfId="1264" xr:uid="{5CDB4568-2E6F-4072-8F81-7EE62A5EA99C}"/>
    <cellStyle name="Normal 2 3 14" xfId="1265" xr:uid="{E7B0BDB0-20AF-457C-B698-07F7BF657132}"/>
    <cellStyle name="Normal 2 3 15" xfId="1266" xr:uid="{310E5D7C-C88A-4807-8C97-452E8ED652B1}"/>
    <cellStyle name="Normal 2 3 16" xfId="1267" xr:uid="{AA84AE64-BD37-494A-999D-F9F7A98995F1}"/>
    <cellStyle name="Normal 2 3 2" xfId="1268" xr:uid="{9314EA96-9975-4C3F-A38B-7A85655BF871}"/>
    <cellStyle name="Normal 2 3 3" xfId="1269" xr:uid="{5166540E-A217-4249-A1B7-35E28D97944F}"/>
    <cellStyle name="Normal 2 3 4" xfId="1270" xr:uid="{E773B8E5-34B0-4C6F-8436-5BB11D18AB05}"/>
    <cellStyle name="Normal 2 3 5" xfId="1271" xr:uid="{08E4E599-DAF0-4AC5-88C6-90B74F785E27}"/>
    <cellStyle name="Normal 2 3 6" xfId="1272" xr:uid="{13A16ED2-9D0D-417B-9922-217AF3661E14}"/>
    <cellStyle name="Normal 2 3 7" xfId="1273" xr:uid="{FDCC53A0-7058-4ABE-89BD-1CAC3E28CB75}"/>
    <cellStyle name="Normal 2 3 8" xfId="1274" xr:uid="{25240C91-6D2C-4988-B29A-80B1B460D83A}"/>
    <cellStyle name="Normal 2 3 9" xfId="1275" xr:uid="{9CB9A7F0-B743-404F-83CD-859161EE58BC}"/>
    <cellStyle name="Normal 2 4" xfId="1276" xr:uid="{024CF87C-1F15-4117-BE0C-AD52BF6FC3F3}"/>
    <cellStyle name="Normal 2 4 10" xfId="1277" xr:uid="{0B493B82-A70C-49C1-8CF2-5D2EDA9CC040}"/>
    <cellStyle name="Normal 2 4 11" xfId="1278" xr:uid="{2C21A553-7D0F-485E-8A5D-F1791BE52104}"/>
    <cellStyle name="Normal 2 4 12" xfId="1279" xr:uid="{034E9A2F-8C20-4CB1-9520-D836579A9796}"/>
    <cellStyle name="Normal 2 4 13" xfId="1280" xr:uid="{E7206DF4-666F-4407-96D4-2F80ADD9F1F6}"/>
    <cellStyle name="Normal 2 4 14" xfId="1281" xr:uid="{C39931DB-7081-4612-926C-59B41313CD04}"/>
    <cellStyle name="Normal 2 4 15" xfId="1282" xr:uid="{59DDAD24-5AB7-4192-8864-2873E37C57AE}"/>
    <cellStyle name="Normal 2 4 16" xfId="1283" xr:uid="{6D00262F-8BC3-4BBF-9A5B-04C686B13C84}"/>
    <cellStyle name="Normal 2 4 2" xfId="1284" xr:uid="{229D76C7-83F1-4885-B66A-753C1CCB4C08}"/>
    <cellStyle name="Normal 2 4 2 2" xfId="1285" xr:uid="{02E35D5A-E489-4DF7-ACE7-3C05507A35FC}"/>
    <cellStyle name="Normal 2 4 2 3" xfId="1286" xr:uid="{1F83459F-9B73-4409-9EA1-C9E39A2BC5E8}"/>
    <cellStyle name="Normal 2 4 2 4" xfId="1287" xr:uid="{B3102219-C1B1-4EF1-B461-A17FCAE51684}"/>
    <cellStyle name="Normal 2 4 3" xfId="1288" xr:uid="{300BCDFA-5EC7-4C1D-91DE-31DD42EE15E9}"/>
    <cellStyle name="Normal 2 4 3 2" xfId="1289" xr:uid="{FBF865DB-B851-412C-86D9-3AE8532C9B46}"/>
    <cellStyle name="Normal 2 4 3 3" xfId="1290" xr:uid="{7E8EA114-D52B-4437-A731-2A86FBF66631}"/>
    <cellStyle name="Normal 2 4 3 4" xfId="1291" xr:uid="{D4DFA548-143E-4A7E-B51E-2BB2F7F5BC89}"/>
    <cellStyle name="Normal 2 4 4" xfId="1292" xr:uid="{FEE07CB2-D16B-46FE-B528-2C27F1E30844}"/>
    <cellStyle name="Normal 2 4 4 2" xfId="1293" xr:uid="{7F68A044-B420-4EF9-B1AD-13456067490D}"/>
    <cellStyle name="Normal 2 4 4 3" xfId="1294" xr:uid="{BB5C809C-2229-4896-8282-36BC456BAE06}"/>
    <cellStyle name="Normal 2 4 4 4" xfId="1295" xr:uid="{3ABB5E8E-68BE-46CC-8089-2F3B0F27A75B}"/>
    <cellStyle name="Normal 2 4 5" xfId="1296" xr:uid="{689B2DF7-8B9F-4738-B75A-A584BFCEEBC5}"/>
    <cellStyle name="Normal 2 4 5 2" xfId="1297" xr:uid="{214C0F9A-4AFF-41FD-A5C0-29ED4E4BD268}"/>
    <cellStyle name="Normal 2 4 5 3" xfId="1298" xr:uid="{B2EF0584-40FE-46D7-9365-5E94F8DD3E22}"/>
    <cellStyle name="Normal 2 4 5 4" xfId="1299" xr:uid="{F1D99EE4-9B56-4BBA-BB95-CA584149DDE4}"/>
    <cellStyle name="Normal 2 4 6" xfId="1300" xr:uid="{7100959C-A882-400B-BA13-C8596AD8E6EE}"/>
    <cellStyle name="Normal 2 4 6 2" xfId="1301" xr:uid="{23172CBF-6A96-41CC-A7E4-DD6379BF264C}"/>
    <cellStyle name="Normal 2 4 6 3" xfId="1302" xr:uid="{27C3FCB4-4411-49CD-AE2B-1988F796539D}"/>
    <cellStyle name="Normal 2 4 6 4" xfId="1303" xr:uid="{86BE922A-85A3-4BEF-9BA5-745B0F9593AA}"/>
    <cellStyle name="Normal 2 4 7" xfId="1304" xr:uid="{0CC08F0B-1CFE-4975-AD96-34591A945673}"/>
    <cellStyle name="Normal 2 4 8" xfId="1305" xr:uid="{2C414F38-B872-42E8-8F9F-242508659446}"/>
    <cellStyle name="Normal 2 4 9" xfId="1306" xr:uid="{310D01B2-1774-4540-AD19-5B7F72D66285}"/>
    <cellStyle name="Normal 2 5" xfId="1307" xr:uid="{56194FB1-39F6-42E7-B73B-5AC5F969769A}"/>
    <cellStyle name="Normal 2 5 10" xfId="1308" xr:uid="{2C6C6BCC-FFAA-40A6-8150-9E71A0910882}"/>
    <cellStyle name="Normal 2 5 11" xfId="1309" xr:uid="{AAC48296-B228-41CF-B311-56A342C78F3C}"/>
    <cellStyle name="Normal 2 5 12" xfId="1310" xr:uid="{FCE682A9-3B37-467D-AFBD-CB23FAB4C59B}"/>
    <cellStyle name="Normal 2 5 13" xfId="1311" xr:uid="{EA6EF087-95FE-40E6-B78B-A8842DC2782F}"/>
    <cellStyle name="Normal 2 5 14" xfId="1312" xr:uid="{EB3F38CE-561B-4C95-A7C6-F70F0AEB6ADB}"/>
    <cellStyle name="Normal 2 5 15" xfId="1313" xr:uid="{83E2BF6D-1DD1-48F5-8390-CCD60223CFDB}"/>
    <cellStyle name="Normal 2 5 16" xfId="1314" xr:uid="{A7C9634A-1E56-45CB-AA28-AFAE121E060E}"/>
    <cellStyle name="Normal 2 5 2" xfId="1315" xr:uid="{F6A972B8-E4FD-4C5B-852A-EF099CE0C8DC}"/>
    <cellStyle name="Normal 2 5 3" xfId="1316" xr:uid="{94BD9D3B-D1EA-4CC0-9A01-AA3F09711BE4}"/>
    <cellStyle name="Normal 2 5 4" xfId="1317" xr:uid="{29239D0C-C72B-448C-9AE4-554306B830DC}"/>
    <cellStyle name="Normal 2 5 5" xfId="1318" xr:uid="{25C3C65E-601D-48C7-9923-6D1B7D5B3FA4}"/>
    <cellStyle name="Normal 2 5 6" xfId="1319" xr:uid="{4C3153FB-F723-4EEB-A2D7-C6CA8DA86596}"/>
    <cellStyle name="Normal 2 5 7" xfId="1320" xr:uid="{7C94CC9B-70D7-4D17-8882-86B79F5CB554}"/>
    <cellStyle name="Normal 2 5 8" xfId="1321" xr:uid="{AF3A591D-D437-4CF9-A409-994CD94385E4}"/>
    <cellStyle name="Normal 2 5 9" xfId="1322" xr:uid="{2ED75AB2-9EFB-430F-9D08-CF08121ED7FB}"/>
    <cellStyle name="Normal 2 6" xfId="1323" xr:uid="{CFBC2E21-9CC4-4B4C-B198-BB342FFC8A86}"/>
    <cellStyle name="Normal 2 6 10" xfId="1324" xr:uid="{68EBC081-B804-40AD-BE2E-6BFF27AB26FD}"/>
    <cellStyle name="Normal 2 6 11" xfId="1325" xr:uid="{78DE09F4-6F40-4142-9D93-D59FCBBA780E}"/>
    <cellStyle name="Normal 2 6 12" xfId="1326" xr:uid="{656B4246-A126-4137-9060-3AA617C6D6E9}"/>
    <cellStyle name="Normal 2 6 13" xfId="1327" xr:uid="{F23FB625-0707-4743-8A69-0439B73E6C7A}"/>
    <cellStyle name="Normal 2 6 14" xfId="1328" xr:uid="{2EAA30A9-B866-437A-8103-92D2379B950F}"/>
    <cellStyle name="Normal 2 6 15" xfId="1329" xr:uid="{7196452E-B1BE-44DF-A630-E4B1AD29F657}"/>
    <cellStyle name="Normal 2 6 16" xfId="1330" xr:uid="{C5EE4E2C-22E4-4298-AE68-1C0EAE26D52A}"/>
    <cellStyle name="Normal 2 6 2" xfId="1331" xr:uid="{4596074C-3B07-4C54-BEB4-A8D58A1D88EF}"/>
    <cellStyle name="Normal 2 6 3" xfId="1332" xr:uid="{4BDE36F3-DACE-455D-BBAA-B73F89271E21}"/>
    <cellStyle name="Normal 2 6 4" xfId="1333" xr:uid="{AA73422D-FCC5-4D7D-B68E-4E430A14EE8B}"/>
    <cellStyle name="Normal 2 6 5" xfId="1334" xr:uid="{52D15019-6E84-40B2-B70B-8A11CD2B72DB}"/>
    <cellStyle name="Normal 2 6 6" xfId="1335" xr:uid="{88F77D5A-19D5-4242-A037-844C2B3CE16D}"/>
    <cellStyle name="Normal 2 6 7" xfId="1336" xr:uid="{0AEDB457-2026-4F21-9C27-8CF3207BD536}"/>
    <cellStyle name="Normal 2 6 8" xfId="1337" xr:uid="{83C43ABB-AF1B-4692-AB90-7E414DCBBB2C}"/>
    <cellStyle name="Normal 2 6 9" xfId="1338" xr:uid="{E8014477-782D-4371-9B59-E84307DDE005}"/>
    <cellStyle name="Normal 2 7" xfId="1339" xr:uid="{ECB10938-6854-40A8-AA8A-4E5F3FBFED85}"/>
    <cellStyle name="Normal 2 7 2" xfId="1340" xr:uid="{D09FFA47-278F-41D6-A691-CBE2F3AC03D6}"/>
    <cellStyle name="Normal 2 7 3" xfId="1341" xr:uid="{8CB86A22-8B6F-4B38-A2C9-8F7FE961C187}"/>
    <cellStyle name="Normal 2 7 4" xfId="1342" xr:uid="{7BB18835-C459-4997-951B-3ECBBBA22595}"/>
    <cellStyle name="Normal 2 7 5" xfId="1343" xr:uid="{CB33BBDB-00A0-4B93-8839-1395CC267919}"/>
    <cellStyle name="Normal 2 7 6" xfId="1344" xr:uid="{933F91A5-B78E-46E3-9C8C-DFBB2E0B27C2}"/>
    <cellStyle name="Normal 2 7 7" xfId="1345" xr:uid="{F3B7158A-6ED8-4E24-A0B8-93E3ED5E93E5}"/>
    <cellStyle name="Normal 2 7 8" xfId="1346" xr:uid="{1E51DBB2-3FD2-48A7-B457-D47CD61CD926}"/>
    <cellStyle name="Normal 2 8" xfId="1347" xr:uid="{3D170E3D-EFBD-44D4-8B3E-FD0647EBA63E}"/>
    <cellStyle name="Normal 2 8 2" xfId="1348" xr:uid="{037DBCBA-C46C-4667-BF45-DC2ADD872C10}"/>
    <cellStyle name="Normal 2 8 3" xfId="1349" xr:uid="{2BD2133E-64FA-4534-9A01-1F0157EFF0DC}"/>
    <cellStyle name="Normal 2 8 4" xfId="1350" xr:uid="{00676D04-C515-4CA1-8A95-5AA12EC1E210}"/>
    <cellStyle name="Normal 2 8 5" xfId="1351" xr:uid="{263F819B-A27E-4328-94A8-40C76660D1A3}"/>
    <cellStyle name="Normal 2 8 6" xfId="1352" xr:uid="{E42ABFD5-A213-4FE1-A601-D179240B4609}"/>
    <cellStyle name="Normal 2 8 7" xfId="1353" xr:uid="{4DCE703F-196B-4A09-A752-3B525B0E3A21}"/>
    <cellStyle name="Normal 2 8 8" xfId="1354" xr:uid="{DFE90432-B7FC-4FD2-AAAD-5B7BAB329758}"/>
    <cellStyle name="Normal 2 9" xfId="1355" xr:uid="{FA360221-26AE-4743-BE36-315ED8079657}"/>
    <cellStyle name="Normal 2 9 2" xfId="1356" xr:uid="{A141AEC7-5C8E-480F-B1A8-8304882EDEE7}"/>
    <cellStyle name="Normal 2 9 3" xfId="1357" xr:uid="{95C1404E-E96A-4CF1-9657-202650B1F30D}"/>
    <cellStyle name="Normal 2 9 4" xfId="1358" xr:uid="{CFCE6383-4D33-4DD5-83F3-803ED2B63CDC}"/>
    <cellStyle name="Normal 2 9 5" xfId="1359" xr:uid="{E4FF2787-A6DF-4CCC-B1AE-A3BFF43D9013}"/>
    <cellStyle name="Normal 2 9 6" xfId="1360" xr:uid="{1AEBB8F5-F39B-4164-969A-94D044ABC72A}"/>
    <cellStyle name="Normal 2 9 7" xfId="1361" xr:uid="{686548C6-0F69-4D97-89B2-4801D8039E15}"/>
    <cellStyle name="Normal 2 9 8" xfId="1362" xr:uid="{E1F83D9C-BAF2-4E52-9F69-1360B4E599DA}"/>
    <cellStyle name="Normal 2_~7071109" xfId="1363" xr:uid="{1327B1BE-28F5-47ED-A3A8-579E863D3424}"/>
    <cellStyle name="Normal 20" xfId="1364" xr:uid="{A29C5542-782A-49F6-9FC0-DEC92F018FB0}"/>
    <cellStyle name="Normal 20 2" xfId="1365" xr:uid="{2DA9663C-0584-43D9-A86F-865ABFF33BB2}"/>
    <cellStyle name="Normal 20 3" xfId="1366" xr:uid="{4691254B-BC47-4912-89BB-E132FC3537E8}"/>
    <cellStyle name="Normal 20 4" xfId="1367" xr:uid="{1F7A7991-93B1-46D4-9ACC-9E363627B3A3}"/>
    <cellStyle name="Normal 20 5" xfId="1368" xr:uid="{5EB5D5C4-7D2B-4E7E-936E-2F25844A6106}"/>
    <cellStyle name="Normal 20 6" xfId="1369" xr:uid="{E6EDFC84-C1C7-4130-9AB4-C7DF8E33E31D}"/>
    <cellStyle name="Normal 20_PGCL-439 CANADA-HELLMAN- ISD#3366830000, 3366840000, 3366850000" xfId="1370" xr:uid="{DDC537D4-7D9D-42DB-8CB5-1D1818F3FD54}"/>
    <cellStyle name="Normal 21" xfId="1371" xr:uid="{CAC34AE0-CDBE-490F-B489-D5831046C350}"/>
    <cellStyle name="Normal 21 2" xfId="1372" xr:uid="{819137C0-98CA-442A-AB62-90038E5E235F}"/>
    <cellStyle name="Normal 21 2 2" xfId="1373" xr:uid="{7D971CE3-D1BA-4032-A4FD-57D109FF6A84}"/>
    <cellStyle name="Normal 21 3" xfId="1374" xr:uid="{84C78634-B250-4DB6-9179-A523EF749B0F}"/>
    <cellStyle name="Normal 21 3 2" xfId="1375" xr:uid="{A0AB5826-2149-4C3E-BBD7-DE2AD3BA05E9}"/>
    <cellStyle name="Normal 21 4" xfId="1376" xr:uid="{F4FEF731-4426-4C80-A997-C8F991205776}"/>
    <cellStyle name="Normal 21 5" xfId="1377" xr:uid="{30AAC8A6-4EC9-4364-9657-55B766AF89AA}"/>
    <cellStyle name="Normal 21 6" xfId="1378" xr:uid="{EFC1B026-73B0-4F97-9F65-3D77EB4CCEBF}"/>
    <cellStyle name="Normal 21 7" xfId="1379" xr:uid="{5A3D8F31-F5F7-48FF-9627-13388AFD418F}"/>
    <cellStyle name="Normal 21 8" xfId="1380" xr:uid="{F8942526-F771-4D84-A8C4-CD8823577485}"/>
    <cellStyle name="Normal 21 9" xfId="1381" xr:uid="{595A0E38-16E3-491C-9EC1-7395AC95AB1A}"/>
    <cellStyle name="Normal 21_PGCL-439 CANADA-HELLMAN- ISD#3366830000, 3366840000, 3366850000" xfId="1382" xr:uid="{FDE7037E-57C1-458E-B2F7-D7463E66FBA8}"/>
    <cellStyle name="Normal 22" xfId="1383" xr:uid="{F35D7F0A-E83C-4F40-A4FD-4468CA028D29}"/>
    <cellStyle name="Normal 22 2" xfId="1384" xr:uid="{67B1CE70-E180-4C0D-B913-2479B884A0C1}"/>
    <cellStyle name="Normal 22 2 2" xfId="1385" xr:uid="{C9386AD4-32C0-4C64-8249-A328DF5B6268}"/>
    <cellStyle name="Normal 22 3" xfId="1386" xr:uid="{46E289F4-DBCD-4837-B0CE-47684544C57A}"/>
    <cellStyle name="Normal 22 3 2" xfId="1387" xr:uid="{1B595CC4-593E-4CD0-BBEC-A5DC30BDB8F3}"/>
    <cellStyle name="Normal 22 4" xfId="1388" xr:uid="{AA912C28-ACF1-406A-81D3-71007EA28F69}"/>
    <cellStyle name="Normal 22 5" xfId="1389" xr:uid="{D5094724-E5F9-44EF-83FA-1EEA5FBD289A}"/>
    <cellStyle name="Normal 22 6" xfId="1390" xr:uid="{85896ACF-F798-46AA-B36B-B6041A990C4B}"/>
    <cellStyle name="Normal 22 7" xfId="1391" xr:uid="{23A4B75D-6D9E-4BDC-A477-E40F3B8153EF}"/>
    <cellStyle name="Normal 23" xfId="1392" xr:uid="{15BCAE84-24C0-473B-9AFC-A9D695D29C93}"/>
    <cellStyle name="Normal 23 2" xfId="1393" xr:uid="{BB5AE991-A83D-45C5-878F-85C6DD5B76D3}"/>
    <cellStyle name="Normal 23 2 2" xfId="1394" xr:uid="{F97D0F51-00FA-4641-BA20-C88E4D4F1D7F}"/>
    <cellStyle name="Normal 23 3" xfId="1395" xr:uid="{2C8EAC51-B850-452E-85A4-22895F42041A}"/>
    <cellStyle name="Normal 23 4" xfId="1396" xr:uid="{21B469A0-A1ED-4846-BE53-06EAF0E65383}"/>
    <cellStyle name="Normal 23 5" xfId="1397" xr:uid="{24366E7B-D32A-4E72-B570-1772C7B34B42}"/>
    <cellStyle name="Normal 23 6" xfId="1398" xr:uid="{EEA23792-DA96-4815-BC6F-AD2DDA23AB2B}"/>
    <cellStyle name="Normal 23 7" xfId="1399" xr:uid="{EB8C7228-5DBD-4CE8-92CD-D8843E9A15E9}"/>
    <cellStyle name="Normal 23 8" xfId="1400" xr:uid="{D59C4277-F3AE-4AC0-8051-C9D66B5B9CB2}"/>
    <cellStyle name="Normal 24" xfId="1401" xr:uid="{0BD8430D-BBA4-4EB4-8821-F85508013750}"/>
    <cellStyle name="Normal 24 2" xfId="1402" xr:uid="{D4E3F6CF-A60D-4716-BA1F-BA4953E5E193}"/>
    <cellStyle name="Normal 25" xfId="1403" xr:uid="{E501C77F-AAA2-40E1-AA8C-6D721074CC5E}"/>
    <cellStyle name="Normal 25 2" xfId="1404" xr:uid="{6DC5906D-8128-4EBC-9A44-9CF04D59F140}"/>
    <cellStyle name="Normal 26" xfId="1405" xr:uid="{9969BE6C-FB8D-4451-B51F-E9F380D9DE2F}"/>
    <cellStyle name="Normal 27" xfId="1406" xr:uid="{CA2B9D13-DD25-4FC9-AFA8-0E57E916DC22}"/>
    <cellStyle name="Normal 28" xfId="1407" xr:uid="{0E1CC024-94DC-46F8-BBE9-71E82849B407}"/>
    <cellStyle name="Normal 29" xfId="1408" xr:uid="{4A60FB9B-C573-4257-B546-256963D0F25A}"/>
    <cellStyle name="Normal 3" xfId="8" xr:uid="{00000000-0005-0000-0000-000006000000}"/>
    <cellStyle name="Normal 3 10" xfId="1410" xr:uid="{51C25716-2FF7-49FC-B4A2-8A8C92EA747F}"/>
    <cellStyle name="Normal 3 11" xfId="1411" xr:uid="{1B20CBF5-4131-4925-B6E9-380D64C64665}"/>
    <cellStyle name="Normal 3 12" xfId="1412" xr:uid="{1CC6C5B0-1038-4063-A592-3F2F3478FAA4}"/>
    <cellStyle name="Normal 3 13" xfId="1413" xr:uid="{7ABDFE2E-B608-47D2-9A2D-3D2D6712C71F}"/>
    <cellStyle name="Normal 3 14" xfId="1414" xr:uid="{1FA10D3A-1391-4FCD-B391-9BF6E7D6B254}"/>
    <cellStyle name="Normal 3 15" xfId="1415" xr:uid="{7F2B009E-7064-46B3-A0D0-CA877B52DC30}"/>
    <cellStyle name="Normal 3 16" xfId="1416" xr:uid="{1FC37AA3-F0F4-40BB-9EF0-968F571CC060}"/>
    <cellStyle name="Normal 3 17" xfId="1417" xr:uid="{1C86F137-301B-41C8-8526-5C3869108CCE}"/>
    <cellStyle name="Normal 3 18" xfId="1418" xr:uid="{516740D6-1775-44F6-90E8-7DC775113C4B}"/>
    <cellStyle name="Normal 3 19" xfId="1419" xr:uid="{01FE4844-7FCA-458B-B51B-2CDD4BCAADD7}"/>
    <cellStyle name="Normal 3 2" xfId="1420" xr:uid="{3CF88160-D96A-4843-9482-BE2FF1E3F2A2}"/>
    <cellStyle name="Normal 3 20" xfId="1421" xr:uid="{2A0501E2-B636-4F07-9934-014191ADC74B}"/>
    <cellStyle name="Normal 3 21" xfId="1422" xr:uid="{3C400B6B-C144-4CCA-91B4-556EA98EF39D}"/>
    <cellStyle name="Normal 3 22" xfId="1423" xr:uid="{CB79E89D-A739-4B3F-8A48-64239574D8F9}"/>
    <cellStyle name="Normal 3 23" xfId="1409" xr:uid="{D048A6E3-130E-4AE0-AFCA-20AC5854B7AB}"/>
    <cellStyle name="Normal 3 3" xfId="1424" xr:uid="{F44F0F0F-9513-440E-ABCD-BCBA7C3E31B3}"/>
    <cellStyle name="Normal 3 4" xfId="1425" xr:uid="{408508BA-1BBF-4D53-A996-07C4B3CDD369}"/>
    <cellStyle name="Normal 3 5" xfId="1426" xr:uid="{767E335B-C137-4C21-A327-653D95C9C53E}"/>
    <cellStyle name="Normal 3 6" xfId="1427" xr:uid="{DA730038-7D50-4602-A0D1-E9C5DAB6F2DB}"/>
    <cellStyle name="Normal 3 7" xfId="1428" xr:uid="{81E062CE-D77B-4CAC-A1E8-A43FFCBEAD4D}"/>
    <cellStyle name="Normal 3 8" xfId="1429" xr:uid="{67CDC3F1-CD41-469F-985A-A564DB807E04}"/>
    <cellStyle name="Normal 3 9" xfId="1430" xr:uid="{BFB79DE0-D832-496F-971F-D08208CA16B3}"/>
    <cellStyle name="Normal 3_exp new format" xfId="1431" xr:uid="{58229543-6E08-42FE-9564-0483A5982AFC}"/>
    <cellStyle name="Normal 30" xfId="1432" xr:uid="{9EEE730E-54E6-4AFD-B9E3-54D5EE3D3714}"/>
    <cellStyle name="Normal 31" xfId="1433" xr:uid="{48316A55-7B4E-44FB-B0D2-C26B12CE80DB}"/>
    <cellStyle name="Normal 32" xfId="1434" xr:uid="{11054BF3-3BB6-413B-A699-5995AA3EDCD1}"/>
    <cellStyle name="Normal 33" xfId="1435" xr:uid="{9AE8E0A4-881D-4C9F-9EAC-15C5EFC962A0}"/>
    <cellStyle name="Normal 34" xfId="1436" xr:uid="{AF9AE24F-9BD4-48CC-9481-664B06D90EDE}"/>
    <cellStyle name="Normal 35" xfId="1437" xr:uid="{405B2B3B-2F57-40CD-8940-25956FA73D17}"/>
    <cellStyle name="Normal 36" xfId="1438" xr:uid="{1A5FB979-B237-462D-B44A-17FB1ED9C4F8}"/>
    <cellStyle name="Normal 37" xfId="1439" xr:uid="{E6BEFD4C-65E9-4D6A-BBBF-7F107E814C70}"/>
    <cellStyle name="Normal 38" xfId="1440" xr:uid="{ED574A49-BC31-4DB4-A9E4-F936284FF16A}"/>
    <cellStyle name="Normal 39" xfId="1441" xr:uid="{97FA6CDF-F3DD-47B1-B123-F960A583700E}"/>
    <cellStyle name="Normal 4" xfId="7" xr:uid="{00000000-0005-0000-0000-000007000000}"/>
    <cellStyle name="Normal 4 2" xfId="1442" xr:uid="{9238FC8E-59AD-4AD3-B16A-DC0BF8F34E8F}"/>
    <cellStyle name="Normal 4 3" xfId="1443" xr:uid="{BA385C6C-FBF6-452C-91C8-71B7CE60EE8E}"/>
    <cellStyle name="Normal 4 3 2" xfId="1444" xr:uid="{53A3F912-3D84-40EA-9A3E-A14731344B24}"/>
    <cellStyle name="Normal 4 4" xfId="1445" xr:uid="{0EA8EEDF-3F53-4D90-A57A-97ABD2C82984}"/>
    <cellStyle name="Normal 4 5" xfId="1446" xr:uid="{78399DCC-FD89-4B20-989E-2A7B7D86B7CC}"/>
    <cellStyle name="Normal 4 6" xfId="1447" xr:uid="{5091487B-54EB-4AFC-B381-542F2238369E}"/>
    <cellStyle name="Normal 4 7" xfId="1448" xr:uid="{6C9ABB55-53D0-467B-BA80-17E54BD0FF73}"/>
    <cellStyle name="Normal 4_exp new format" xfId="1449" xr:uid="{E04B1289-E100-4C59-8E6F-BB0DDC539874}"/>
    <cellStyle name="Normal 40" xfId="1450" xr:uid="{1AE6FD88-146B-46F0-A300-835AD525AEDA}"/>
    <cellStyle name="Normal 41" xfId="1451" xr:uid="{E1173088-0A06-430D-B81D-0D6E291E0742}"/>
    <cellStyle name="Normal 42" xfId="11" xr:uid="{00000000-0005-0000-0000-000008000000}"/>
    <cellStyle name="Normal 43" xfId="1453" xr:uid="{6669F5CF-F5F1-4A0F-B115-889F0C577227}"/>
    <cellStyle name="Normal 44" xfId="15" xr:uid="{37042808-493F-4ADF-8C0B-A67190F01F53}"/>
    <cellStyle name="Normal 45" xfId="1452" xr:uid="{03CE0858-9293-44D2-BAB4-A81AA8550031}"/>
    <cellStyle name="Normal 46" xfId="1685" xr:uid="{3A054792-FE74-4599-8048-0AA5F8446C94}"/>
    <cellStyle name="Normal 47" xfId="1686" xr:uid="{665DED57-B80C-462A-9CE3-F3D2457672F7}"/>
    <cellStyle name="Normal 5" xfId="1454" xr:uid="{684038A6-C88A-4113-8B6B-D05640420B01}"/>
    <cellStyle name="Normal 5 2" xfId="1455" xr:uid="{B67C509B-B56E-4688-8783-6C63C3035A64}"/>
    <cellStyle name="Normal 5 3" xfId="1456" xr:uid="{2F152C8D-A464-4D85-BFCF-DCAE17B9C447}"/>
    <cellStyle name="Normal 5 4" xfId="1457" xr:uid="{283FC74B-5DD3-4B64-931E-64E587C9F719}"/>
    <cellStyle name="Normal 5 5" xfId="1458" xr:uid="{82FA82FE-505B-4AE0-8813-0AF768DDF092}"/>
    <cellStyle name="Normal 5 6" xfId="1459" xr:uid="{8D80E0E8-322B-4730-9136-25D5BF7C5972}"/>
    <cellStyle name="Normal 5 7" xfId="1460" xr:uid="{2B83F3F1-81C0-48BF-9C27-749CA22FC8FB}"/>
    <cellStyle name="Normal 5 8" xfId="1461" xr:uid="{8E22BDAA-DF35-4F4F-B42C-484AD686FC2B}"/>
    <cellStyle name="Normal 5_PCGL- 419-JAPAN-1020-sea-ship" xfId="1462" xr:uid="{46DC0AE1-7F7B-4FF4-A2F7-6661C3E8386B}"/>
    <cellStyle name="Normal 55" xfId="14" xr:uid="{00000000-0005-0000-0000-000009000000}"/>
    <cellStyle name="Normal 575" xfId="1463" xr:uid="{D8D312FF-CC6B-403C-B088-F66C60931BED}"/>
    <cellStyle name="Normal 575 2" xfId="1464" xr:uid="{36A5B244-5730-47B3-BA7F-9723B29A29C3}"/>
    <cellStyle name="Normal 575 2 2" xfId="1465" xr:uid="{AA00D465-E827-4492-BF35-F24B213BC51B}"/>
    <cellStyle name="Normal 575 3" xfId="1466" xr:uid="{71D4028A-4803-44B4-B1F3-6C2CCDD260E3}"/>
    <cellStyle name="Normal 575 4" xfId="1467" xr:uid="{AE092E29-C8FA-4508-B49B-C0D266A6B15D}"/>
    <cellStyle name="Normal 575 5" xfId="1468" xr:uid="{D0040C83-9A3A-47BD-8F7B-F6CA01D17AA1}"/>
    <cellStyle name="Normal 6" xfId="1469" xr:uid="{76B8BF83-07E4-4DFC-86FC-125123077A26}"/>
    <cellStyle name="Normal 6 2" xfId="1470" xr:uid="{D7B412D1-3F17-405A-A545-A2D59D590C94}"/>
    <cellStyle name="Normal 6 3" xfId="1471" xr:uid="{DA27676A-B69B-44BB-BDA0-5269992918EC}"/>
    <cellStyle name="Normal 6 4" xfId="1472" xr:uid="{894D0982-893D-4710-B187-D6C5F94AEB70}"/>
    <cellStyle name="Normal 6 5" xfId="1473" xr:uid="{48B4F273-38DE-49FA-82F4-79FB4FF6C8D7}"/>
    <cellStyle name="Normal 6 6" xfId="1474" xr:uid="{270A8F0E-9ADF-400B-89A4-9DB84054D3E5}"/>
    <cellStyle name="Normal 6 7" xfId="1475" xr:uid="{A8EE4F61-D1A1-46DE-B4FF-0009B3B92986}"/>
    <cellStyle name="Normal 6 8" xfId="1476" xr:uid="{31067CDB-4384-46F9-9603-CC0CF522B709}"/>
    <cellStyle name="Normal 7" xfId="1477" xr:uid="{4520F4B9-3791-4771-8AB7-AAF31E8EF38D}"/>
    <cellStyle name="Normal 7 2" xfId="1478" xr:uid="{871ED1C4-6137-4170-9F6E-D689215852E2}"/>
    <cellStyle name="Normal 7 3" xfId="1479" xr:uid="{132C0C88-0C52-4D2B-BCAE-4C16E395296D}"/>
    <cellStyle name="Normal 7 4" xfId="1480" xr:uid="{05BBD09C-4828-4DFC-B86F-7E80A02F6018}"/>
    <cellStyle name="Normal 7 5" xfId="1481" xr:uid="{76205362-A320-476D-8488-A289206CCC5F}"/>
    <cellStyle name="Normal 7 6" xfId="1482" xr:uid="{DADF874B-F423-4880-8F84-4050915B28BD}"/>
    <cellStyle name="Normal 8" xfId="1483" xr:uid="{78C3B780-43F1-4FE0-B563-FADB151ED138}"/>
    <cellStyle name="Normal 8 2" xfId="1484" xr:uid="{A45A372D-02C1-424D-A177-6882C71D710F}"/>
    <cellStyle name="Normal 8 3" xfId="1485" xr:uid="{7432E4BC-86B8-4166-AC75-A0EC38465C0A}"/>
    <cellStyle name="Normal 8 4" xfId="1486" xr:uid="{23B5BEEB-0DEA-419E-933B-5C92F560985B}"/>
    <cellStyle name="Normal 8 5" xfId="1487" xr:uid="{79235F8D-05F7-40CA-83C5-075FFBE4E19F}"/>
    <cellStyle name="Normal 8 6" xfId="1488" xr:uid="{BCBB538B-593A-4893-933C-E89967E97D5B}"/>
    <cellStyle name="Normal 9" xfId="1489" xr:uid="{97501543-9391-4E24-8816-E371987928AD}"/>
    <cellStyle name="Normal 9 2" xfId="1490" xr:uid="{67690BAA-6BD1-4619-94D9-48D3F4B23258}"/>
    <cellStyle name="Normal 9 2 2" xfId="1491" xr:uid="{8172610A-1737-447B-8864-B00D0F5E0B3E}"/>
    <cellStyle name="Normal 9 3" xfId="1492" xr:uid="{541A7CC3-4F86-4B4D-930F-246159851291}"/>
    <cellStyle name="Normal 9 3 2" xfId="1493" xr:uid="{C881CB3E-69B2-4EBF-A7D2-F16BB9DB9C84}"/>
    <cellStyle name="Normal 9 4" xfId="1494" xr:uid="{6A2D78AA-5F70-4119-B47B-ED5F2A93E2B6}"/>
    <cellStyle name="Normal 9 5" xfId="1495" xr:uid="{27689C27-A271-467A-A2E0-C310A39B7929}"/>
    <cellStyle name="Normal 9 6" xfId="1496" xr:uid="{48248AF2-C17B-448D-8528-968222F1CBF8}"/>
    <cellStyle name="Normal 9 7" xfId="1497" xr:uid="{13D3A444-0CE6-4013-91BB-8026F546B526}"/>
    <cellStyle name="Normal 9 8" xfId="1498" xr:uid="{CC7AF852-CD6F-436A-9C2E-3CEACC871C34}"/>
    <cellStyle name="Normal 9 9" xfId="1499" xr:uid="{B5635266-5DFD-4EA4-9ED0-928736492A65}"/>
    <cellStyle name="Normal_sales transaction test 2008-amended" xfId="2" xr:uid="{00000000-0005-0000-0000-00000A000000}"/>
    <cellStyle name="Normal_Testing Sample Summary Template" xfId="4" xr:uid="{00000000-0005-0000-0000-00000B000000}"/>
    <cellStyle name="Note 10" xfId="1500" xr:uid="{8F978EE3-3955-4646-98E3-1246A716CE8D}"/>
    <cellStyle name="Note 11" xfId="1501" xr:uid="{7A95420F-85F6-45D1-BE7C-D8B16D983BB3}"/>
    <cellStyle name="Note 12" xfId="1502" xr:uid="{4B3B7282-F16B-447D-8255-0E09B56016B5}"/>
    <cellStyle name="Note 13" xfId="1503" xr:uid="{86CE4959-356A-4349-AF52-42A601EF3249}"/>
    <cellStyle name="Note 14" xfId="1504" xr:uid="{B91E1C52-09A3-4EF8-8157-C2FC347A8797}"/>
    <cellStyle name="Note 15" xfId="1505" xr:uid="{74D5F811-6BA1-4245-9251-F82310B10745}"/>
    <cellStyle name="Note 16" xfId="1506" xr:uid="{D5E13DD8-0623-407F-8E90-339F9D1A74BA}"/>
    <cellStyle name="Note 17" xfId="1507" xr:uid="{ABC58660-7162-4C4B-AC3E-D72042F2A353}"/>
    <cellStyle name="Note 2" xfId="1508" xr:uid="{DFC43B8F-032D-46C7-919A-E4C57CDC11CF}"/>
    <cellStyle name="Note 3" xfId="1509" xr:uid="{D0ABA187-7CF4-412F-98D2-DBA6A821F0FD}"/>
    <cellStyle name="Note 4" xfId="1510" xr:uid="{074EC830-DB5D-4979-8B7F-6F02710A0E6F}"/>
    <cellStyle name="Note 5" xfId="1511" xr:uid="{49B61DF2-646A-48A0-8DD9-877545744063}"/>
    <cellStyle name="Note 6" xfId="1512" xr:uid="{0290A795-3FD0-42AB-9959-8D9323A302FD}"/>
    <cellStyle name="Note 7" xfId="1513" xr:uid="{15F71175-02AD-4446-984B-F8D0903F0ED9}"/>
    <cellStyle name="Note 8" xfId="1514" xr:uid="{9A071D3F-6AED-4D94-8B37-8BA9B1213B1E}"/>
    <cellStyle name="Note 9" xfId="1515" xr:uid="{F67D9A1C-D3B7-4FFB-9B76-F64E1950F19E}"/>
    <cellStyle name="omma [0]_Mktg Prog" xfId="1516" xr:uid="{4A6C01F5-4BB2-4140-9B27-13C46983B423}"/>
    <cellStyle name="ormal_Sheet1_1" xfId="1517" xr:uid="{D6C0959D-090F-443C-847E-295A7021AC6E}"/>
    <cellStyle name="Output 10" xfId="1518" xr:uid="{18B46CB3-B0D2-4C88-B44C-A2857849FF18}"/>
    <cellStyle name="Output 11" xfId="1519" xr:uid="{EFE5C7E3-5762-47C0-83F8-5C022B833394}"/>
    <cellStyle name="Output 12" xfId="1520" xr:uid="{9202A88A-E741-459B-A7B1-B489011E9707}"/>
    <cellStyle name="Output 13" xfId="1521" xr:uid="{CC80C72A-A016-4520-910C-1CE0FDA6E09A}"/>
    <cellStyle name="Output 14" xfId="1522" xr:uid="{6F34EE5E-6530-416A-958A-D49FD3056586}"/>
    <cellStyle name="Output 15" xfId="1523" xr:uid="{648FBB56-4917-4593-A490-0B5D6A55D985}"/>
    <cellStyle name="Output 16" xfId="1524" xr:uid="{A78998E3-7A13-48EE-90D9-31FB0C1A0C00}"/>
    <cellStyle name="Output 17" xfId="1525" xr:uid="{9488BFB1-52FC-499C-A73A-17BC85FC8996}"/>
    <cellStyle name="Output 2" xfId="1526" xr:uid="{2371FFE1-D525-4A1C-A24F-2ED66A4D9AD2}"/>
    <cellStyle name="Output 3" xfId="1527" xr:uid="{3359B685-45F8-4E6E-B05C-08D0FB41714B}"/>
    <cellStyle name="Output 4" xfId="1528" xr:uid="{2B128304-660D-49A2-9C0E-35B247E9BB5E}"/>
    <cellStyle name="Output 5" xfId="1529" xr:uid="{18394ACB-18DA-49BA-87DC-922C1495B3D7}"/>
    <cellStyle name="Output 6" xfId="1530" xr:uid="{4BC11148-C0E0-4B3E-98CD-4C0A9BD907BF}"/>
    <cellStyle name="Output 7" xfId="1531" xr:uid="{2B4921DC-9F75-4C82-B44C-669830DDE098}"/>
    <cellStyle name="Output 8" xfId="1532" xr:uid="{BAA893F9-515C-4DF5-89C5-4E5B2AB70B60}"/>
    <cellStyle name="Output 9" xfId="1533" xr:uid="{5EFFC558-45FA-41D7-8746-817B2C76F06C}"/>
    <cellStyle name="per.style" xfId="1534" xr:uid="{2884413D-549D-4EF7-BCF2-3B3EBE60C5D8}"/>
    <cellStyle name="Percent" xfId="13" builtinId="5"/>
    <cellStyle name="Percent [2]" xfId="1535" xr:uid="{C32534A4-037F-4A19-B68A-18CD8B68B6E2}"/>
    <cellStyle name="Percent 2" xfId="1536" xr:uid="{2AB44570-9E2D-42A4-8D2C-5F9F2E73CB18}"/>
    <cellStyle name="Percent 2 2" xfId="1537" xr:uid="{D5A2D46C-AF6D-4AB1-88AB-A0729A463013}"/>
    <cellStyle name="Percent 2 2 2" xfId="1538" xr:uid="{923FDFB3-3D99-4923-A6BE-5B7BD2B478DE}"/>
    <cellStyle name="Percent 2 2 3" xfId="1539" xr:uid="{A970B8F2-F63F-4149-9516-D909E1E26C40}"/>
    <cellStyle name="Percent 2 2 4" xfId="1540" xr:uid="{2D1A68EE-D7D6-47AD-9F04-2659A8F3FFC2}"/>
    <cellStyle name="Percent 2 3" xfId="1541" xr:uid="{F74CE105-5905-417F-9553-8F23B2C94256}"/>
    <cellStyle name="Percent 2 3 2" xfId="1542" xr:uid="{4E92AC88-0FE1-477F-A880-D63512E2D618}"/>
    <cellStyle name="Percent 2 3 2 2" xfId="1543" xr:uid="{2B3D209D-3C47-4476-8682-8D1494482BEA}"/>
    <cellStyle name="Percent 2 3 3" xfId="1544" xr:uid="{B3DFE8F1-DB86-42BB-BCF6-086D2C80ED31}"/>
    <cellStyle name="Percent 2 3 3 2" xfId="1545" xr:uid="{9269B15A-28D1-4728-A4BE-D8A3885835F4}"/>
    <cellStyle name="Percent 2 3 4" xfId="1546" xr:uid="{11E2E574-EF36-4F59-8E33-196DC2A814C1}"/>
    <cellStyle name="Percent 2 3 5" xfId="1547" xr:uid="{DD9F02F6-8AB0-4257-A503-4A0839FF9F34}"/>
    <cellStyle name="Percent 2 3 6" xfId="1548" xr:uid="{B7662798-1E35-4082-A239-9DA41E87947D}"/>
    <cellStyle name="Percent 2 4" xfId="1549" xr:uid="{EC21B388-8A69-4BB2-A279-8CBA6533E569}"/>
    <cellStyle name="Percent 2 5" xfId="1550" xr:uid="{85ADDA11-7504-4108-B323-1E4DBBCBC3B1}"/>
    <cellStyle name="Percent 2 6" xfId="1551" xr:uid="{8582E352-0A5F-4CEB-8596-3B7FBA43E204}"/>
    <cellStyle name="Percent 3" xfId="1552" xr:uid="{82B84103-DE7D-4301-A0E3-3FDECFBC92E2}"/>
    <cellStyle name="Percent 3 2" xfId="1553" xr:uid="{7470228A-3937-41D5-BE4D-8EECD02F2371}"/>
    <cellStyle name="Percent 3 2 2" xfId="1554" xr:uid="{7C89C2E7-F09D-4BDE-AA7D-4CF777C6119A}"/>
    <cellStyle name="Percent 3 3" xfId="1555" xr:uid="{03852CE1-BA30-415A-94C1-DB25503D54FA}"/>
    <cellStyle name="Percent 4" xfId="1556" xr:uid="{3159C2FF-7757-4649-BAB3-D61DFD6D8D53}"/>
    <cellStyle name="Percent 4 2" xfId="1557" xr:uid="{5C66A46B-55B9-4BE2-BDB0-ABE86E7505FF}"/>
    <cellStyle name="Percent 4 3" xfId="1558" xr:uid="{A9AF4D5E-AC45-4FDD-8DBF-3392BEEC2C3C}"/>
    <cellStyle name="Percent 4 3 2" xfId="1559" xr:uid="{BBB21F9E-F573-4478-9F47-D712A5CCC46B}"/>
    <cellStyle name="Percent 4 3 3" xfId="1560" xr:uid="{F67EB7B9-BE05-400E-9C8C-CC1E101A493B}"/>
    <cellStyle name="Percent 4 4" xfId="1561" xr:uid="{6391987B-9B7B-4F80-AE1F-B1D8A33EFC86}"/>
    <cellStyle name="Percent 4 5" xfId="1562" xr:uid="{8AC68895-DB06-4D6A-8A26-B18249D68E3E}"/>
    <cellStyle name="Percent 4 6" xfId="1563" xr:uid="{53BA8CC1-7AAD-47AE-BBEF-4A0F95819903}"/>
    <cellStyle name="Percent 5" xfId="1564" xr:uid="{5C16790C-C43E-436D-AF69-7B602EECCCEA}"/>
    <cellStyle name="Protected" xfId="1565" xr:uid="{ACFD386D-1B31-4E14-B921-71C47FA18D81}"/>
    <cellStyle name="Standard_CEE (2)" xfId="1566" xr:uid="{D0A66890-83A7-4FB5-84FB-111291027D50}"/>
    <cellStyle name="Style 1" xfId="1567" xr:uid="{D0A15F82-D01C-4FD0-9543-450A82EA367E}"/>
    <cellStyle name="Style 1 2" xfId="1568" xr:uid="{30C99B35-E905-4654-95D2-FC84F520A8C7}"/>
    <cellStyle name="Style 1_~7071109" xfId="1569" xr:uid="{3FF4B9C2-F7F2-4D6F-AEB5-AC602D145176}"/>
    <cellStyle name="Style 10" xfId="1570" xr:uid="{64EB2B4B-B48D-4C7E-8DC8-5E3EC887E765}"/>
    <cellStyle name="Style 11" xfId="1571" xr:uid="{0CE2BD39-5A1B-4761-86F2-3BE8658011D1}"/>
    <cellStyle name="Style 12" xfId="1572" xr:uid="{6631AD2F-E7DF-428A-8BC7-173661983930}"/>
    <cellStyle name="Style 13" xfId="1573" xr:uid="{CF45F61B-F157-4057-A96E-57BEE10EB9EA}"/>
    <cellStyle name="Style 14" xfId="1574" xr:uid="{CF03A5B9-C88B-4ACB-B5D9-CF5C26543334}"/>
    <cellStyle name="Style 15" xfId="1575" xr:uid="{E0B52EFF-4181-4F96-837F-EA6B1620E3B1}"/>
    <cellStyle name="Style 16" xfId="1576" xr:uid="{D64CB8A6-E9DB-49B5-AE04-0E0CE3FA74E5}"/>
    <cellStyle name="Style 17" xfId="1577" xr:uid="{7052A94F-8542-47BF-AEEC-BF26A23D40B8}"/>
    <cellStyle name="Style 18" xfId="1578" xr:uid="{DA00D61C-21FB-4C85-B29B-615A22D0D29F}"/>
    <cellStyle name="Style 19" xfId="1579" xr:uid="{6E2ED900-9841-4679-8EA2-1D5AA937BE71}"/>
    <cellStyle name="Style 2" xfId="1580" xr:uid="{458DF190-EB88-4ECC-A518-E77E3C808435}"/>
    <cellStyle name="Style 20" xfId="1581" xr:uid="{7A0B291B-2E17-45C2-A24D-4D637FA21D30}"/>
    <cellStyle name="Style 21" xfId="1582" xr:uid="{4992A10F-7571-4337-9443-A050C9235E58}"/>
    <cellStyle name="Style 22" xfId="1583" xr:uid="{A160DF9F-7B8A-42DC-A8F6-2A30894E5B19}"/>
    <cellStyle name="Style 23" xfId="1584" xr:uid="{A4292E6C-5CAE-43A1-9A3E-DA2E2B55543B}"/>
    <cellStyle name="Style 24" xfId="1585" xr:uid="{E44B064C-D0BF-4006-A92A-5805FFFA061A}"/>
    <cellStyle name="Style 25" xfId="1586" xr:uid="{6EB33484-57E8-4F43-9BAF-9A2D0CA4305A}"/>
    <cellStyle name="Style 3" xfId="1587" xr:uid="{1BDA0CF0-5007-4FF9-BBCE-75D4FE050B34}"/>
    <cellStyle name="Style 4" xfId="1588" xr:uid="{46F52112-DCBC-4694-96A2-8AB4ED67ADA1}"/>
    <cellStyle name="Style 5" xfId="1589" xr:uid="{5A4DC89E-1895-4FC0-9FB7-CCFE8BA59E15}"/>
    <cellStyle name="Style 6" xfId="1590" xr:uid="{151BC659-86BE-4541-974E-8EF919707958}"/>
    <cellStyle name="Style 7" xfId="1591" xr:uid="{D4E03765-CCE3-40D3-BF25-FE28C13BD97F}"/>
    <cellStyle name="Style 8" xfId="1592" xr:uid="{57DC9075-A4A1-41A5-B8E0-E00AC9E347A1}"/>
    <cellStyle name="Style 9" xfId="1593" xr:uid="{3B9B2514-84BD-48C3-BA73-09DFA1D8A454}"/>
    <cellStyle name="subhead" xfId="1594" xr:uid="{E0324525-A630-4D67-A4E5-86D0EAA9C44F}"/>
    <cellStyle name="T" xfId="1595" xr:uid="{42E7BB60-78C4-4B27-9A4C-D2FAE3C95276}"/>
    <cellStyle name="T_APR" xfId="1596" xr:uid="{50638C82-2570-4809-9CC0-DB3CA8D90C65}"/>
    <cellStyle name="T_Book1" xfId="1597" xr:uid="{58595DED-F482-444D-8417-9864801596AA}"/>
    <cellStyle name="T_FEB" xfId="1598" xr:uid="{2DCBAAF1-113E-4F6D-A3C3-AEF9E9CAB22B}"/>
    <cellStyle name="T_JAN" xfId="1599" xr:uid="{155D7612-B750-43BB-8B44-0AFDE4C1ED39}"/>
    <cellStyle name="T_MAR" xfId="1600" xr:uid="{86B94BE5-8433-42B4-A598-0DAB174A3788}"/>
    <cellStyle name="T_REPORT" xfId="1601" xr:uid="{DB300AA0-04D4-4FD6-ACA3-113E833BBC96}"/>
    <cellStyle name="T_SCHEDULE 2006 NEW" xfId="1602" xr:uid="{64F6AF6E-FE0F-4810-9C43-7387CEAF0B3D}"/>
    <cellStyle name="th" xfId="1603" xr:uid="{F5CAB6B3-C046-4C10-95A6-419CB5703056}"/>
    <cellStyle name="Times New Roman" xfId="1604" xr:uid="{FED90AAD-2A62-4BDB-BF1E-960BBCCA99D1}"/>
    <cellStyle name="Title 10" xfId="1605" xr:uid="{B446A3BF-A0CD-4829-B211-73774A6BA4C6}"/>
    <cellStyle name="Title 11" xfId="1606" xr:uid="{07035A91-AE2B-47D6-BB01-2A4F3ED4C91E}"/>
    <cellStyle name="Title 12" xfId="1607" xr:uid="{FD437DB7-DEBC-4B57-9991-1DC6828064DB}"/>
    <cellStyle name="Title 13" xfId="1608" xr:uid="{DC35507E-FD2E-43C1-BEDD-A173B7756FFE}"/>
    <cellStyle name="Title 14" xfId="1609" xr:uid="{7E4944A2-D30D-4AA2-8C12-B32C11BED45B}"/>
    <cellStyle name="Title 15" xfId="1610" xr:uid="{EA3613F7-7B65-4B59-95AC-9BB161AAA855}"/>
    <cellStyle name="Title 16" xfId="1611" xr:uid="{3D5DDF37-AD0C-4387-B63E-2E750586625E}"/>
    <cellStyle name="Title 17" xfId="1612" xr:uid="{E0BB7C88-9A6B-4B8C-A2BA-CDAD7361417B}"/>
    <cellStyle name="Title 2" xfId="1613" xr:uid="{B29726D1-B10F-40AB-A0AC-159165306076}"/>
    <cellStyle name="Title 3" xfId="1614" xr:uid="{835A1ED5-AE30-4A22-878D-4F1F8DCB88B9}"/>
    <cellStyle name="Title 4" xfId="1615" xr:uid="{ADE0D21D-7AA0-4BD0-ABF0-69AE86EA67EF}"/>
    <cellStyle name="Title 5" xfId="1616" xr:uid="{4FE2909D-6562-4AC3-98BE-59BF9711F194}"/>
    <cellStyle name="Title 6" xfId="1617" xr:uid="{D7589712-22C4-48E3-883F-94DF3FAAE717}"/>
    <cellStyle name="Title 7" xfId="1618" xr:uid="{C161FB88-B0A0-4484-ADB3-673ED250DF88}"/>
    <cellStyle name="Title 8" xfId="1619" xr:uid="{E010148E-2115-45C6-93D5-8E17D008B453}"/>
    <cellStyle name="Title 9" xfId="1620" xr:uid="{6829C4E5-1180-45F8-A22C-8E599B41BBAB}"/>
    <cellStyle name="Total 10" xfId="1621" xr:uid="{480ADD12-2166-4A60-BDF3-B0B8D7C1E287}"/>
    <cellStyle name="Total 11" xfId="1622" xr:uid="{22573615-BA41-47A2-80FA-28A1CC5D1821}"/>
    <cellStyle name="Total 12" xfId="1623" xr:uid="{9E35D2E0-DB7D-4C21-A9BF-6D94582152FB}"/>
    <cellStyle name="Total 13" xfId="1624" xr:uid="{80EDCE7E-DD9D-4C08-B52C-516BA7DF5759}"/>
    <cellStyle name="Total 14" xfId="1625" xr:uid="{5449A0B0-10D2-4876-AD26-A3E871AEE10C}"/>
    <cellStyle name="Total 15" xfId="1626" xr:uid="{EB7C2736-C261-44CA-9E52-C885C655D1FA}"/>
    <cellStyle name="Total 16" xfId="1627" xr:uid="{FC02A057-481A-47C5-A744-76F667AC067F}"/>
    <cellStyle name="Total 17" xfId="1628" xr:uid="{A10B4B04-E97E-40AE-AE13-02D273FEA4FF}"/>
    <cellStyle name="Total 2" xfId="1629" xr:uid="{823FCDB9-1C22-4078-A624-25DE740FB951}"/>
    <cellStyle name="Total 3" xfId="1630" xr:uid="{A7C9B781-D75F-49CA-9EFD-2648A2EF90DF}"/>
    <cellStyle name="Total 4" xfId="1631" xr:uid="{3017A325-45F5-4AF5-A7BF-410DDAAB61CC}"/>
    <cellStyle name="Total 5" xfId="1632" xr:uid="{44767F79-ACD1-4E6D-B781-5730BC87602C}"/>
    <cellStyle name="Total 6" xfId="1633" xr:uid="{9145C017-8168-4C8D-AACD-4B7C5B9738FD}"/>
    <cellStyle name="Total 7" xfId="1634" xr:uid="{22228F34-1EF9-47D8-973D-0F01BEE01E50}"/>
    <cellStyle name="Total 8" xfId="1635" xr:uid="{98575BF7-5F5F-4C33-9231-9F20E5B4CB96}"/>
    <cellStyle name="Total 9" xfId="1636" xr:uid="{2DDD186F-D09A-4E69-8086-DF243A367713}"/>
    <cellStyle name="Unprotected" xfId="1637" xr:uid="{F078A4F6-FAA1-4962-BA69-E1A01B97F994}"/>
    <cellStyle name="viet" xfId="1638" xr:uid="{3B6942DC-DDB3-47B0-A4B2-231B35933B3E}"/>
    <cellStyle name="viet2" xfId="1639" xr:uid="{7733B8A3-56F5-49F0-A1BE-BEA96CB0AEAB}"/>
    <cellStyle name="Wahrung [0]_Actual vs. Prior" xfId="1640" xr:uid="{D4F5DEAD-AE22-449D-909C-26158FE2FA8B}"/>
    <cellStyle name="Währung [0]_UXO VII" xfId="1641" xr:uid="{85A4FD02-AEB2-46A4-9664-6CA60B29CAC4}"/>
    <cellStyle name="Wahrung_Actual vs. Prior" xfId="1642" xr:uid="{C0C01F0D-637F-4F54-AA49-E1BEEF7FA0BC}"/>
    <cellStyle name="Währung_UXO VII" xfId="1643" xr:uid="{4240D25A-8F6B-45FE-B973-D3D50AF38AAF}"/>
    <cellStyle name="Warning Text 10" xfId="1644" xr:uid="{273FDFB8-8C25-4F36-85AF-481525083942}"/>
    <cellStyle name="Warning Text 11" xfId="1645" xr:uid="{057B5A63-A0F5-497D-A77B-2A0414A0583E}"/>
    <cellStyle name="Warning Text 12" xfId="1646" xr:uid="{C81F5EBA-8F36-4F5D-9B0F-3507AF34EBED}"/>
    <cellStyle name="Warning Text 13" xfId="1647" xr:uid="{9A88525D-74E5-4A8B-AC1F-DF9631F41FB7}"/>
    <cellStyle name="Warning Text 14" xfId="1648" xr:uid="{14E5E626-E0A0-4107-BC7A-50FA2757D4EC}"/>
    <cellStyle name="Warning Text 15" xfId="1649" xr:uid="{ABC77081-FFFF-49CE-9579-DCF358A0BC39}"/>
    <cellStyle name="Warning Text 16" xfId="1650" xr:uid="{9FA24F34-DF71-407A-BF5D-C2D13F2CBAAB}"/>
    <cellStyle name="Warning Text 17" xfId="1651" xr:uid="{815B22A3-62BF-4C7A-A7D5-DE8875353411}"/>
    <cellStyle name="Warning Text 2" xfId="1652" xr:uid="{03D11722-F371-4083-833D-8BDECA019112}"/>
    <cellStyle name="Warning Text 3" xfId="1653" xr:uid="{789C9CCC-DEDE-4A53-A1B9-ECC0042ABDCD}"/>
    <cellStyle name="Warning Text 4" xfId="1654" xr:uid="{7F3D7944-FBA5-435B-8776-A5E80A2C15D3}"/>
    <cellStyle name="Warning Text 5" xfId="1655" xr:uid="{DB1C4B70-FEDD-4930-9BA7-DE3AA2E3F492}"/>
    <cellStyle name="Warning Text 6" xfId="1656" xr:uid="{F61CD024-A127-46AE-87ED-DAE2BD26DD37}"/>
    <cellStyle name="Warning Text 7" xfId="1657" xr:uid="{1ECCAB9D-196C-4004-BE22-306CEA66B14A}"/>
    <cellStyle name="Warning Text 8" xfId="1658" xr:uid="{572CF7A0-EC97-4A99-BADD-4FA9FF70F415}"/>
    <cellStyle name="Warning Text 9" xfId="1659" xr:uid="{ED27037E-A31B-48AF-9E1A-5AAADB459E38}"/>
    <cellStyle name="ปกติ_ponlog shipping order" xfId="1660" xr:uid="{5937682D-DCD9-4663-A7B1-69FF3061A681}"/>
    <cellStyle name="똿뗦먛귟 [0.00]_PRODUCT DETAIL Q1" xfId="1661" xr:uid="{3F2724A1-2A78-4186-92A9-76ABCD736522}"/>
    <cellStyle name="똿뗦먛귟_PRODUCT DETAIL Q1" xfId="1662" xr:uid="{23B9F247-9718-40FA-BABF-0F3C0FEAB0C6}"/>
    <cellStyle name="믅됞 [0.00]_PRODUCT DETAIL Q1" xfId="1663" xr:uid="{27DF7539-8DC3-4579-8335-9F2A4AA50E57}"/>
    <cellStyle name="믅됞_PRODUCT DETAIL Q1" xfId="1664" xr:uid="{46818290-0947-4031-BCDC-6852DDD470A6}"/>
    <cellStyle name="백분율_HOBONG" xfId="1665" xr:uid="{77777869-C7B4-404A-BB61-153F802AE355}"/>
    <cellStyle name="뷭?_BOOKSHIP" xfId="1666" xr:uid="{1A5F8009-B3DC-4C0C-B198-8189FB0371F2}"/>
    <cellStyle name="콤마 [0]_1202" xfId="1667" xr:uid="{29E5A540-6768-4318-AE04-A671A4B07CA5}"/>
    <cellStyle name="콤마_1202" xfId="1668" xr:uid="{53D92486-DCD1-46D5-A636-6CE34DB434C2}"/>
    <cellStyle name="통화 [0]_1202" xfId="1669" xr:uid="{22CD025B-E785-4472-966E-FFE92E2844A3}"/>
    <cellStyle name="통화_1202" xfId="1670" xr:uid="{64A2AD8E-A305-4D9E-A9B8-00F06C88F56F}"/>
    <cellStyle name="표준_(정보부문)월별인원계획" xfId="1671" xr:uid="{8D55DF4A-1EF4-4500-92E7-D2AA1DAF39B4}"/>
    <cellStyle name="一般 2" xfId="3" xr:uid="{00000000-0005-0000-0000-00000D000000}"/>
    <cellStyle name="一般_cargoinfo (1)" xfId="1672" xr:uid="{B6751F19-7AAE-4AF2-AB55-110DE8EB161A}"/>
    <cellStyle name="千分位 2" xfId="5" xr:uid="{00000000-0005-0000-0000-00000F000000}"/>
    <cellStyle name="千分位[0]_DONNPK" xfId="1673" xr:uid="{314B2576-BE64-435E-8099-79791AF4B97B}"/>
    <cellStyle name="千分位_DONNPK" xfId="1674" xr:uid="{9E8BE9C1-431F-4881-B389-39CD334073BA}"/>
    <cellStyle name="常规 4" xfId="1675" xr:uid="{786BAC19-0B73-4BA6-82EB-F51FAACF6FED}"/>
    <cellStyle name="常规_Packing List- Solid Sizes Tops" xfId="1676" xr:uid="{97EE99FF-7C6D-4308-8250-9540BB71101A}"/>
    <cellStyle name="样式 1" xfId="1677" xr:uid="{20D7E926-6C62-4526-AF84-4D67A50F5F96}"/>
    <cellStyle name="標準 2" xfId="1678" xr:uid="{4A7FC5EB-7EAF-4AB1-8077-4DBBC4C68D5E}"/>
    <cellStyle name="貨幣 [0]_DONNPK" xfId="1679" xr:uid="{E4219F18-B3BC-46E0-91A5-A67917D5A0DF}"/>
    <cellStyle name="貨幣_DONNPK" xfId="1680" xr:uid="{287FB721-1D37-465C-9F5A-09664F895BE2}"/>
    <cellStyle name="㼿㼿㼿㼿㼿㼿㼿㼿㼿?" xfId="1681" xr:uid="{ECC7E42F-D362-4F22-9228-FC607099F75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ommback\EPIC-2021\working%20for%20CIPL%2028.06.2021\001.%20Planning%20Series%2001%20August%202021\7.%20Substantive\3%20Profit%20or%20loss\Revenue\Supportings%20for%20Revenue\2018000253\FINAL%20INVOIC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Commback\EPIC-2021\working%20for%20CIPL%2028.06.2021\001.%20Planning%20Series%2001%20August%202021\7.%20Substantive\3%20Profit%20or%20loss\Revenue\Supportings%20for%20Revenue\2018000484\FINAL%20INVO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INVOICE"/>
      <sheetName val="ISD  (3)"/>
      <sheetName val="ISD  (4)"/>
      <sheetName val="ISD  (5)"/>
      <sheetName val="ISD  (6)"/>
      <sheetName val="ISD  (7)"/>
      <sheetName val="ISD  (8)"/>
      <sheetName val="ISD  (9)"/>
      <sheetName val="ISD  (10)"/>
      <sheetName val="ISD  (11)"/>
      <sheetName val="CO OF "/>
    </sheetNames>
    <sheetDataSet>
      <sheetData sheetId="0">
        <row r="42">
          <cell r="C42" t="str">
            <v>MENS 97% COTTON 3% ELASTANE WOVEN PANT</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INVOICE"/>
      <sheetName val="ISD  (4)"/>
      <sheetName val="ISD  (5)"/>
      <sheetName val="ISD  (6)"/>
      <sheetName val="ISD  (7)"/>
      <sheetName val="ISD  (8)"/>
      <sheetName val="ISD  (9)"/>
      <sheetName val="ISD  (10)"/>
      <sheetName val="ISD  (11)"/>
      <sheetName val="CO OF "/>
    </sheetNames>
    <sheetDataSet>
      <sheetData sheetId="0">
        <row r="42">
          <cell r="C42" t="str">
            <v>MENS 98% COTTON 2% ELASTANE WOVEN PANT</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147"/>
  <sheetViews>
    <sheetView view="pageBreakPreview" topLeftCell="A30" zoomScaleNormal="85" zoomScaleSheetLayoutView="100" workbookViewId="0">
      <pane xSplit="1" ySplit="1" topLeftCell="B114" activePane="bottomRight" state="frozen"/>
      <selection activeCell="A30" sqref="A30"/>
      <selection pane="topRight" activeCell="B30" sqref="B30"/>
      <selection pane="bottomLeft" activeCell="A31" sqref="A31"/>
      <selection pane="bottomRight" activeCell="C120" sqref="C120"/>
    </sheetView>
  </sheetViews>
  <sheetFormatPr defaultColWidth="7.875" defaultRowHeight="15.6" customHeight="1"/>
  <cols>
    <col min="1" max="1" width="21" style="18" customWidth="1"/>
    <col min="2" max="2" width="1.625" style="22" customWidth="1"/>
    <col min="3" max="3" width="15.375" style="22" customWidth="1"/>
    <col min="4" max="4" width="13.5" style="22" customWidth="1"/>
    <col min="5" max="5" width="17.375" style="22" bestFit="1" customWidth="1"/>
    <col min="6" max="6" width="20.25" style="22" bestFit="1" customWidth="1"/>
    <col min="7" max="7" width="16.875" style="22" customWidth="1"/>
    <col min="8" max="9" width="25" style="22" customWidth="1"/>
    <col min="10" max="11" width="33.625" style="22" bestFit="1" customWidth="1"/>
    <col min="12" max="13" width="33.625" style="22" customWidth="1"/>
    <col min="14" max="14" width="21.875" style="22" customWidth="1"/>
    <col min="15" max="15" width="13.875" style="22" bestFit="1" customWidth="1"/>
    <col min="16" max="16" width="13.875" style="22" customWidth="1"/>
    <col min="17" max="17" width="13.875" style="23" customWidth="1"/>
    <col min="18" max="18" width="13.875" style="23" bestFit="1" customWidth="1"/>
    <col min="19" max="19" width="13.875" style="23" customWidth="1"/>
    <col min="20" max="20" width="4.25" style="22" bestFit="1" customWidth="1"/>
    <col min="21" max="27" width="4.625" style="22" customWidth="1"/>
    <col min="28" max="28" width="5.25" style="22" bestFit="1" customWidth="1"/>
    <col min="29" max="29" width="35" style="18" bestFit="1" customWidth="1"/>
    <col min="30" max="16384" width="7.875" style="18"/>
  </cols>
  <sheetData>
    <row r="1" spans="1:28" s="1" customFormat="1" ht="16.5">
      <c r="A1" s="333" t="s">
        <v>3</v>
      </c>
      <c r="B1" s="333"/>
      <c r="C1" s="333"/>
      <c r="D1" s="333"/>
      <c r="E1" s="333"/>
      <c r="F1" s="333"/>
      <c r="G1" s="333"/>
      <c r="H1" s="333"/>
      <c r="I1" s="333"/>
      <c r="J1" s="333"/>
      <c r="K1" s="333"/>
      <c r="L1" s="333"/>
      <c r="M1" s="333"/>
      <c r="N1" s="333"/>
      <c r="O1" s="333"/>
      <c r="P1" s="53"/>
      <c r="Q1" s="53"/>
      <c r="R1" s="53"/>
      <c r="S1" s="53"/>
      <c r="T1" s="5"/>
      <c r="U1" s="5"/>
      <c r="V1" s="5"/>
      <c r="W1" s="5"/>
      <c r="X1" s="5"/>
      <c r="Y1" s="5"/>
      <c r="Z1" s="5"/>
      <c r="AA1" s="5"/>
    </row>
    <row r="2" spans="1:28" s="1" customFormat="1" ht="16.5">
      <c r="A2" s="334" t="s">
        <v>4</v>
      </c>
      <c r="B2" s="334"/>
      <c r="C2" s="334"/>
      <c r="D2" s="334"/>
      <c r="E2" s="334"/>
      <c r="F2" s="334"/>
      <c r="G2" s="334"/>
      <c r="H2" s="334"/>
      <c r="I2" s="334"/>
      <c r="J2" s="334"/>
      <c r="K2" s="334"/>
      <c r="L2" s="334"/>
      <c r="M2" s="334"/>
      <c r="N2" s="334"/>
      <c r="O2" s="334"/>
      <c r="P2" s="54"/>
      <c r="Q2" s="54"/>
      <c r="R2" s="54"/>
      <c r="S2" s="54"/>
      <c r="T2" s="10"/>
      <c r="U2" s="10"/>
      <c r="V2" s="10"/>
      <c r="W2" s="10"/>
      <c r="X2" s="10"/>
      <c r="Y2" s="10"/>
      <c r="Z2" s="10"/>
      <c r="AA2" s="10"/>
      <c r="AB2" s="10"/>
    </row>
    <row r="3" spans="1:28" s="1" customFormat="1" ht="15.6" customHeight="1">
      <c r="B3" s="2"/>
      <c r="C3" s="2"/>
      <c r="D3" s="2"/>
      <c r="E3" s="2"/>
      <c r="F3" s="2"/>
      <c r="G3" s="2"/>
      <c r="H3" s="2"/>
      <c r="I3" s="2"/>
      <c r="J3" s="2"/>
      <c r="K3" s="2"/>
      <c r="L3" s="2"/>
      <c r="M3" s="2"/>
      <c r="N3" s="2"/>
      <c r="O3" s="2"/>
      <c r="P3" s="2"/>
      <c r="T3" s="3"/>
      <c r="U3" s="3"/>
      <c r="V3" s="3"/>
      <c r="W3" s="3"/>
      <c r="X3" s="3"/>
      <c r="Y3" s="3"/>
      <c r="Z3" s="3"/>
      <c r="AA3" s="3"/>
      <c r="AB3" s="4"/>
    </row>
    <row r="4" spans="1:28" s="6" customFormat="1" ht="16.5">
      <c r="A4" s="5" t="s">
        <v>38</v>
      </c>
      <c r="B4" s="6" t="s">
        <v>5</v>
      </c>
      <c r="C4" s="30" t="s">
        <v>70</v>
      </c>
      <c r="D4" s="32"/>
      <c r="AB4" s="7"/>
    </row>
    <row r="5" spans="1:28" s="6" customFormat="1" ht="16.5">
      <c r="A5" s="5" t="s">
        <v>6</v>
      </c>
      <c r="B5" s="6" t="s">
        <v>5</v>
      </c>
      <c r="C5" s="30" t="s">
        <v>49</v>
      </c>
      <c r="D5" s="32"/>
      <c r="AB5" s="7"/>
    </row>
    <row r="6" spans="1:28" s="6" customFormat="1" ht="16.5">
      <c r="A6" s="8" t="s">
        <v>7</v>
      </c>
      <c r="B6" s="6" t="s">
        <v>5</v>
      </c>
      <c r="C6" s="30" t="s">
        <v>71</v>
      </c>
      <c r="D6" s="32"/>
      <c r="AB6" s="9" t="s">
        <v>2</v>
      </c>
    </row>
    <row r="7" spans="1:28" s="6" customFormat="1" ht="16.5">
      <c r="A7" s="8" t="s">
        <v>8</v>
      </c>
      <c r="B7" s="6" t="s">
        <v>5</v>
      </c>
      <c r="C7" s="30" t="s">
        <v>58</v>
      </c>
      <c r="D7" s="32"/>
      <c r="AB7" s="9" t="s">
        <v>2</v>
      </c>
    </row>
    <row r="8" spans="1:28" s="1" customFormat="1" ht="16.5">
      <c r="A8" s="5" t="s">
        <v>39</v>
      </c>
      <c r="B8" s="6" t="s">
        <v>5</v>
      </c>
      <c r="C8" s="32"/>
      <c r="D8" s="32"/>
      <c r="E8" s="6"/>
      <c r="F8" s="6"/>
      <c r="G8" s="6"/>
      <c r="H8" s="6"/>
      <c r="I8" s="6"/>
      <c r="J8" s="6"/>
      <c r="K8" s="6"/>
      <c r="L8" s="6"/>
      <c r="M8" s="6"/>
      <c r="N8" s="6"/>
      <c r="O8" s="6"/>
      <c r="P8" s="6"/>
      <c r="AB8" s="2"/>
    </row>
    <row r="9" spans="1:28" s="1" customFormat="1" ht="16.5">
      <c r="A9" s="10"/>
      <c r="C9" s="6"/>
      <c r="D9" s="6"/>
      <c r="E9" s="6"/>
      <c r="F9" s="6"/>
      <c r="G9" s="6"/>
      <c r="H9" s="6"/>
      <c r="I9" s="6"/>
      <c r="J9" s="6"/>
      <c r="K9" s="6"/>
      <c r="L9" s="6"/>
      <c r="M9" s="6"/>
      <c r="N9" s="6"/>
      <c r="O9" s="6"/>
      <c r="P9" s="6"/>
      <c r="T9" s="8"/>
      <c r="U9" s="8"/>
      <c r="V9" s="8"/>
      <c r="W9" s="8"/>
      <c r="X9" s="8"/>
      <c r="Y9" s="8"/>
      <c r="Z9" s="8"/>
      <c r="AA9" s="8"/>
    </row>
    <row r="10" spans="1:28" s="13" customFormat="1" ht="16.5">
      <c r="A10" s="50" t="s">
        <v>60</v>
      </c>
      <c r="B10" s="51" t="s">
        <v>5</v>
      </c>
      <c r="C10" s="337" t="s">
        <v>9</v>
      </c>
      <c r="D10" s="338"/>
      <c r="E10" s="338"/>
      <c r="F10" s="338"/>
      <c r="G10" s="338"/>
      <c r="H10" s="338"/>
      <c r="I10" s="338"/>
      <c r="J10" s="338"/>
      <c r="K10" s="338"/>
      <c r="L10" s="338"/>
      <c r="M10" s="338"/>
      <c r="N10" s="338"/>
      <c r="O10" s="338"/>
      <c r="P10" s="29"/>
      <c r="Q10" s="29"/>
      <c r="R10" s="29"/>
      <c r="S10" s="29"/>
      <c r="T10" s="11"/>
      <c r="U10" s="11"/>
      <c r="V10" s="11"/>
      <c r="W10" s="11"/>
      <c r="X10" s="11"/>
      <c r="Y10" s="11"/>
      <c r="Z10" s="11"/>
      <c r="AA10" s="11"/>
      <c r="AB10" s="12"/>
    </row>
    <row r="11" spans="1:28" s="13" customFormat="1" ht="16.5" customHeight="1">
      <c r="A11" s="50" t="s">
        <v>61</v>
      </c>
      <c r="B11" s="51" t="s">
        <v>5</v>
      </c>
      <c r="C11" s="339" t="s">
        <v>47</v>
      </c>
      <c r="D11" s="339"/>
      <c r="E11" s="339"/>
      <c r="F11" s="339"/>
      <c r="G11" s="339"/>
      <c r="H11" s="339"/>
      <c r="I11" s="339"/>
      <c r="J11" s="339"/>
      <c r="K11" s="339"/>
      <c r="L11" s="339"/>
      <c r="M11" s="339"/>
      <c r="N11" s="339"/>
      <c r="O11" s="339"/>
      <c r="P11" s="58"/>
      <c r="Q11" s="58"/>
      <c r="R11" s="58"/>
      <c r="S11" s="58"/>
      <c r="T11" s="14"/>
      <c r="U11" s="14"/>
      <c r="V11" s="14"/>
      <c r="W11" s="14"/>
      <c r="X11" s="14"/>
      <c r="Y11" s="14"/>
      <c r="Z11" s="14"/>
      <c r="AA11" s="14"/>
      <c r="AB11" s="12"/>
    </row>
    <row r="12" spans="1:28" s="13" customFormat="1" ht="16.5" customHeight="1">
      <c r="A12" s="50" t="s">
        <v>62</v>
      </c>
      <c r="B12" s="51" t="s">
        <v>5</v>
      </c>
      <c r="C12" s="339" t="s">
        <v>45</v>
      </c>
      <c r="D12" s="339"/>
      <c r="E12" s="339"/>
      <c r="F12" s="339"/>
      <c r="G12" s="339"/>
      <c r="H12" s="339"/>
      <c r="I12" s="339"/>
      <c r="J12" s="339"/>
      <c r="K12" s="339"/>
      <c r="L12" s="339"/>
      <c r="M12" s="339"/>
      <c r="N12" s="339"/>
      <c r="O12" s="339"/>
      <c r="P12" s="58"/>
      <c r="Q12" s="58"/>
      <c r="R12" s="58"/>
      <c r="S12" s="58"/>
      <c r="T12" s="14"/>
      <c r="U12" s="14"/>
      <c r="V12" s="14"/>
      <c r="W12" s="14"/>
      <c r="X12" s="14"/>
      <c r="Y12" s="14"/>
      <c r="Z12" s="14"/>
      <c r="AA12" s="14"/>
      <c r="AB12" s="12"/>
    </row>
    <row r="13" spans="1:28" s="13" customFormat="1" ht="16.5">
      <c r="A13" s="50" t="s">
        <v>60</v>
      </c>
      <c r="B13" s="51" t="s">
        <v>5</v>
      </c>
      <c r="C13" s="337" t="s">
        <v>10</v>
      </c>
      <c r="D13" s="338"/>
      <c r="E13" s="338"/>
      <c r="F13" s="338"/>
      <c r="G13" s="338"/>
      <c r="H13" s="338"/>
      <c r="I13" s="338"/>
      <c r="J13" s="338"/>
      <c r="K13" s="338"/>
      <c r="L13" s="338"/>
      <c r="M13" s="338"/>
      <c r="N13" s="338"/>
      <c r="O13" s="338"/>
      <c r="P13" s="29"/>
      <c r="Q13" s="29"/>
      <c r="R13" s="29"/>
      <c r="S13" s="29"/>
      <c r="T13" s="11"/>
      <c r="U13" s="11"/>
      <c r="V13" s="11"/>
      <c r="W13" s="11"/>
      <c r="X13" s="11"/>
      <c r="Y13" s="11"/>
      <c r="Z13" s="11"/>
      <c r="AA13" s="11"/>
      <c r="AB13" s="12"/>
    </row>
    <row r="14" spans="1:28" s="13" customFormat="1" ht="16.5" customHeight="1">
      <c r="A14" s="50" t="s">
        <v>61</v>
      </c>
      <c r="B14" s="51" t="s">
        <v>5</v>
      </c>
      <c r="C14" s="339" t="s">
        <v>48</v>
      </c>
      <c r="D14" s="339"/>
      <c r="E14" s="339"/>
      <c r="F14" s="339"/>
      <c r="G14" s="339"/>
      <c r="H14" s="339"/>
      <c r="I14" s="339"/>
      <c r="J14" s="339"/>
      <c r="K14" s="339"/>
      <c r="L14" s="339"/>
      <c r="M14" s="339"/>
      <c r="N14" s="339"/>
      <c r="O14" s="339"/>
      <c r="P14" s="58"/>
      <c r="Q14" s="58"/>
      <c r="R14" s="58"/>
      <c r="S14" s="58"/>
      <c r="T14" s="14"/>
      <c r="U14" s="14"/>
      <c r="V14" s="14"/>
      <c r="W14" s="14"/>
      <c r="X14" s="14"/>
      <c r="Y14" s="14"/>
      <c r="Z14" s="14"/>
      <c r="AA14" s="14"/>
      <c r="AB14" s="12"/>
    </row>
    <row r="15" spans="1:28" s="13" customFormat="1" ht="16.5" customHeight="1">
      <c r="A15" s="50" t="s">
        <v>62</v>
      </c>
      <c r="B15" s="51" t="s">
        <v>5</v>
      </c>
      <c r="C15" s="339" t="s">
        <v>46</v>
      </c>
      <c r="D15" s="339"/>
      <c r="E15" s="339"/>
      <c r="F15" s="339"/>
      <c r="G15" s="339"/>
      <c r="H15" s="339"/>
      <c r="I15" s="339"/>
      <c r="J15" s="339"/>
      <c r="K15" s="339"/>
      <c r="L15" s="339"/>
      <c r="M15" s="339"/>
      <c r="N15" s="339"/>
      <c r="O15" s="339"/>
      <c r="P15" s="58"/>
      <c r="Q15" s="58"/>
      <c r="R15" s="58"/>
      <c r="S15" s="58"/>
      <c r="T15" s="14"/>
      <c r="U15" s="14"/>
      <c r="V15" s="14"/>
      <c r="W15" s="14"/>
      <c r="X15" s="14"/>
      <c r="Y15" s="14"/>
      <c r="Z15" s="14"/>
      <c r="AA15" s="14"/>
      <c r="AB15" s="12"/>
    </row>
    <row r="16" spans="1:28" s="13" customFormat="1" ht="16.5" customHeight="1">
      <c r="A16" s="50" t="s">
        <v>63</v>
      </c>
      <c r="B16" s="51" t="s">
        <v>5</v>
      </c>
      <c r="C16" s="339" t="s">
        <v>1</v>
      </c>
      <c r="D16" s="339"/>
      <c r="E16" s="339"/>
      <c r="F16" s="339"/>
      <c r="G16" s="339"/>
      <c r="H16" s="339"/>
      <c r="I16" s="339"/>
      <c r="J16" s="339"/>
      <c r="K16" s="339"/>
      <c r="L16" s="339"/>
      <c r="M16" s="339"/>
      <c r="N16" s="339"/>
      <c r="O16" s="339"/>
      <c r="P16" s="58"/>
      <c r="Q16" s="58"/>
      <c r="R16" s="58"/>
      <c r="S16" s="58"/>
      <c r="T16" s="14"/>
      <c r="U16" s="14"/>
      <c r="V16" s="14"/>
      <c r="W16" s="14"/>
      <c r="X16" s="14"/>
      <c r="Y16" s="14"/>
      <c r="Z16" s="14"/>
      <c r="AA16" s="14"/>
      <c r="AB16" s="12"/>
    </row>
    <row r="17" spans="1:30" s="13" customFormat="1" ht="16.5" customHeight="1">
      <c r="A17" s="50" t="s">
        <v>64</v>
      </c>
      <c r="B17" s="51" t="s">
        <v>5</v>
      </c>
      <c r="C17" s="339" t="s">
        <v>49</v>
      </c>
      <c r="D17" s="339"/>
      <c r="E17" s="339"/>
      <c r="F17" s="339"/>
      <c r="G17" s="339"/>
      <c r="H17" s="339"/>
      <c r="I17" s="339"/>
      <c r="J17" s="339"/>
      <c r="K17" s="339"/>
      <c r="L17" s="339"/>
      <c r="M17" s="339"/>
      <c r="N17" s="339"/>
      <c r="O17" s="339"/>
      <c r="P17" s="58"/>
      <c r="Q17" s="58"/>
      <c r="R17" s="58"/>
      <c r="S17" s="58"/>
      <c r="T17" s="14"/>
      <c r="U17" s="14"/>
      <c r="V17" s="14"/>
      <c r="W17" s="14"/>
      <c r="X17" s="14"/>
      <c r="Y17" s="14"/>
      <c r="Z17" s="14"/>
      <c r="AA17" s="14"/>
      <c r="AB17" s="12"/>
    </row>
    <row r="18" spans="1:30" s="13" customFormat="1" ht="16.5" customHeight="1">
      <c r="A18" s="50" t="s">
        <v>65</v>
      </c>
      <c r="B18" s="51" t="s">
        <v>5</v>
      </c>
      <c r="C18" s="339" t="s">
        <v>50</v>
      </c>
      <c r="D18" s="339"/>
      <c r="E18" s="339"/>
      <c r="F18" s="339"/>
      <c r="G18" s="339"/>
      <c r="H18" s="339"/>
      <c r="I18" s="339"/>
      <c r="J18" s="339"/>
      <c r="K18" s="339"/>
      <c r="L18" s="339"/>
      <c r="M18" s="339"/>
      <c r="N18" s="339"/>
      <c r="O18" s="339"/>
      <c r="P18" s="58"/>
      <c r="Q18" s="58"/>
      <c r="R18" s="58"/>
      <c r="S18" s="58"/>
      <c r="T18" s="14"/>
      <c r="U18" s="14"/>
      <c r="V18" s="14"/>
      <c r="W18" s="14"/>
      <c r="X18" s="14"/>
      <c r="Y18" s="14"/>
      <c r="Z18" s="14"/>
      <c r="AA18" s="14"/>
      <c r="AB18" s="12"/>
    </row>
    <row r="19" spans="1:30" s="13" customFormat="1" ht="16.5" customHeight="1">
      <c r="A19" s="50" t="s">
        <v>66</v>
      </c>
      <c r="B19" s="51" t="s">
        <v>5</v>
      </c>
      <c r="C19" s="339" t="s">
        <v>51</v>
      </c>
      <c r="D19" s="339"/>
      <c r="E19" s="339"/>
      <c r="F19" s="339"/>
      <c r="G19" s="339"/>
      <c r="H19" s="339"/>
      <c r="I19" s="339"/>
      <c r="J19" s="339"/>
      <c r="K19" s="339"/>
      <c r="L19" s="339"/>
      <c r="M19" s="339"/>
      <c r="N19" s="339"/>
      <c r="O19" s="339"/>
      <c r="P19" s="58"/>
      <c r="Q19" s="58"/>
      <c r="R19" s="58"/>
      <c r="S19" s="58"/>
      <c r="T19" s="14"/>
      <c r="U19" s="14"/>
      <c r="V19" s="14"/>
      <c r="W19" s="14"/>
      <c r="X19" s="14"/>
      <c r="Y19" s="14"/>
      <c r="Z19" s="14"/>
      <c r="AA19" s="14"/>
      <c r="AB19" s="12"/>
    </row>
    <row r="20" spans="1:30" s="13" customFormat="1" ht="84.75" customHeight="1">
      <c r="A20" s="52" t="s">
        <v>67</v>
      </c>
      <c r="B20" s="51" t="s">
        <v>5</v>
      </c>
      <c r="C20" s="339" t="s">
        <v>59</v>
      </c>
      <c r="D20" s="339"/>
      <c r="E20" s="339"/>
      <c r="F20" s="339"/>
      <c r="G20" s="339"/>
      <c r="H20" s="339"/>
      <c r="I20" s="339"/>
      <c r="J20" s="339"/>
      <c r="K20" s="339"/>
      <c r="L20" s="339"/>
      <c r="M20" s="339"/>
      <c r="N20" s="339"/>
      <c r="O20" s="339"/>
      <c r="P20" s="58"/>
      <c r="Q20" s="58"/>
      <c r="R20" s="58"/>
      <c r="S20" s="58"/>
      <c r="T20" s="14"/>
      <c r="U20" s="14"/>
      <c r="V20" s="14"/>
      <c r="W20" s="14"/>
      <c r="X20" s="14"/>
      <c r="Y20" s="14"/>
      <c r="Z20" s="14"/>
      <c r="AA20" s="14"/>
      <c r="AB20" s="12"/>
    </row>
    <row r="21" spans="1:30" s="15" customFormat="1" ht="16.5" customHeight="1">
      <c r="Q21" s="16"/>
      <c r="R21" s="16"/>
      <c r="S21" s="16"/>
      <c r="T21" s="16"/>
      <c r="U21" s="16"/>
      <c r="V21" s="16"/>
      <c r="W21" s="16"/>
      <c r="X21" s="16"/>
      <c r="Y21" s="16"/>
      <c r="Z21" s="16"/>
      <c r="AA21" s="16"/>
      <c r="AB21" s="17"/>
    </row>
    <row r="22" spans="1:30" ht="32.1" customHeight="1">
      <c r="A22" s="343" t="s">
        <v>18</v>
      </c>
      <c r="B22" s="343"/>
      <c r="C22" s="343"/>
      <c r="D22" s="343"/>
      <c r="E22" s="343"/>
      <c r="F22" s="343"/>
      <c r="G22" s="343"/>
      <c r="H22" s="343"/>
      <c r="I22" s="343"/>
      <c r="J22" s="343"/>
      <c r="K22" s="343"/>
      <c r="L22" s="343"/>
      <c r="M22" s="343"/>
      <c r="N22" s="343"/>
      <c r="O22" s="343"/>
      <c r="P22" s="343"/>
      <c r="Q22" s="343"/>
      <c r="R22" s="343"/>
      <c r="S22" s="343"/>
      <c r="T22" s="343"/>
      <c r="U22" s="343"/>
      <c r="V22" s="343"/>
      <c r="W22" s="343"/>
      <c r="X22" s="343"/>
      <c r="Y22" s="343"/>
      <c r="Z22" s="343"/>
      <c r="AA22" s="343"/>
      <c r="AB22" s="343"/>
    </row>
    <row r="23" spans="1:30" ht="15.6" customHeight="1">
      <c r="B23" s="6"/>
      <c r="C23" s="1"/>
      <c r="D23" s="1"/>
      <c r="E23" s="1"/>
      <c r="F23" s="1"/>
      <c r="G23" s="1"/>
      <c r="H23" s="1"/>
      <c r="I23" s="1"/>
      <c r="J23" s="1"/>
      <c r="K23" s="1"/>
      <c r="L23" s="1"/>
      <c r="M23" s="1"/>
      <c r="N23" s="1"/>
      <c r="O23" s="1"/>
      <c r="P23" s="1"/>
      <c r="Q23" s="19"/>
      <c r="R23" s="19"/>
      <c r="S23" s="19"/>
      <c r="T23" s="20"/>
      <c r="U23" s="20"/>
      <c r="V23" s="20"/>
      <c r="W23" s="20"/>
      <c r="X23" s="20"/>
      <c r="Y23" s="20"/>
      <c r="Z23" s="20"/>
      <c r="AA23" s="20"/>
      <c r="AB23" s="1"/>
    </row>
    <row r="24" spans="1:30" ht="15.6" customHeight="1">
      <c r="A24" s="46" t="s">
        <v>13</v>
      </c>
      <c r="B24" s="46"/>
      <c r="C24" s="46" t="s">
        <v>17</v>
      </c>
      <c r="E24" s="1"/>
      <c r="F24" s="1"/>
      <c r="G24" s="1"/>
      <c r="H24" s="1"/>
      <c r="I24" s="1"/>
      <c r="J24" s="1"/>
      <c r="K24" s="1"/>
      <c r="L24" s="1"/>
      <c r="M24" s="1"/>
      <c r="N24" s="1"/>
      <c r="O24" s="1"/>
      <c r="P24" s="1"/>
      <c r="Q24" s="19"/>
      <c r="R24" s="19"/>
      <c r="S24" s="19"/>
      <c r="T24" s="20"/>
      <c r="U24" s="20"/>
      <c r="V24" s="20"/>
      <c r="W24" s="20"/>
      <c r="X24" s="20"/>
      <c r="Y24" s="20"/>
      <c r="Z24" s="20"/>
      <c r="AA24" s="20"/>
      <c r="AB24" s="1"/>
    </row>
    <row r="25" spans="1:30" ht="15.6" customHeight="1">
      <c r="A25" s="55" t="s">
        <v>68</v>
      </c>
      <c r="B25" s="45"/>
      <c r="C25" s="47">
        <v>62225512.969999999</v>
      </c>
      <c r="E25" s="1"/>
      <c r="F25" s="1"/>
      <c r="G25" s="1"/>
      <c r="H25" s="1"/>
      <c r="I25" s="1"/>
      <c r="J25" s="1"/>
      <c r="K25" s="1"/>
      <c r="L25" s="1"/>
      <c r="M25" s="1"/>
      <c r="N25" s="1"/>
      <c r="O25" s="1"/>
      <c r="P25" s="1"/>
      <c r="Q25" s="19"/>
      <c r="R25" s="19"/>
      <c r="S25" s="19"/>
      <c r="T25" s="20"/>
      <c r="U25" s="20"/>
      <c r="V25" s="20"/>
      <c r="W25" s="20"/>
      <c r="X25" s="20"/>
      <c r="Y25" s="20"/>
      <c r="Z25" s="20"/>
      <c r="AA25" s="20"/>
      <c r="AB25" s="1"/>
    </row>
    <row r="26" spans="1:30" ht="15.6" customHeight="1">
      <c r="A26" s="340" t="s">
        <v>14</v>
      </c>
      <c r="B26" s="341"/>
      <c r="C26" s="48">
        <v>300000</v>
      </c>
      <c r="E26" s="1"/>
      <c r="F26" s="1"/>
      <c r="G26" s="1"/>
      <c r="H26" s="1"/>
      <c r="I26" s="1"/>
      <c r="J26" s="1"/>
      <c r="K26" s="1"/>
      <c r="L26" s="1"/>
      <c r="M26" s="1"/>
      <c r="N26" s="1"/>
      <c r="O26" s="1"/>
      <c r="P26" s="1"/>
      <c r="Q26" s="19"/>
      <c r="R26" s="19"/>
      <c r="S26" s="19"/>
      <c r="T26" s="20"/>
      <c r="U26" s="20"/>
      <c r="V26" s="20"/>
      <c r="W26" s="20"/>
      <c r="X26" s="20"/>
      <c r="Y26" s="20"/>
      <c r="Z26" s="20"/>
      <c r="AA26" s="20"/>
      <c r="AB26" s="1"/>
    </row>
    <row r="27" spans="1:30" ht="15.6" customHeight="1">
      <c r="A27" s="340" t="s">
        <v>15</v>
      </c>
      <c r="B27" s="341"/>
      <c r="C27" s="48">
        <f>C25/C26</f>
        <v>207.41837656666667</v>
      </c>
      <c r="E27" s="1"/>
      <c r="F27" s="1"/>
      <c r="G27" s="1"/>
      <c r="H27" s="1"/>
      <c r="I27" s="1"/>
      <c r="J27" s="1"/>
      <c r="K27" s="1"/>
      <c r="L27" s="1"/>
      <c r="M27" s="1"/>
      <c r="N27" s="1"/>
      <c r="O27" s="1"/>
      <c r="P27" s="1"/>
      <c r="Q27" s="19"/>
      <c r="R27" s="19"/>
      <c r="S27" s="19"/>
      <c r="T27" s="20"/>
      <c r="U27" s="20"/>
      <c r="V27" s="20"/>
      <c r="W27" s="20"/>
      <c r="X27" s="20"/>
      <c r="Y27" s="20"/>
      <c r="Z27" s="20"/>
      <c r="AA27" s="20"/>
      <c r="AB27" s="1"/>
    </row>
    <row r="28" spans="1:30" ht="15.6" customHeight="1">
      <c r="A28" s="342" t="s">
        <v>69</v>
      </c>
      <c r="B28" s="341"/>
      <c r="C28" s="48">
        <v>100</v>
      </c>
      <c r="E28" s="1"/>
      <c r="F28" s="1"/>
      <c r="G28" s="1"/>
      <c r="J28" s="1"/>
      <c r="K28" s="1"/>
      <c r="L28" s="1"/>
      <c r="M28" s="1"/>
      <c r="N28" s="1"/>
      <c r="O28" s="1"/>
      <c r="P28" s="1"/>
      <c r="Q28" s="27"/>
      <c r="R28" s="27"/>
      <c r="S28" s="27"/>
      <c r="T28" s="20"/>
      <c r="U28" s="20"/>
      <c r="V28" s="20"/>
      <c r="W28" s="20"/>
      <c r="X28" s="20"/>
      <c r="Y28" s="20"/>
      <c r="Z28" s="20"/>
      <c r="AA28" s="20"/>
      <c r="AB28" s="1"/>
    </row>
    <row r="29" spans="1:30" ht="15.6" customHeight="1">
      <c r="B29" s="6"/>
      <c r="C29" s="1"/>
      <c r="D29" s="1"/>
      <c r="E29" s="1"/>
      <c r="F29" s="1"/>
      <c r="G29" s="1"/>
      <c r="H29" s="1"/>
      <c r="I29" s="1"/>
      <c r="N29" s="1"/>
      <c r="O29" s="1"/>
      <c r="P29" s="1"/>
      <c r="Q29" s="19"/>
      <c r="R29" s="19"/>
      <c r="S29" s="19"/>
      <c r="T29" s="20"/>
      <c r="U29" s="20"/>
      <c r="V29" s="20"/>
      <c r="W29" s="20"/>
      <c r="X29" s="20"/>
      <c r="Y29" s="20"/>
      <c r="Z29" s="20"/>
      <c r="AA29" s="20"/>
      <c r="AB29" s="1"/>
    </row>
    <row r="30" spans="1:30" ht="49.5">
      <c r="A30" s="42" t="s">
        <v>40</v>
      </c>
      <c r="B30" s="335" t="s">
        <v>41</v>
      </c>
      <c r="C30" s="336"/>
      <c r="D30" s="42" t="s">
        <v>16</v>
      </c>
      <c r="E30" s="42" t="s">
        <v>42</v>
      </c>
      <c r="F30" s="42" t="s">
        <v>43</v>
      </c>
      <c r="G30" s="42" t="s">
        <v>31</v>
      </c>
      <c r="H30" s="42" t="s">
        <v>44</v>
      </c>
      <c r="I30" s="42" t="s">
        <v>297</v>
      </c>
      <c r="J30" s="42" t="s">
        <v>175</v>
      </c>
      <c r="K30" s="42" t="s">
        <v>176</v>
      </c>
      <c r="L30" s="42" t="s">
        <v>180</v>
      </c>
      <c r="M30" s="42" t="s">
        <v>181</v>
      </c>
      <c r="N30" s="42" t="s">
        <v>179</v>
      </c>
      <c r="O30" s="42" t="s">
        <v>184</v>
      </c>
      <c r="P30" s="42" t="s">
        <v>185</v>
      </c>
      <c r="Q30" s="42" t="s">
        <v>174</v>
      </c>
      <c r="R30" s="42" t="s">
        <v>172</v>
      </c>
      <c r="S30" s="42" t="s">
        <v>173</v>
      </c>
      <c r="T30" s="40" t="s">
        <v>19</v>
      </c>
      <c r="U30" s="40" t="s">
        <v>20</v>
      </c>
      <c r="V30" s="40" t="s">
        <v>21</v>
      </c>
      <c r="W30" s="40" t="s">
        <v>22</v>
      </c>
      <c r="X30" s="40" t="s">
        <v>23</v>
      </c>
      <c r="Y30" s="40" t="s">
        <v>24</v>
      </c>
      <c r="Z30" s="40" t="s">
        <v>25</v>
      </c>
      <c r="AA30" s="40" t="s">
        <v>26</v>
      </c>
      <c r="AB30" s="40" t="s">
        <v>27</v>
      </c>
      <c r="AC30" s="41" t="s">
        <v>0</v>
      </c>
      <c r="AD30" s="41" t="s">
        <v>11</v>
      </c>
    </row>
    <row r="31" spans="1:30" s="1" customFormat="1" ht="16.5">
      <c r="A31" s="90">
        <v>1</v>
      </c>
      <c r="B31" s="61" t="s">
        <v>72</v>
      </c>
      <c r="D31" s="35">
        <v>43648</v>
      </c>
      <c r="E31" s="34" t="s">
        <v>73</v>
      </c>
      <c r="F31" s="34" t="s">
        <v>195</v>
      </c>
      <c r="G31" s="59" t="s">
        <v>303</v>
      </c>
      <c r="H31" s="59" t="s">
        <v>292</v>
      </c>
      <c r="I31" s="59" t="s">
        <v>302</v>
      </c>
      <c r="J31" s="59" t="s">
        <v>177</v>
      </c>
      <c r="K31" s="34" t="s">
        <v>178</v>
      </c>
      <c r="L31" s="34" t="s">
        <v>182</v>
      </c>
      <c r="M31" s="34" t="s">
        <v>183</v>
      </c>
      <c r="N31" s="59" t="s">
        <v>187</v>
      </c>
      <c r="O31" s="36">
        <v>3290</v>
      </c>
      <c r="P31" s="36">
        <v>168</v>
      </c>
      <c r="Q31" s="36">
        <v>23431.9087</v>
      </c>
      <c r="R31" s="36">
        <v>19845.53</v>
      </c>
      <c r="S31" s="36">
        <v>299462.73</v>
      </c>
      <c r="T31" s="59" t="s">
        <v>194</v>
      </c>
      <c r="U31" s="59" t="s">
        <v>194</v>
      </c>
      <c r="V31" s="59" t="s">
        <v>194</v>
      </c>
      <c r="W31" s="59" t="s">
        <v>194</v>
      </c>
      <c r="X31" s="59" t="s">
        <v>194</v>
      </c>
      <c r="Y31" s="60"/>
      <c r="Z31" s="59" t="s">
        <v>194</v>
      </c>
      <c r="AA31" s="59" t="s">
        <v>194</v>
      </c>
      <c r="AB31" s="60"/>
      <c r="AC31" s="59" t="s">
        <v>186</v>
      </c>
      <c r="AD31" s="34"/>
    </row>
    <row r="32" spans="1:30" s="1" customFormat="1" ht="16.5">
      <c r="A32" s="90">
        <v>2</v>
      </c>
      <c r="B32" s="62" t="s">
        <v>74</v>
      </c>
      <c r="C32" s="57"/>
      <c r="D32" s="35">
        <v>43648</v>
      </c>
      <c r="E32" s="34" t="s">
        <v>73</v>
      </c>
      <c r="F32" s="34" t="s">
        <v>196</v>
      </c>
      <c r="G32" s="59" t="s">
        <v>305</v>
      </c>
      <c r="H32" s="59" t="s">
        <v>292</v>
      </c>
      <c r="I32" s="59" t="s">
        <v>304</v>
      </c>
      <c r="J32" s="34" t="s">
        <v>188</v>
      </c>
      <c r="K32" s="34" t="s">
        <v>189</v>
      </c>
      <c r="L32" s="34" t="s">
        <v>191</v>
      </c>
      <c r="M32" s="34" t="s">
        <v>192</v>
      </c>
      <c r="N32" s="34" t="s">
        <v>190</v>
      </c>
      <c r="O32" s="36">
        <v>27300</v>
      </c>
      <c r="P32" s="36">
        <v>1556</v>
      </c>
      <c r="Q32" s="36">
        <v>265366.92</v>
      </c>
      <c r="R32" s="36">
        <v>265366.92</v>
      </c>
      <c r="S32" s="36">
        <v>22158137.82</v>
      </c>
      <c r="T32" s="59" t="s">
        <v>194</v>
      </c>
      <c r="U32" s="59" t="s">
        <v>194</v>
      </c>
      <c r="V32" s="59" t="s">
        <v>194</v>
      </c>
      <c r="W32" s="59" t="s">
        <v>194</v>
      </c>
      <c r="X32" s="59" t="s">
        <v>194</v>
      </c>
      <c r="Y32" s="60"/>
      <c r="Z32" s="59" t="s">
        <v>194</v>
      </c>
      <c r="AA32" s="59" t="s">
        <v>194</v>
      </c>
      <c r="AB32" s="60"/>
      <c r="AC32" s="59" t="s">
        <v>193</v>
      </c>
      <c r="AD32" s="34"/>
    </row>
    <row r="33" spans="1:30" s="1" customFormat="1" ht="16.5">
      <c r="A33" s="33">
        <v>3</v>
      </c>
      <c r="B33" s="56" t="s">
        <v>75</v>
      </c>
      <c r="C33" s="57"/>
      <c r="D33" s="35">
        <v>43649</v>
      </c>
      <c r="E33" s="34" t="s">
        <v>73</v>
      </c>
      <c r="F33" s="34" t="s">
        <v>197</v>
      </c>
      <c r="G33" s="34"/>
      <c r="H33" s="34"/>
      <c r="I33" s="34"/>
      <c r="J33" s="34"/>
      <c r="K33" s="34"/>
      <c r="L33" s="34"/>
      <c r="M33" s="34"/>
      <c r="N33" s="34"/>
      <c r="O33" s="36"/>
      <c r="P33" s="36"/>
      <c r="Q33" s="36"/>
      <c r="R33" s="36">
        <v>66514.720000000001</v>
      </c>
      <c r="S33" s="36">
        <v>5553979.1200000001</v>
      </c>
      <c r="T33" s="34"/>
      <c r="U33" s="34"/>
      <c r="V33" s="34"/>
      <c r="W33" s="34"/>
      <c r="X33" s="34"/>
      <c r="Y33" s="34"/>
      <c r="Z33" s="34"/>
      <c r="AA33" s="34"/>
      <c r="AB33" s="34"/>
      <c r="AC33" s="34"/>
      <c r="AD33" s="34"/>
    </row>
    <row r="34" spans="1:30" s="1" customFormat="1" ht="16.5">
      <c r="A34" s="33">
        <v>4</v>
      </c>
      <c r="B34" s="56" t="s">
        <v>76</v>
      </c>
      <c r="C34" s="57"/>
      <c r="D34" s="35">
        <v>43655</v>
      </c>
      <c r="E34" s="34" t="s">
        <v>73</v>
      </c>
      <c r="F34" s="34" t="s">
        <v>198</v>
      </c>
      <c r="G34" s="34"/>
      <c r="H34" s="34"/>
      <c r="I34" s="34"/>
      <c r="J34" s="34"/>
      <c r="K34" s="34"/>
      <c r="L34" s="34"/>
      <c r="M34" s="34"/>
      <c r="N34" s="34"/>
      <c r="O34" s="36"/>
      <c r="P34" s="36"/>
      <c r="Q34" s="36"/>
      <c r="R34" s="36">
        <v>11835.81</v>
      </c>
      <c r="S34" s="36">
        <v>162673.85999999999</v>
      </c>
      <c r="T34" s="34"/>
      <c r="U34" s="34"/>
      <c r="V34" s="34"/>
      <c r="W34" s="34"/>
      <c r="X34" s="34"/>
      <c r="Y34" s="34"/>
      <c r="Z34" s="34"/>
      <c r="AA34" s="34"/>
      <c r="AB34" s="34"/>
      <c r="AC34" s="34"/>
      <c r="AD34" s="34"/>
    </row>
    <row r="35" spans="1:30" s="1" customFormat="1" ht="16.5">
      <c r="A35" s="33">
        <v>5</v>
      </c>
      <c r="B35" s="56" t="s">
        <v>77</v>
      </c>
      <c r="C35" s="57"/>
      <c r="D35" s="35">
        <v>43663</v>
      </c>
      <c r="E35" s="34" t="s">
        <v>73</v>
      </c>
      <c r="F35" s="34" t="s">
        <v>199</v>
      </c>
      <c r="G35" s="34"/>
      <c r="H35" s="34"/>
      <c r="I35" s="34"/>
      <c r="J35" s="34"/>
      <c r="K35" s="34"/>
      <c r="L35" s="34"/>
      <c r="M35" s="34"/>
      <c r="N35" s="34"/>
      <c r="O35" s="36"/>
      <c r="P35" s="36"/>
      <c r="Q35" s="36"/>
      <c r="R35" s="36">
        <v>11891.86</v>
      </c>
      <c r="S35" s="36">
        <v>992970.31</v>
      </c>
      <c r="T35" s="34"/>
      <c r="U35" s="34"/>
      <c r="V35" s="34"/>
      <c r="W35" s="34"/>
      <c r="X35" s="34"/>
      <c r="Y35" s="34"/>
      <c r="Z35" s="34"/>
      <c r="AA35" s="34"/>
      <c r="AB35" s="34"/>
      <c r="AC35" s="34"/>
      <c r="AD35" s="34"/>
    </row>
    <row r="36" spans="1:30" s="1" customFormat="1" ht="16.5">
      <c r="A36" s="33">
        <v>6</v>
      </c>
      <c r="B36" s="56" t="s">
        <v>78</v>
      </c>
      <c r="C36" s="57"/>
      <c r="D36" s="35">
        <v>43666</v>
      </c>
      <c r="E36" s="34" t="s">
        <v>73</v>
      </c>
      <c r="F36" s="34" t="s">
        <v>200</v>
      </c>
      <c r="G36" s="37"/>
      <c r="H36" s="37"/>
      <c r="I36" s="37"/>
      <c r="J36" s="38"/>
      <c r="K36" s="38"/>
      <c r="L36" s="38"/>
      <c r="M36" s="38"/>
      <c r="N36" s="38"/>
      <c r="O36" s="38"/>
      <c r="P36" s="38"/>
      <c r="Q36" s="36"/>
      <c r="R36" s="38">
        <v>88136.89</v>
      </c>
      <c r="S36" s="36">
        <v>7359430.3200000003</v>
      </c>
      <c r="T36" s="39"/>
      <c r="U36" s="39"/>
      <c r="V36" s="39"/>
      <c r="W36" s="39"/>
      <c r="X36" s="39"/>
      <c r="Y36" s="39"/>
      <c r="Z36" s="39"/>
      <c r="AA36" s="39"/>
      <c r="AB36" s="39"/>
      <c r="AC36" s="34"/>
      <c r="AD36" s="34"/>
    </row>
    <row r="37" spans="1:30" s="1" customFormat="1" ht="16.5">
      <c r="A37" s="33">
        <v>7</v>
      </c>
      <c r="B37" s="56" t="s">
        <v>79</v>
      </c>
      <c r="C37" s="57"/>
      <c r="D37" s="35">
        <v>43667</v>
      </c>
      <c r="E37" s="34" t="s">
        <v>73</v>
      </c>
      <c r="F37" s="34" t="s">
        <v>201</v>
      </c>
      <c r="G37" s="37"/>
      <c r="H37" s="37"/>
      <c r="I37" s="37"/>
      <c r="J37" s="38"/>
      <c r="K37" s="38"/>
      <c r="L37" s="38"/>
      <c r="M37" s="38"/>
      <c r="N37" s="38"/>
      <c r="O37" s="38"/>
      <c r="P37" s="38"/>
      <c r="Q37" s="36"/>
      <c r="R37" s="38">
        <v>169600.28</v>
      </c>
      <c r="S37" s="36">
        <v>645257.93000000005</v>
      </c>
      <c r="T37" s="39"/>
      <c r="U37" s="39"/>
      <c r="V37" s="39"/>
      <c r="W37" s="39"/>
      <c r="X37" s="39"/>
      <c r="Y37" s="39"/>
      <c r="Z37" s="39"/>
      <c r="AA37" s="39"/>
      <c r="AB37" s="39"/>
      <c r="AC37" s="34"/>
      <c r="AD37" s="34"/>
    </row>
    <row r="38" spans="1:30" s="1" customFormat="1" ht="16.5">
      <c r="A38" s="33">
        <v>8</v>
      </c>
      <c r="B38" s="56" t="s">
        <v>80</v>
      </c>
      <c r="C38" s="57"/>
      <c r="D38" s="35">
        <v>43669</v>
      </c>
      <c r="E38" s="34" t="s">
        <v>73</v>
      </c>
      <c r="F38" s="34" t="s">
        <v>202</v>
      </c>
      <c r="G38" s="37"/>
      <c r="H38" s="37"/>
      <c r="I38" s="37"/>
      <c r="J38" s="38"/>
      <c r="K38" s="38"/>
      <c r="L38" s="38"/>
      <c r="M38" s="38"/>
      <c r="N38" s="38"/>
      <c r="O38" s="38"/>
      <c r="P38" s="38"/>
      <c r="Q38" s="36"/>
      <c r="R38" s="38">
        <v>20467.810000000001</v>
      </c>
      <c r="S38" s="36">
        <v>1709062.14</v>
      </c>
      <c r="T38" s="39"/>
      <c r="U38" s="39"/>
      <c r="V38" s="39"/>
      <c r="W38" s="39"/>
      <c r="X38" s="39"/>
      <c r="Y38" s="39"/>
      <c r="Z38" s="39"/>
      <c r="AA38" s="39"/>
      <c r="AB38" s="39"/>
      <c r="AC38" s="34"/>
      <c r="AD38" s="34"/>
    </row>
    <row r="39" spans="1:30" s="1" customFormat="1" ht="16.5">
      <c r="A39" s="33">
        <v>9</v>
      </c>
      <c r="B39" s="56" t="s">
        <v>81</v>
      </c>
      <c r="C39" s="57"/>
      <c r="D39" s="35">
        <v>43669</v>
      </c>
      <c r="E39" s="34" t="s">
        <v>73</v>
      </c>
      <c r="F39" s="34" t="s">
        <v>203</v>
      </c>
      <c r="G39" s="37"/>
      <c r="H39" s="37"/>
      <c r="I39" s="37"/>
      <c r="J39" s="38"/>
      <c r="K39" s="38"/>
      <c r="L39" s="38"/>
      <c r="M39" s="38"/>
      <c r="N39" s="38"/>
      <c r="O39" s="38"/>
      <c r="P39" s="38"/>
      <c r="Q39" s="36"/>
      <c r="R39" s="38">
        <v>70832.259999999995</v>
      </c>
      <c r="S39" s="36">
        <v>5914493.71</v>
      </c>
      <c r="T39" s="39"/>
      <c r="U39" s="39"/>
      <c r="V39" s="39"/>
      <c r="W39" s="39"/>
      <c r="X39" s="39"/>
      <c r="Y39" s="39"/>
      <c r="Z39" s="39"/>
      <c r="AA39" s="39"/>
      <c r="AB39" s="39"/>
      <c r="AC39" s="34"/>
      <c r="AD39" s="34"/>
    </row>
    <row r="40" spans="1:30" s="1" customFormat="1" ht="16.5">
      <c r="A40" s="33">
        <v>10</v>
      </c>
      <c r="B40" s="56" t="s">
        <v>82</v>
      </c>
      <c r="C40" s="57"/>
      <c r="D40" s="35">
        <v>43672</v>
      </c>
      <c r="E40" s="34" t="s">
        <v>73</v>
      </c>
      <c r="F40" s="34" t="s">
        <v>204</v>
      </c>
      <c r="G40" s="37"/>
      <c r="H40" s="37"/>
      <c r="I40" s="37"/>
      <c r="J40" s="38"/>
      <c r="K40" s="38"/>
      <c r="L40" s="38"/>
      <c r="M40" s="38"/>
      <c r="N40" s="38"/>
      <c r="O40" s="38"/>
      <c r="P40" s="38"/>
      <c r="Q40" s="36"/>
      <c r="R40" s="38">
        <v>23523.5</v>
      </c>
      <c r="S40" s="36">
        <v>1964212.25</v>
      </c>
      <c r="T40" s="39"/>
      <c r="U40" s="39"/>
      <c r="V40" s="39"/>
      <c r="W40" s="39"/>
      <c r="X40" s="39"/>
      <c r="Y40" s="39"/>
      <c r="Z40" s="39"/>
      <c r="AA40" s="39"/>
      <c r="AB40" s="39"/>
      <c r="AC40" s="34"/>
      <c r="AD40" s="34"/>
    </row>
    <row r="41" spans="1:30" s="1" customFormat="1" ht="16.5">
      <c r="A41" s="33">
        <v>11</v>
      </c>
      <c r="B41" s="56" t="s">
        <v>83</v>
      </c>
      <c r="C41" s="57"/>
      <c r="D41" s="35">
        <v>43673</v>
      </c>
      <c r="E41" s="34" t="s">
        <v>73</v>
      </c>
      <c r="F41" s="34" t="s">
        <v>205</v>
      </c>
      <c r="G41" s="37"/>
      <c r="H41" s="37"/>
      <c r="I41" s="37"/>
      <c r="J41" s="38"/>
      <c r="K41" s="38"/>
      <c r="L41" s="38"/>
      <c r="M41" s="38"/>
      <c r="N41" s="38"/>
      <c r="O41" s="38"/>
      <c r="P41" s="38"/>
      <c r="Q41" s="36"/>
      <c r="R41" s="38">
        <v>33450.910000000003</v>
      </c>
      <c r="S41" s="36">
        <v>237834.71</v>
      </c>
      <c r="T41" s="39"/>
      <c r="U41" s="39"/>
      <c r="V41" s="39"/>
      <c r="W41" s="39"/>
      <c r="X41" s="39"/>
      <c r="Y41" s="39"/>
      <c r="Z41" s="39"/>
      <c r="AA41" s="39"/>
      <c r="AB41" s="39"/>
      <c r="AC41" s="34"/>
      <c r="AD41" s="34"/>
    </row>
    <row r="42" spans="1:30" s="1" customFormat="1" ht="16.5">
      <c r="A42" s="33">
        <v>12</v>
      </c>
      <c r="B42" s="56" t="s">
        <v>84</v>
      </c>
      <c r="C42" s="57"/>
      <c r="D42" s="35">
        <v>43676</v>
      </c>
      <c r="E42" s="34" t="s">
        <v>73</v>
      </c>
      <c r="F42" s="34" t="s">
        <v>206</v>
      </c>
      <c r="G42" s="37"/>
      <c r="H42" s="37"/>
      <c r="I42" s="37"/>
      <c r="J42" s="38"/>
      <c r="K42" s="38"/>
      <c r="L42" s="38"/>
      <c r="M42" s="38"/>
      <c r="N42" s="38"/>
      <c r="O42" s="38"/>
      <c r="P42" s="38"/>
      <c r="Q42" s="36"/>
      <c r="R42" s="38">
        <v>12882.11</v>
      </c>
      <c r="S42" s="36">
        <v>3777914.08</v>
      </c>
      <c r="T42" s="39"/>
      <c r="U42" s="39"/>
      <c r="V42" s="39"/>
      <c r="W42" s="39"/>
      <c r="X42" s="39"/>
      <c r="Y42" s="39"/>
      <c r="Z42" s="39"/>
      <c r="AA42" s="39"/>
      <c r="AB42" s="39"/>
      <c r="AC42" s="34"/>
      <c r="AD42" s="34"/>
    </row>
    <row r="43" spans="1:30" s="1" customFormat="1" ht="16.5">
      <c r="A43" s="33">
        <v>13</v>
      </c>
      <c r="B43" s="56" t="s">
        <v>85</v>
      </c>
      <c r="C43" s="57"/>
      <c r="D43" s="35">
        <v>43678</v>
      </c>
      <c r="E43" s="34" t="s">
        <v>73</v>
      </c>
      <c r="F43" s="34" t="s">
        <v>207</v>
      </c>
      <c r="G43" s="37"/>
      <c r="H43" s="37"/>
      <c r="I43" s="37"/>
      <c r="J43" s="38"/>
      <c r="K43" s="38"/>
      <c r="L43" s="38"/>
      <c r="M43" s="38"/>
      <c r="N43" s="38"/>
      <c r="O43" s="38"/>
      <c r="P43" s="38"/>
      <c r="Q43" s="36"/>
      <c r="R43" s="38">
        <v>59522.17</v>
      </c>
      <c r="S43" s="36">
        <v>3465350.19</v>
      </c>
      <c r="T43" s="39"/>
      <c r="U43" s="39"/>
      <c r="V43" s="39"/>
      <c r="W43" s="39"/>
      <c r="X43" s="39"/>
      <c r="Y43" s="39"/>
      <c r="Z43" s="39"/>
      <c r="AA43" s="39"/>
      <c r="AB43" s="39"/>
      <c r="AC43" s="34"/>
      <c r="AD43" s="34"/>
    </row>
    <row r="44" spans="1:30" s="1" customFormat="1" ht="16.5">
      <c r="A44" s="33">
        <v>14</v>
      </c>
      <c r="B44" s="56" t="s">
        <v>86</v>
      </c>
      <c r="C44" s="57"/>
      <c r="D44" s="35">
        <v>43680</v>
      </c>
      <c r="E44" s="34" t="s">
        <v>73</v>
      </c>
      <c r="F44" s="34" t="s">
        <v>208</v>
      </c>
      <c r="G44" s="37"/>
      <c r="H44" s="37"/>
      <c r="I44" s="37"/>
      <c r="J44" s="38"/>
      <c r="K44" s="38"/>
      <c r="L44" s="38"/>
      <c r="M44" s="38"/>
      <c r="N44" s="38"/>
      <c r="O44" s="38"/>
      <c r="P44" s="38"/>
      <c r="Q44" s="36"/>
      <c r="R44" s="38">
        <v>122178.82</v>
      </c>
      <c r="S44" s="36">
        <v>10201931.470000001</v>
      </c>
      <c r="T44" s="39"/>
      <c r="U44" s="39"/>
      <c r="V44" s="39"/>
      <c r="W44" s="39"/>
      <c r="X44" s="39"/>
      <c r="Y44" s="39"/>
      <c r="Z44" s="39"/>
      <c r="AA44" s="39"/>
      <c r="AB44" s="39"/>
      <c r="AC44" s="34"/>
      <c r="AD44" s="34"/>
    </row>
    <row r="45" spans="1:30" s="1" customFormat="1" ht="16.5">
      <c r="A45" s="33">
        <v>15</v>
      </c>
      <c r="B45" s="56" t="s">
        <v>87</v>
      </c>
      <c r="C45" s="57"/>
      <c r="D45" s="35">
        <v>43685</v>
      </c>
      <c r="E45" s="34" t="s">
        <v>73</v>
      </c>
      <c r="F45" s="34" t="s">
        <v>209</v>
      </c>
      <c r="G45" s="37"/>
      <c r="H45" s="37"/>
      <c r="I45" s="37"/>
      <c r="J45" s="38"/>
      <c r="K45" s="38"/>
      <c r="L45" s="38"/>
      <c r="M45" s="38"/>
      <c r="N45" s="38"/>
      <c r="O45" s="38"/>
      <c r="P45" s="38"/>
      <c r="Q45" s="36"/>
      <c r="R45" s="38">
        <v>19932</v>
      </c>
      <c r="S45" s="36">
        <v>1664322</v>
      </c>
      <c r="T45" s="39"/>
      <c r="U45" s="39"/>
      <c r="V45" s="39"/>
      <c r="W45" s="39"/>
      <c r="X45" s="39"/>
      <c r="Y45" s="39"/>
      <c r="Z45" s="39"/>
      <c r="AA45" s="39"/>
      <c r="AB45" s="39"/>
      <c r="AC45" s="34"/>
      <c r="AD45" s="34"/>
    </row>
    <row r="46" spans="1:30" s="1" customFormat="1" ht="16.5">
      <c r="A46" s="33">
        <v>16</v>
      </c>
      <c r="B46" s="56" t="s">
        <v>88</v>
      </c>
      <c r="C46" s="57"/>
      <c r="D46" s="35">
        <v>43688</v>
      </c>
      <c r="E46" s="34" t="s">
        <v>73</v>
      </c>
      <c r="F46" s="34" t="s">
        <v>210</v>
      </c>
      <c r="G46" s="37"/>
      <c r="H46" s="37"/>
      <c r="I46" s="37"/>
      <c r="J46" s="38"/>
      <c r="K46" s="38"/>
      <c r="L46" s="38"/>
      <c r="M46" s="38"/>
      <c r="N46" s="38"/>
      <c r="O46" s="38"/>
      <c r="P46" s="38"/>
      <c r="Q46" s="36"/>
      <c r="R46" s="38">
        <v>106007.11</v>
      </c>
      <c r="S46" s="36">
        <v>8851593.6899999995</v>
      </c>
      <c r="T46" s="39"/>
      <c r="U46" s="39"/>
      <c r="V46" s="39"/>
      <c r="W46" s="39"/>
      <c r="X46" s="39"/>
      <c r="Y46" s="39"/>
      <c r="Z46" s="39"/>
      <c r="AA46" s="39"/>
      <c r="AB46" s="39"/>
      <c r="AC46" s="34"/>
      <c r="AD46" s="34"/>
    </row>
    <row r="47" spans="1:30" s="68" customFormat="1" ht="16.5">
      <c r="A47" s="91">
        <v>17</v>
      </c>
      <c r="B47" s="64" t="s">
        <v>89</v>
      </c>
      <c r="C47" s="65"/>
      <c r="D47" s="66">
        <v>43691</v>
      </c>
      <c r="E47" s="67" t="s">
        <v>73</v>
      </c>
      <c r="F47" s="67" t="s">
        <v>211</v>
      </c>
      <c r="G47" s="37" t="s">
        <v>307</v>
      </c>
      <c r="H47" s="37" t="s">
        <v>292</v>
      </c>
      <c r="I47" s="37" t="s">
        <v>306</v>
      </c>
      <c r="J47" s="38" t="s">
        <v>188</v>
      </c>
      <c r="K47" s="38" t="s">
        <v>189</v>
      </c>
      <c r="L47" s="38" t="s">
        <v>191</v>
      </c>
      <c r="M47" s="38" t="s">
        <v>192</v>
      </c>
      <c r="N47" s="63" t="s">
        <v>190</v>
      </c>
      <c r="O47" s="38">
        <v>45720</v>
      </c>
      <c r="P47" s="38">
        <v>1999</v>
      </c>
      <c r="Q47" s="63">
        <v>448096.24800000002</v>
      </c>
      <c r="R47" s="38">
        <v>312016.25</v>
      </c>
      <c r="S47" s="63">
        <v>26053356.879999999</v>
      </c>
      <c r="T47" s="69" t="s">
        <v>194</v>
      </c>
      <c r="U47" s="69" t="s">
        <v>194</v>
      </c>
      <c r="V47" s="69" t="s">
        <v>194</v>
      </c>
      <c r="W47" s="69" t="s">
        <v>194</v>
      </c>
      <c r="X47" s="69" t="s">
        <v>194</v>
      </c>
      <c r="Y47" s="69" t="s">
        <v>291</v>
      </c>
      <c r="Z47" s="69" t="s">
        <v>291</v>
      </c>
      <c r="AA47" s="69" t="s">
        <v>291</v>
      </c>
      <c r="AB47" s="69" t="s">
        <v>291</v>
      </c>
      <c r="AC47" s="67"/>
      <c r="AD47" s="67"/>
    </row>
    <row r="48" spans="1:30" s="1" customFormat="1" ht="16.5">
      <c r="A48" s="33">
        <v>18</v>
      </c>
      <c r="B48" s="56" t="s">
        <v>90</v>
      </c>
      <c r="C48" s="57"/>
      <c r="D48" s="35">
        <v>43695</v>
      </c>
      <c r="E48" s="34" t="s">
        <v>73</v>
      </c>
      <c r="F48" s="34" t="s">
        <v>212</v>
      </c>
      <c r="G48" s="37"/>
      <c r="H48" s="37"/>
      <c r="I48" s="37"/>
      <c r="J48" s="38"/>
      <c r="K48" s="38"/>
      <c r="L48" s="38"/>
      <c r="M48" s="38"/>
      <c r="N48" s="38"/>
      <c r="O48" s="38"/>
      <c r="P48" s="38"/>
      <c r="Q48" s="36"/>
      <c r="R48" s="38">
        <v>58440</v>
      </c>
      <c r="S48" s="36">
        <v>7660397.7000000002</v>
      </c>
      <c r="T48" s="39"/>
      <c r="U48" s="39"/>
      <c r="V48" s="39"/>
      <c r="W48" s="39"/>
      <c r="X48" s="39"/>
      <c r="Y48" s="39"/>
      <c r="Z48" s="39"/>
      <c r="AA48" s="39"/>
      <c r="AB48" s="39"/>
      <c r="AC48" s="34"/>
      <c r="AD48" s="34"/>
    </row>
    <row r="49" spans="1:30" s="1" customFormat="1" ht="16.5">
      <c r="A49" s="90">
        <v>19</v>
      </c>
      <c r="B49" s="62" t="s">
        <v>91</v>
      </c>
      <c r="C49" s="57"/>
      <c r="D49" s="35">
        <v>43705</v>
      </c>
      <c r="E49" s="34" t="s">
        <v>73</v>
      </c>
      <c r="F49" s="34" t="s">
        <v>213</v>
      </c>
      <c r="G49" s="37" t="s">
        <v>309</v>
      </c>
      <c r="H49" s="37" t="s">
        <v>292</v>
      </c>
      <c r="I49" s="37" t="s">
        <v>308</v>
      </c>
      <c r="J49" s="38" t="s">
        <v>293</v>
      </c>
      <c r="K49" s="38" t="s">
        <v>294</v>
      </c>
      <c r="L49" s="38" t="s">
        <v>182</v>
      </c>
      <c r="M49" s="70" t="s">
        <v>295</v>
      </c>
      <c r="N49" s="70" t="s">
        <v>296</v>
      </c>
      <c r="O49" s="38">
        <v>22724</v>
      </c>
      <c r="P49" s="38">
        <v>1158</v>
      </c>
      <c r="Q49" s="36">
        <v>153868.68960000001</v>
      </c>
      <c r="R49" s="38">
        <v>71099.149999999994</v>
      </c>
      <c r="S49" s="36">
        <v>1154604.5900000001</v>
      </c>
      <c r="T49" s="69" t="s">
        <v>194</v>
      </c>
      <c r="U49" s="69" t="s">
        <v>194</v>
      </c>
      <c r="V49" s="69" t="s">
        <v>194</v>
      </c>
      <c r="W49" s="69" t="s">
        <v>194</v>
      </c>
      <c r="X49" s="69" t="s">
        <v>194</v>
      </c>
      <c r="Y49" s="71"/>
      <c r="Z49" s="71"/>
      <c r="AA49" s="71"/>
      <c r="AB49" s="71"/>
      <c r="AC49" s="34"/>
      <c r="AD49" s="34"/>
    </row>
    <row r="50" spans="1:30" s="1" customFormat="1" ht="16.5">
      <c r="A50" s="33">
        <v>20</v>
      </c>
      <c r="B50" s="56" t="s">
        <v>92</v>
      </c>
      <c r="C50" s="57"/>
      <c r="D50" s="35">
        <v>43706</v>
      </c>
      <c r="E50" s="34" t="s">
        <v>73</v>
      </c>
      <c r="F50" s="34" t="s">
        <v>214</v>
      </c>
      <c r="G50" s="37"/>
      <c r="H50" s="37"/>
      <c r="I50" s="37"/>
      <c r="J50" s="38"/>
      <c r="K50" s="38"/>
      <c r="L50" s="38"/>
      <c r="M50" s="38"/>
      <c r="N50" s="38"/>
      <c r="O50" s="38"/>
      <c r="P50" s="38"/>
      <c r="Q50" s="36"/>
      <c r="R50" s="38">
        <v>9765.11</v>
      </c>
      <c r="S50" s="36">
        <v>2228316.88</v>
      </c>
      <c r="T50" s="39"/>
      <c r="U50" s="39"/>
      <c r="V50" s="39"/>
      <c r="W50" s="39"/>
      <c r="X50" s="39"/>
      <c r="Y50" s="39"/>
      <c r="Z50" s="39"/>
      <c r="AA50" s="39"/>
      <c r="AB50" s="39"/>
      <c r="AC50" s="34"/>
      <c r="AD50" s="34"/>
    </row>
    <row r="51" spans="1:30" s="1" customFormat="1" ht="16.5">
      <c r="A51" s="33">
        <v>21</v>
      </c>
      <c r="B51" s="56" t="s">
        <v>93</v>
      </c>
      <c r="C51" s="57"/>
      <c r="D51" s="35">
        <v>43713</v>
      </c>
      <c r="E51" s="34" t="s">
        <v>73</v>
      </c>
      <c r="F51" s="34" t="s">
        <v>215</v>
      </c>
      <c r="G51" s="37"/>
      <c r="H51" s="37"/>
      <c r="I51" s="37"/>
      <c r="J51" s="38"/>
      <c r="K51" s="38"/>
      <c r="L51" s="38"/>
      <c r="M51" s="38"/>
      <c r="N51" s="38"/>
      <c r="O51" s="38"/>
      <c r="P51" s="38"/>
      <c r="Q51" s="36"/>
      <c r="R51" s="38">
        <v>54101.55</v>
      </c>
      <c r="S51" s="36">
        <v>8768441.0399999991</v>
      </c>
      <c r="T51" s="39"/>
      <c r="U51" s="39"/>
      <c r="V51" s="39"/>
      <c r="W51" s="39"/>
      <c r="X51" s="39"/>
      <c r="Y51" s="39"/>
      <c r="Z51" s="39"/>
      <c r="AA51" s="39"/>
      <c r="AB51" s="39"/>
      <c r="AC51" s="34"/>
      <c r="AD51" s="34"/>
    </row>
    <row r="52" spans="1:30" s="1" customFormat="1" ht="16.5">
      <c r="A52" s="90">
        <v>22</v>
      </c>
      <c r="B52" s="62" t="s">
        <v>94</v>
      </c>
      <c r="C52" s="57"/>
      <c r="D52" s="35">
        <v>43713</v>
      </c>
      <c r="E52" s="34" t="s">
        <v>73</v>
      </c>
      <c r="F52" s="34" t="s">
        <v>216</v>
      </c>
      <c r="G52" s="37" t="s">
        <v>298</v>
      </c>
      <c r="H52" s="37" t="s">
        <v>292</v>
      </c>
      <c r="I52" s="37" t="s">
        <v>299</v>
      </c>
      <c r="J52" s="38" t="s">
        <v>293</v>
      </c>
      <c r="K52" s="38" t="s">
        <v>294</v>
      </c>
      <c r="L52" s="38" t="s">
        <v>182</v>
      </c>
      <c r="M52" s="70" t="s">
        <v>295</v>
      </c>
      <c r="N52" s="70" t="s">
        <v>301</v>
      </c>
      <c r="O52" s="38">
        <v>10675</v>
      </c>
      <c r="P52" s="72">
        <v>623</v>
      </c>
      <c r="Q52" s="36">
        <v>87847.761199999994</v>
      </c>
      <c r="R52" s="38">
        <v>19275.189999999999</v>
      </c>
      <c r="S52" s="36">
        <v>589995.96</v>
      </c>
      <c r="T52" s="69" t="s">
        <v>194</v>
      </c>
      <c r="U52" s="69" t="s">
        <v>194</v>
      </c>
      <c r="V52" s="69" t="s">
        <v>194</v>
      </c>
      <c r="W52" s="69" t="s">
        <v>194</v>
      </c>
      <c r="X52" s="69" t="s">
        <v>194</v>
      </c>
      <c r="Y52" s="39"/>
      <c r="Z52" s="39"/>
      <c r="AA52" s="39"/>
      <c r="AB52" s="39"/>
      <c r="AC52" s="34"/>
      <c r="AD52" s="34"/>
    </row>
    <row r="53" spans="1:30" s="1" customFormat="1" ht="16.5">
      <c r="A53" s="33">
        <v>23</v>
      </c>
      <c r="B53" s="56" t="s">
        <v>95</v>
      </c>
      <c r="C53" s="57"/>
      <c r="D53" s="35">
        <v>43718</v>
      </c>
      <c r="E53" s="34" t="s">
        <v>73</v>
      </c>
      <c r="F53" s="34" t="s">
        <v>217</v>
      </c>
      <c r="G53" s="37"/>
      <c r="H53" s="37"/>
      <c r="I53" s="37"/>
      <c r="J53" s="38"/>
      <c r="K53" s="38"/>
      <c r="L53" s="38"/>
      <c r="M53" s="38"/>
      <c r="N53" s="38"/>
      <c r="O53" s="38"/>
      <c r="P53" s="38"/>
      <c r="Q53" s="36"/>
      <c r="R53" s="38">
        <v>9500.75</v>
      </c>
      <c r="S53" s="36">
        <v>822399.01</v>
      </c>
      <c r="T53" s="39"/>
      <c r="U53" s="39"/>
      <c r="V53" s="39"/>
      <c r="W53" s="39"/>
      <c r="X53" s="39"/>
      <c r="Y53" s="39"/>
      <c r="Z53" s="39"/>
      <c r="AA53" s="39"/>
      <c r="AB53" s="39"/>
      <c r="AC53" s="34"/>
      <c r="AD53" s="34"/>
    </row>
    <row r="54" spans="1:30" s="1" customFormat="1" ht="16.5">
      <c r="A54" s="33">
        <v>24</v>
      </c>
      <c r="B54" s="56" t="s">
        <v>96</v>
      </c>
      <c r="C54" s="57"/>
      <c r="D54" s="35">
        <v>43726</v>
      </c>
      <c r="E54" s="34" t="s">
        <v>73</v>
      </c>
      <c r="F54" s="34" t="s">
        <v>218</v>
      </c>
      <c r="G54" s="37"/>
      <c r="H54" s="37"/>
      <c r="I54" s="37"/>
      <c r="J54" s="38"/>
      <c r="K54" s="38"/>
      <c r="L54" s="38"/>
      <c r="M54" s="38"/>
      <c r="N54" s="38"/>
      <c r="O54" s="38"/>
      <c r="P54" s="38"/>
      <c r="Q54" s="36"/>
      <c r="R54" s="38">
        <v>83538.070000000007</v>
      </c>
      <c r="S54" s="36">
        <v>6975428.8499999996</v>
      </c>
      <c r="T54" s="39"/>
      <c r="U54" s="39"/>
      <c r="V54" s="39"/>
      <c r="W54" s="39"/>
      <c r="X54" s="39"/>
      <c r="Y54" s="39"/>
      <c r="Z54" s="39"/>
      <c r="AA54" s="39"/>
      <c r="AB54" s="39"/>
      <c r="AC54" s="34"/>
      <c r="AD54" s="34"/>
    </row>
    <row r="55" spans="1:30" s="1" customFormat="1" ht="16.5">
      <c r="A55" s="33">
        <v>25</v>
      </c>
      <c r="B55" s="56" t="s">
        <v>97</v>
      </c>
      <c r="C55" s="57"/>
      <c r="D55" s="35">
        <v>43729</v>
      </c>
      <c r="E55" s="34" t="s">
        <v>73</v>
      </c>
      <c r="F55" s="34" t="s">
        <v>219</v>
      </c>
      <c r="G55" s="37"/>
      <c r="H55" s="37"/>
      <c r="I55" s="37"/>
      <c r="J55" s="38"/>
      <c r="K55" s="38"/>
      <c r="L55" s="38"/>
      <c r="M55" s="38"/>
      <c r="N55" s="38"/>
      <c r="O55" s="38"/>
      <c r="P55" s="38"/>
      <c r="Q55" s="36"/>
      <c r="R55" s="38">
        <v>13941.6</v>
      </c>
      <c r="S55" s="36">
        <v>4699379.99</v>
      </c>
      <c r="T55" s="39"/>
      <c r="U55" s="39"/>
      <c r="V55" s="39"/>
      <c r="W55" s="39"/>
      <c r="X55" s="39"/>
      <c r="Y55" s="39"/>
      <c r="Z55" s="39"/>
      <c r="AA55" s="39"/>
      <c r="AB55" s="39"/>
      <c r="AC55" s="34"/>
      <c r="AD55" s="34"/>
    </row>
    <row r="56" spans="1:30" s="1" customFormat="1" ht="16.5">
      <c r="A56" s="90">
        <v>26</v>
      </c>
      <c r="B56" s="62" t="s">
        <v>98</v>
      </c>
      <c r="C56" s="57"/>
      <c r="D56" s="35">
        <v>43733</v>
      </c>
      <c r="E56" s="34" t="s">
        <v>73</v>
      </c>
      <c r="F56" s="34" t="s">
        <v>220</v>
      </c>
      <c r="G56" s="37" t="s">
        <v>311</v>
      </c>
      <c r="H56" s="37" t="s">
        <v>292</v>
      </c>
      <c r="I56" s="37" t="s">
        <v>310</v>
      </c>
      <c r="J56" s="38" t="s">
        <v>293</v>
      </c>
      <c r="K56" s="38" t="s">
        <v>294</v>
      </c>
      <c r="L56" s="38" t="s">
        <v>182</v>
      </c>
      <c r="M56" s="38" t="s">
        <v>300</v>
      </c>
      <c r="N56" s="70" t="s">
        <v>187</v>
      </c>
      <c r="O56" s="38">
        <v>23277</v>
      </c>
      <c r="P56" s="38">
        <v>1218</v>
      </c>
      <c r="Q56" s="36">
        <v>189742.52650000001</v>
      </c>
      <c r="R56" s="38">
        <v>14049.23</v>
      </c>
      <c r="S56" s="36">
        <v>4217361.21</v>
      </c>
      <c r="T56" s="69" t="s">
        <v>194</v>
      </c>
      <c r="U56" s="69" t="s">
        <v>194</v>
      </c>
      <c r="V56" s="69" t="s">
        <v>194</v>
      </c>
      <c r="W56" s="69" t="s">
        <v>194</v>
      </c>
      <c r="X56" s="69" t="s">
        <v>194</v>
      </c>
      <c r="Y56" s="39"/>
      <c r="Z56" s="39"/>
      <c r="AA56" s="39"/>
      <c r="AB56" s="39"/>
      <c r="AC56" s="34"/>
      <c r="AD56" s="34"/>
    </row>
    <row r="57" spans="1:30" s="1" customFormat="1" ht="16.5">
      <c r="A57" s="33">
        <v>27</v>
      </c>
      <c r="B57" s="56" t="s">
        <v>99</v>
      </c>
      <c r="C57" s="57"/>
      <c r="D57" s="35">
        <v>43735</v>
      </c>
      <c r="E57" s="34" t="s">
        <v>73</v>
      </c>
      <c r="F57" s="34" t="s">
        <v>221</v>
      </c>
      <c r="G57" s="37"/>
      <c r="H57" s="37"/>
      <c r="I57" s="37"/>
      <c r="J57" s="38"/>
      <c r="K57" s="38"/>
      <c r="L57" s="38"/>
      <c r="M57" s="38"/>
      <c r="N57" s="38"/>
      <c r="O57" s="38"/>
      <c r="P57" s="38"/>
      <c r="Q57" s="36"/>
      <c r="R57" s="38">
        <v>24541.8</v>
      </c>
      <c r="S57" s="36">
        <v>146307.01</v>
      </c>
      <c r="T57" s="39"/>
      <c r="U57" s="39"/>
      <c r="V57" s="39"/>
      <c r="W57" s="39"/>
      <c r="X57" s="39"/>
      <c r="Y57" s="39"/>
      <c r="Z57" s="39"/>
      <c r="AA57" s="39"/>
      <c r="AB57" s="39"/>
      <c r="AC57" s="34"/>
      <c r="AD57" s="34"/>
    </row>
    <row r="58" spans="1:30" s="1" customFormat="1" ht="16.5">
      <c r="A58" s="33">
        <v>28</v>
      </c>
      <c r="B58" s="56" t="s">
        <v>100</v>
      </c>
      <c r="C58" s="57"/>
      <c r="D58" s="35">
        <v>43739</v>
      </c>
      <c r="E58" s="34" t="s">
        <v>73</v>
      </c>
      <c r="F58" s="34" t="s">
        <v>222</v>
      </c>
      <c r="G58" s="37"/>
      <c r="H58" s="37"/>
      <c r="I58" s="37"/>
      <c r="J58" s="38"/>
      <c r="K58" s="38"/>
      <c r="L58" s="38"/>
      <c r="M58" s="38"/>
      <c r="N58" s="38"/>
      <c r="O58" s="38"/>
      <c r="P58" s="38"/>
      <c r="Q58" s="36"/>
      <c r="R58" s="38">
        <v>122487.61</v>
      </c>
      <c r="S58" s="36">
        <v>10227715.439999999</v>
      </c>
      <c r="T58" s="39"/>
      <c r="U58" s="39"/>
      <c r="V58" s="39"/>
      <c r="W58" s="39"/>
      <c r="X58" s="39"/>
      <c r="Y58" s="39"/>
      <c r="Z58" s="39"/>
      <c r="AA58" s="39"/>
      <c r="AB58" s="39"/>
      <c r="AC58" s="34"/>
      <c r="AD58" s="34"/>
    </row>
    <row r="59" spans="1:30" s="1" customFormat="1" ht="16.5">
      <c r="A59" s="33">
        <v>29</v>
      </c>
      <c r="B59" s="56" t="s">
        <v>101</v>
      </c>
      <c r="C59" s="57"/>
      <c r="D59" s="35">
        <v>43743</v>
      </c>
      <c r="E59" s="34" t="s">
        <v>73</v>
      </c>
      <c r="F59" s="34" t="s">
        <v>223</v>
      </c>
      <c r="G59" s="37"/>
      <c r="H59" s="37"/>
      <c r="I59" s="37"/>
      <c r="J59" s="38"/>
      <c r="K59" s="38"/>
      <c r="L59" s="38"/>
      <c r="M59" s="38"/>
      <c r="N59" s="38"/>
      <c r="O59" s="38"/>
      <c r="P59" s="38"/>
      <c r="Q59" s="36"/>
      <c r="R59" s="38">
        <v>3279.78</v>
      </c>
      <c r="S59" s="36">
        <v>273861.63</v>
      </c>
      <c r="T59" s="39"/>
      <c r="U59" s="39"/>
      <c r="V59" s="39"/>
      <c r="W59" s="39"/>
      <c r="X59" s="39"/>
      <c r="Y59" s="39"/>
      <c r="Z59" s="39"/>
      <c r="AA59" s="39"/>
      <c r="AB59" s="39"/>
      <c r="AC59" s="34"/>
      <c r="AD59" s="34"/>
    </row>
    <row r="60" spans="1:30" s="1" customFormat="1" ht="16.5">
      <c r="A60" s="33">
        <v>30</v>
      </c>
      <c r="B60" s="56" t="s">
        <v>102</v>
      </c>
      <c r="C60" s="57"/>
      <c r="D60" s="35">
        <v>43746</v>
      </c>
      <c r="E60" s="34" t="s">
        <v>73</v>
      </c>
      <c r="F60" s="34" t="s">
        <v>224</v>
      </c>
      <c r="G60" s="37"/>
      <c r="H60" s="37"/>
      <c r="I60" s="37"/>
      <c r="J60" s="38"/>
      <c r="K60" s="38"/>
      <c r="L60" s="38"/>
      <c r="M60" s="38"/>
      <c r="N60" s="38"/>
      <c r="O60" s="38"/>
      <c r="P60" s="38"/>
      <c r="Q60" s="36"/>
      <c r="R60" s="38">
        <v>1637.8</v>
      </c>
      <c r="S60" s="36">
        <v>136756.29999999999</v>
      </c>
      <c r="T60" s="39"/>
      <c r="U60" s="39"/>
      <c r="V60" s="39"/>
      <c r="W60" s="39"/>
      <c r="X60" s="39"/>
      <c r="Y60" s="39"/>
      <c r="Z60" s="39"/>
      <c r="AA60" s="39"/>
      <c r="AB60" s="39"/>
      <c r="AC60" s="34"/>
      <c r="AD60" s="34"/>
    </row>
    <row r="61" spans="1:30" s="1" customFormat="1" ht="16.5">
      <c r="A61" s="33">
        <v>31</v>
      </c>
      <c r="B61" s="56" t="s">
        <v>103</v>
      </c>
      <c r="C61" s="57"/>
      <c r="D61" s="35">
        <v>43748</v>
      </c>
      <c r="E61" s="34" t="s">
        <v>73</v>
      </c>
      <c r="F61" s="34" t="s">
        <v>225</v>
      </c>
      <c r="G61" s="37"/>
      <c r="H61" s="37"/>
      <c r="I61" s="37"/>
      <c r="J61" s="38"/>
      <c r="K61" s="38"/>
      <c r="L61" s="38"/>
      <c r="M61" s="38"/>
      <c r="N61" s="38"/>
      <c r="O61" s="38"/>
      <c r="P61" s="38"/>
      <c r="Q61" s="36"/>
      <c r="R61" s="38">
        <v>15742.94</v>
      </c>
      <c r="S61" s="36">
        <v>1314535.49</v>
      </c>
      <c r="T61" s="39"/>
      <c r="U61" s="39"/>
      <c r="V61" s="39"/>
      <c r="W61" s="39"/>
      <c r="X61" s="39"/>
      <c r="Y61" s="39"/>
      <c r="Z61" s="39"/>
      <c r="AA61" s="39"/>
      <c r="AB61" s="39"/>
      <c r="AC61" s="34"/>
      <c r="AD61" s="34"/>
    </row>
    <row r="62" spans="1:30" s="1" customFormat="1" ht="16.5">
      <c r="A62" s="33">
        <v>32</v>
      </c>
      <c r="B62" s="56" t="s">
        <v>104</v>
      </c>
      <c r="C62" s="57"/>
      <c r="D62" s="35">
        <v>43754</v>
      </c>
      <c r="E62" s="34" t="s">
        <v>73</v>
      </c>
      <c r="F62" s="34" t="s">
        <v>226</v>
      </c>
      <c r="G62" s="37"/>
      <c r="H62" s="37"/>
      <c r="I62" s="37"/>
      <c r="J62" s="38"/>
      <c r="K62" s="38"/>
      <c r="L62" s="38"/>
      <c r="M62" s="38"/>
      <c r="N62" s="38"/>
      <c r="O62" s="38"/>
      <c r="P62" s="38"/>
      <c r="Q62" s="36"/>
      <c r="R62" s="38">
        <v>28080.41</v>
      </c>
      <c r="S62" s="36">
        <v>1139399.22</v>
      </c>
      <c r="T62" s="39"/>
      <c r="U62" s="39"/>
      <c r="V62" s="39"/>
      <c r="W62" s="39"/>
      <c r="X62" s="39"/>
      <c r="Y62" s="39"/>
      <c r="Z62" s="39"/>
      <c r="AA62" s="39"/>
      <c r="AB62" s="39"/>
      <c r="AC62" s="34"/>
      <c r="AD62" s="34"/>
    </row>
    <row r="63" spans="1:30" s="1" customFormat="1" ht="16.5">
      <c r="A63" s="33">
        <v>33</v>
      </c>
      <c r="B63" s="56" t="s">
        <v>105</v>
      </c>
      <c r="C63" s="57"/>
      <c r="D63" s="35">
        <v>43754</v>
      </c>
      <c r="E63" s="34" t="s">
        <v>73</v>
      </c>
      <c r="F63" s="34" t="s">
        <v>227</v>
      </c>
      <c r="G63" s="37"/>
      <c r="H63" s="37"/>
      <c r="I63" s="37"/>
      <c r="J63" s="38"/>
      <c r="K63" s="38"/>
      <c r="L63" s="38"/>
      <c r="M63" s="38"/>
      <c r="N63" s="38"/>
      <c r="O63" s="38"/>
      <c r="P63" s="38"/>
      <c r="Q63" s="36"/>
      <c r="R63" s="38">
        <v>271907.49</v>
      </c>
      <c r="S63" s="36">
        <v>22704275.420000002</v>
      </c>
      <c r="T63" s="39"/>
      <c r="U63" s="39"/>
      <c r="V63" s="39"/>
      <c r="W63" s="39"/>
      <c r="X63" s="39"/>
      <c r="Y63" s="39"/>
      <c r="Z63" s="39"/>
      <c r="AA63" s="39"/>
      <c r="AB63" s="39"/>
      <c r="AC63" s="34"/>
      <c r="AD63" s="34"/>
    </row>
    <row r="64" spans="1:30" s="1" customFormat="1" ht="16.5">
      <c r="A64" s="33">
        <v>34</v>
      </c>
      <c r="B64" s="56" t="s">
        <v>106</v>
      </c>
      <c r="C64" s="57"/>
      <c r="D64" s="35">
        <v>43757</v>
      </c>
      <c r="E64" s="34" t="s">
        <v>73</v>
      </c>
      <c r="F64" s="34" t="s">
        <v>228</v>
      </c>
      <c r="G64" s="37"/>
      <c r="H64" s="37"/>
      <c r="I64" s="37"/>
      <c r="J64" s="38"/>
      <c r="K64" s="38"/>
      <c r="L64" s="38"/>
      <c r="M64" s="38"/>
      <c r="N64" s="38"/>
      <c r="O64" s="38"/>
      <c r="P64" s="38"/>
      <c r="Q64" s="36"/>
      <c r="R64" s="38">
        <v>93392.25</v>
      </c>
      <c r="S64" s="36">
        <v>1381961.74</v>
      </c>
      <c r="T64" s="39"/>
      <c r="U64" s="39"/>
      <c r="V64" s="39"/>
      <c r="W64" s="39"/>
      <c r="X64" s="39"/>
      <c r="Y64" s="39"/>
      <c r="Z64" s="39"/>
      <c r="AA64" s="39"/>
      <c r="AB64" s="39"/>
      <c r="AC64" s="34"/>
      <c r="AD64" s="34"/>
    </row>
    <row r="65" spans="1:30" s="1" customFormat="1" ht="16.5">
      <c r="A65" s="33">
        <v>35</v>
      </c>
      <c r="B65" s="56" t="s">
        <v>107</v>
      </c>
      <c r="C65" s="57"/>
      <c r="D65" s="35">
        <v>43760</v>
      </c>
      <c r="E65" s="34" t="s">
        <v>73</v>
      </c>
      <c r="F65" s="34" t="s">
        <v>229</v>
      </c>
      <c r="G65" s="37"/>
      <c r="H65" s="37"/>
      <c r="I65" s="37"/>
      <c r="J65" s="38"/>
      <c r="K65" s="38"/>
      <c r="L65" s="38"/>
      <c r="M65" s="38"/>
      <c r="N65" s="38"/>
      <c r="O65" s="38"/>
      <c r="P65" s="38"/>
      <c r="Q65" s="36"/>
      <c r="R65" s="38">
        <v>15454.42</v>
      </c>
      <c r="S65" s="36">
        <v>1623200.75</v>
      </c>
      <c r="T65" s="39"/>
      <c r="U65" s="39"/>
      <c r="V65" s="39"/>
      <c r="W65" s="39"/>
      <c r="X65" s="39"/>
      <c r="Y65" s="39"/>
      <c r="Z65" s="39"/>
      <c r="AA65" s="39"/>
      <c r="AB65" s="39"/>
      <c r="AC65" s="34"/>
      <c r="AD65" s="34"/>
    </row>
    <row r="66" spans="1:30" s="1" customFormat="1" ht="16.5">
      <c r="A66" s="33">
        <v>36</v>
      </c>
      <c r="B66" s="56" t="s">
        <v>108</v>
      </c>
      <c r="C66" s="57"/>
      <c r="D66" s="35">
        <v>43765</v>
      </c>
      <c r="E66" s="34" t="s">
        <v>73</v>
      </c>
      <c r="F66" s="34" t="s">
        <v>230</v>
      </c>
      <c r="G66" s="37"/>
      <c r="H66" s="37"/>
      <c r="I66" s="37"/>
      <c r="J66" s="38"/>
      <c r="K66" s="38"/>
      <c r="L66" s="38"/>
      <c r="M66" s="38"/>
      <c r="N66" s="38"/>
      <c r="O66" s="38"/>
      <c r="P66" s="38"/>
      <c r="Q66" s="36"/>
      <c r="R66" s="38">
        <v>4113.1499999999996</v>
      </c>
      <c r="S66" s="36">
        <v>343448.03</v>
      </c>
      <c r="T66" s="39"/>
      <c r="U66" s="39"/>
      <c r="V66" s="39"/>
      <c r="W66" s="39"/>
      <c r="X66" s="39"/>
      <c r="Y66" s="39"/>
      <c r="Z66" s="39"/>
      <c r="AA66" s="39"/>
      <c r="AB66" s="39"/>
      <c r="AC66" s="34"/>
      <c r="AD66" s="34"/>
    </row>
    <row r="67" spans="1:30" s="1" customFormat="1" ht="16.5">
      <c r="A67" s="33">
        <v>37</v>
      </c>
      <c r="B67" s="56" t="s">
        <v>109</v>
      </c>
      <c r="C67" s="57"/>
      <c r="D67" s="35">
        <v>43767</v>
      </c>
      <c r="E67" s="34" t="s">
        <v>73</v>
      </c>
      <c r="F67" s="34" t="s">
        <v>231</v>
      </c>
      <c r="G67" s="37"/>
      <c r="H67" s="37"/>
      <c r="I67" s="37"/>
      <c r="J67" s="38"/>
      <c r="K67" s="38"/>
      <c r="L67" s="38"/>
      <c r="M67" s="38"/>
      <c r="N67" s="38"/>
      <c r="O67" s="38"/>
      <c r="P67" s="38"/>
      <c r="Q67" s="36"/>
      <c r="R67" s="38">
        <v>9346.3700000000008</v>
      </c>
      <c r="S67" s="36">
        <v>8294151.8600000003</v>
      </c>
      <c r="T67" s="39"/>
      <c r="U67" s="39"/>
      <c r="V67" s="39"/>
      <c r="W67" s="39"/>
      <c r="X67" s="39"/>
      <c r="Y67" s="39"/>
      <c r="Z67" s="39"/>
      <c r="AA67" s="39"/>
      <c r="AB67" s="39"/>
      <c r="AC67" s="34"/>
      <c r="AD67" s="34"/>
    </row>
    <row r="68" spans="1:30" s="1" customFormat="1" ht="16.5">
      <c r="A68" s="33">
        <v>38</v>
      </c>
      <c r="B68" s="56" t="s">
        <v>110</v>
      </c>
      <c r="C68" s="57"/>
      <c r="D68" s="35">
        <v>43775</v>
      </c>
      <c r="E68" s="34" t="s">
        <v>73</v>
      </c>
      <c r="F68" s="34" t="s">
        <v>232</v>
      </c>
      <c r="G68" s="37"/>
      <c r="H68" s="37"/>
      <c r="I68" s="37"/>
      <c r="J68" s="38"/>
      <c r="K68" s="38"/>
      <c r="L68" s="38"/>
      <c r="M68" s="38"/>
      <c r="N68" s="38"/>
      <c r="O68" s="38"/>
      <c r="P68" s="38"/>
      <c r="Q68" s="36"/>
      <c r="R68" s="38">
        <v>65185.31</v>
      </c>
      <c r="S68" s="36">
        <v>416434.32</v>
      </c>
      <c r="T68" s="39"/>
      <c r="U68" s="39"/>
      <c r="V68" s="39"/>
      <c r="W68" s="39"/>
      <c r="X68" s="39"/>
      <c r="Y68" s="39"/>
      <c r="Z68" s="39"/>
      <c r="AA68" s="39"/>
      <c r="AB68" s="39"/>
      <c r="AC68" s="34"/>
      <c r="AD68" s="34"/>
    </row>
    <row r="69" spans="1:30" s="1" customFormat="1" ht="16.5">
      <c r="A69" s="33">
        <v>39</v>
      </c>
      <c r="B69" s="56" t="s">
        <v>111</v>
      </c>
      <c r="C69" s="57"/>
      <c r="D69" s="35">
        <v>43778</v>
      </c>
      <c r="E69" s="34" t="s">
        <v>73</v>
      </c>
      <c r="F69" s="34" t="s">
        <v>233</v>
      </c>
      <c r="G69" s="37"/>
      <c r="H69" s="37"/>
      <c r="I69" s="37"/>
      <c r="J69" s="38"/>
      <c r="K69" s="38"/>
      <c r="L69" s="38"/>
      <c r="M69" s="38"/>
      <c r="N69" s="38"/>
      <c r="O69" s="38"/>
      <c r="P69" s="38"/>
      <c r="Q69" s="36"/>
      <c r="R69" s="38">
        <v>17117.740000000002</v>
      </c>
      <c r="S69" s="36">
        <v>1435322.5</v>
      </c>
      <c r="T69" s="39"/>
      <c r="U69" s="39"/>
      <c r="V69" s="39"/>
      <c r="W69" s="39"/>
      <c r="X69" s="39"/>
      <c r="Y69" s="39"/>
      <c r="Z69" s="39"/>
      <c r="AA69" s="39"/>
      <c r="AB69" s="39"/>
      <c r="AC69" s="34"/>
      <c r="AD69" s="34"/>
    </row>
    <row r="70" spans="1:30" s="1" customFormat="1" ht="16.5">
      <c r="A70" s="33">
        <v>40</v>
      </c>
      <c r="B70" s="56" t="s">
        <v>112</v>
      </c>
      <c r="C70" s="57"/>
      <c r="D70" s="35">
        <v>43783</v>
      </c>
      <c r="E70" s="34" t="s">
        <v>73</v>
      </c>
      <c r="F70" s="34" t="s">
        <v>234</v>
      </c>
      <c r="G70" s="37"/>
      <c r="H70" s="37"/>
      <c r="I70" s="37"/>
      <c r="J70" s="38"/>
      <c r="K70" s="38"/>
      <c r="L70" s="38"/>
      <c r="M70" s="38"/>
      <c r="N70" s="38"/>
      <c r="O70" s="38"/>
      <c r="P70" s="38"/>
      <c r="Q70" s="36"/>
      <c r="R70" s="38">
        <v>39742.82</v>
      </c>
      <c r="S70" s="36">
        <v>1498310.63</v>
      </c>
      <c r="T70" s="39"/>
      <c r="U70" s="39"/>
      <c r="V70" s="39"/>
      <c r="W70" s="39"/>
      <c r="X70" s="39"/>
      <c r="Y70" s="39"/>
      <c r="Z70" s="39"/>
      <c r="AA70" s="39"/>
      <c r="AB70" s="39"/>
      <c r="AC70" s="34"/>
      <c r="AD70" s="34"/>
    </row>
    <row r="71" spans="1:30" s="1" customFormat="1" ht="16.5">
      <c r="A71" s="90">
        <v>41</v>
      </c>
      <c r="B71" s="62" t="s">
        <v>113</v>
      </c>
      <c r="C71" s="57"/>
      <c r="D71" s="35">
        <v>43784</v>
      </c>
      <c r="E71" s="34" t="s">
        <v>73</v>
      </c>
      <c r="F71" s="34" t="s">
        <v>235</v>
      </c>
      <c r="G71" s="37" t="s">
        <v>313</v>
      </c>
      <c r="H71" s="37" t="s">
        <v>292</v>
      </c>
      <c r="I71" s="37" t="s">
        <v>314</v>
      </c>
      <c r="J71" s="38" t="s">
        <v>188</v>
      </c>
      <c r="K71" s="38" t="s">
        <v>189</v>
      </c>
      <c r="L71" s="38" t="s">
        <v>191</v>
      </c>
      <c r="M71" s="38" t="s">
        <v>312</v>
      </c>
      <c r="N71" s="38" t="s">
        <v>190</v>
      </c>
      <c r="O71" s="38">
        <v>108312</v>
      </c>
      <c r="P71" s="38">
        <v>5254</v>
      </c>
      <c r="Q71" s="36">
        <v>1031116.3475999999</v>
      </c>
      <c r="R71" s="38">
        <v>392305.69</v>
      </c>
      <c r="S71" s="36">
        <v>7447508.3700000001</v>
      </c>
      <c r="T71" s="69" t="s">
        <v>194</v>
      </c>
      <c r="U71" s="69" t="s">
        <v>194</v>
      </c>
      <c r="V71" s="69" t="s">
        <v>194</v>
      </c>
      <c r="W71" s="69" t="s">
        <v>194</v>
      </c>
      <c r="X71" s="69" t="s">
        <v>194</v>
      </c>
      <c r="Y71" s="39"/>
      <c r="Z71" s="39"/>
      <c r="AA71" s="39"/>
      <c r="AB71" s="39"/>
      <c r="AC71" s="34"/>
      <c r="AD71" s="34"/>
    </row>
    <row r="72" spans="1:30" s="1" customFormat="1" ht="16.5">
      <c r="A72" s="90">
        <v>42</v>
      </c>
      <c r="B72" s="62" t="s">
        <v>114</v>
      </c>
      <c r="C72" s="57"/>
      <c r="D72" s="35">
        <v>43785</v>
      </c>
      <c r="E72" s="34" t="s">
        <v>73</v>
      </c>
      <c r="F72" s="34" t="s">
        <v>236</v>
      </c>
      <c r="G72" s="37" t="s">
        <v>317</v>
      </c>
      <c r="H72" s="37" t="s">
        <v>292</v>
      </c>
      <c r="I72" s="37" t="s">
        <v>316</v>
      </c>
      <c r="J72" s="38" t="s">
        <v>188</v>
      </c>
      <c r="K72" s="38" t="s">
        <v>189</v>
      </c>
      <c r="L72" s="38" t="s">
        <v>191</v>
      </c>
      <c r="M72" s="38" t="s">
        <v>315</v>
      </c>
      <c r="N72" s="38" t="s">
        <v>190</v>
      </c>
      <c r="O72" s="70">
        <v>20718</v>
      </c>
      <c r="P72" s="38">
        <v>1228</v>
      </c>
      <c r="Q72" s="36">
        <v>83686.217399999994</v>
      </c>
      <c r="R72" s="38">
        <v>44787.76</v>
      </c>
      <c r="S72" s="36">
        <v>3755453.68</v>
      </c>
      <c r="T72" s="69" t="s">
        <v>194</v>
      </c>
      <c r="U72" s="69" t="s">
        <v>194</v>
      </c>
      <c r="V72" s="69" t="s">
        <v>194</v>
      </c>
      <c r="W72" s="69" t="s">
        <v>194</v>
      </c>
      <c r="X72" s="69" t="s">
        <v>194</v>
      </c>
      <c r="Y72" s="39"/>
      <c r="Z72" s="39"/>
      <c r="AA72" s="39"/>
      <c r="AB72" s="39"/>
      <c r="AC72" s="34"/>
      <c r="AD72" s="34"/>
    </row>
    <row r="73" spans="1:30" s="1" customFormat="1" ht="16.5">
      <c r="A73" s="90">
        <v>43</v>
      </c>
      <c r="B73" s="62" t="s">
        <v>115</v>
      </c>
      <c r="C73" s="57"/>
      <c r="D73" s="35">
        <v>43785</v>
      </c>
      <c r="E73" s="34" t="s">
        <v>73</v>
      </c>
      <c r="F73" s="34" t="s">
        <v>237</v>
      </c>
      <c r="G73" s="37" t="s">
        <v>319</v>
      </c>
      <c r="H73" s="37" t="s">
        <v>292</v>
      </c>
      <c r="I73" s="37" t="s">
        <v>318</v>
      </c>
      <c r="J73" s="38" t="s">
        <v>188</v>
      </c>
      <c r="K73" s="38" t="s">
        <v>189</v>
      </c>
      <c r="L73" s="38" t="s">
        <v>191</v>
      </c>
      <c r="M73" s="38" t="s">
        <v>315</v>
      </c>
      <c r="N73" s="38" t="s">
        <v>190</v>
      </c>
      <c r="O73" s="38">
        <v>19572</v>
      </c>
      <c r="P73" s="38">
        <v>1266</v>
      </c>
      <c r="Q73" s="36">
        <v>192608.80440000002</v>
      </c>
      <c r="R73" s="38">
        <v>29562.16</v>
      </c>
      <c r="S73" s="36">
        <v>219285.36</v>
      </c>
      <c r="T73" s="69" t="s">
        <v>194</v>
      </c>
      <c r="U73" s="69" t="s">
        <v>194</v>
      </c>
      <c r="V73" s="69" t="s">
        <v>194</v>
      </c>
      <c r="W73" s="69" t="s">
        <v>194</v>
      </c>
      <c r="X73" s="69" t="s">
        <v>194</v>
      </c>
      <c r="Y73" s="39"/>
      <c r="Z73" s="39"/>
      <c r="AA73" s="39"/>
      <c r="AB73" s="39"/>
      <c r="AC73" s="34"/>
      <c r="AD73" s="34"/>
    </row>
    <row r="74" spans="1:30" s="1" customFormat="1" ht="16.5">
      <c r="A74" s="90">
        <v>44</v>
      </c>
      <c r="B74" s="62" t="s">
        <v>116</v>
      </c>
      <c r="C74" s="57"/>
      <c r="D74" s="35">
        <v>43787</v>
      </c>
      <c r="E74" s="34" t="s">
        <v>73</v>
      </c>
      <c r="F74" s="34" t="s">
        <v>238</v>
      </c>
      <c r="G74" s="37" t="s">
        <v>322</v>
      </c>
      <c r="H74" s="37" t="s">
        <v>292</v>
      </c>
      <c r="I74" s="37" t="s">
        <v>321</v>
      </c>
      <c r="J74" s="38" t="s">
        <v>188</v>
      </c>
      <c r="K74" s="38" t="s">
        <v>189</v>
      </c>
      <c r="L74" s="38" t="s">
        <v>191</v>
      </c>
      <c r="M74" s="38" t="s">
        <v>320</v>
      </c>
      <c r="N74" s="38" t="s">
        <v>190</v>
      </c>
      <c r="O74" s="38">
        <v>31608</v>
      </c>
      <c r="P74" s="38">
        <v>1877</v>
      </c>
      <c r="Q74" s="36">
        <v>312350.25599999999</v>
      </c>
      <c r="R74" s="38">
        <v>312350.26</v>
      </c>
      <c r="S74" s="36">
        <v>26190569.300000001</v>
      </c>
      <c r="T74" s="69" t="s">
        <v>194</v>
      </c>
      <c r="U74" s="69" t="s">
        <v>194</v>
      </c>
      <c r="V74" s="69" t="s">
        <v>194</v>
      </c>
      <c r="W74" s="69" t="s">
        <v>194</v>
      </c>
      <c r="X74" s="69" t="s">
        <v>194</v>
      </c>
      <c r="Y74" s="39"/>
      <c r="Z74" s="39"/>
      <c r="AA74" s="39"/>
      <c r="AB74" s="39"/>
      <c r="AC74" s="34"/>
      <c r="AD74" s="34"/>
    </row>
    <row r="75" spans="1:30" s="1" customFormat="1" ht="16.5">
      <c r="A75" s="90">
        <v>45</v>
      </c>
      <c r="B75" s="62" t="s">
        <v>117</v>
      </c>
      <c r="C75" s="57"/>
      <c r="D75" s="35">
        <v>43788</v>
      </c>
      <c r="E75" s="34" t="s">
        <v>73</v>
      </c>
      <c r="F75" s="34" t="s">
        <v>239</v>
      </c>
      <c r="G75" s="37" t="s">
        <v>325</v>
      </c>
      <c r="H75" s="37" t="s">
        <v>292</v>
      </c>
      <c r="I75" s="37" t="s">
        <v>324</v>
      </c>
      <c r="J75" s="38" t="s">
        <v>188</v>
      </c>
      <c r="K75" s="38" t="s">
        <v>294</v>
      </c>
      <c r="L75" s="38" t="s">
        <v>182</v>
      </c>
      <c r="M75" s="38" t="s">
        <v>323</v>
      </c>
      <c r="N75" s="38" t="s">
        <v>190</v>
      </c>
      <c r="O75" s="38">
        <v>25828</v>
      </c>
      <c r="P75" s="38">
        <v>1226</v>
      </c>
      <c r="Q75" s="36">
        <v>203556.6943</v>
      </c>
      <c r="R75" s="38">
        <v>16415.900000000001</v>
      </c>
      <c r="S75" s="36">
        <v>1326245.3899999999</v>
      </c>
      <c r="T75" s="69" t="s">
        <v>194</v>
      </c>
      <c r="U75" s="69" t="s">
        <v>194</v>
      </c>
      <c r="V75" s="69" t="s">
        <v>194</v>
      </c>
      <c r="W75" s="69" t="s">
        <v>194</v>
      </c>
      <c r="X75" s="69" t="s">
        <v>194</v>
      </c>
      <c r="Y75" s="39"/>
      <c r="Z75" s="39"/>
      <c r="AA75" s="39"/>
      <c r="AB75" s="39"/>
      <c r="AC75" s="34"/>
      <c r="AD75" s="34"/>
    </row>
    <row r="76" spans="1:30" s="1" customFormat="1" ht="16.5">
      <c r="A76" s="33">
        <v>46</v>
      </c>
      <c r="B76" s="56" t="s">
        <v>118</v>
      </c>
      <c r="C76" s="57"/>
      <c r="D76" s="35">
        <v>43790</v>
      </c>
      <c r="E76" s="34" t="s">
        <v>73</v>
      </c>
      <c r="F76" s="34" t="s">
        <v>240</v>
      </c>
      <c r="G76" s="37"/>
      <c r="H76" s="37"/>
      <c r="I76" s="37"/>
      <c r="J76" s="38"/>
      <c r="K76" s="38"/>
      <c r="L76" s="38"/>
      <c r="M76" s="38"/>
      <c r="N76" s="38"/>
      <c r="O76" s="38"/>
      <c r="P76" s="38"/>
      <c r="Q76" s="36"/>
      <c r="R76" s="38">
        <v>174864.59</v>
      </c>
      <c r="S76" s="36">
        <v>14662395.869999999</v>
      </c>
      <c r="T76" s="39"/>
      <c r="U76" s="39"/>
      <c r="V76" s="39"/>
      <c r="W76" s="39"/>
      <c r="X76" s="39"/>
      <c r="Y76" s="39"/>
      <c r="Z76" s="39"/>
      <c r="AA76" s="39"/>
      <c r="AB76" s="39"/>
      <c r="AC76" s="34"/>
      <c r="AD76" s="34"/>
    </row>
    <row r="77" spans="1:30" s="1" customFormat="1" ht="16.5">
      <c r="A77" s="33">
        <v>47</v>
      </c>
      <c r="B77" s="56" t="s">
        <v>119</v>
      </c>
      <c r="C77" s="57"/>
      <c r="D77" s="35">
        <v>43791</v>
      </c>
      <c r="E77" s="34" t="s">
        <v>73</v>
      </c>
      <c r="F77" s="34" t="s">
        <v>241</v>
      </c>
      <c r="G77" s="37"/>
      <c r="H77" s="37"/>
      <c r="I77" s="37"/>
      <c r="J77" s="38"/>
      <c r="K77" s="38"/>
      <c r="L77" s="38"/>
      <c r="M77" s="38"/>
      <c r="N77" s="38"/>
      <c r="O77" s="38"/>
      <c r="P77" s="38"/>
      <c r="Q77" s="36"/>
      <c r="R77" s="38">
        <v>14027.04</v>
      </c>
      <c r="S77" s="36">
        <v>787433.68</v>
      </c>
      <c r="T77" s="39"/>
      <c r="U77" s="39"/>
      <c r="V77" s="39"/>
      <c r="W77" s="39"/>
      <c r="X77" s="39"/>
      <c r="Y77" s="39"/>
      <c r="Z77" s="39"/>
      <c r="AA77" s="39"/>
      <c r="AB77" s="39"/>
      <c r="AC77" s="34"/>
      <c r="AD77" s="34"/>
    </row>
    <row r="78" spans="1:30" s="1" customFormat="1" ht="16.5">
      <c r="A78" s="33">
        <v>48</v>
      </c>
      <c r="B78" s="56" t="s">
        <v>120</v>
      </c>
      <c r="C78" s="57"/>
      <c r="D78" s="35">
        <v>43793</v>
      </c>
      <c r="E78" s="34" t="s">
        <v>73</v>
      </c>
      <c r="F78" s="34" t="s">
        <v>242</v>
      </c>
      <c r="G78" s="37"/>
      <c r="H78" s="37"/>
      <c r="I78" s="37"/>
      <c r="J78" s="38"/>
      <c r="K78" s="38"/>
      <c r="L78" s="38"/>
      <c r="M78" s="38"/>
      <c r="N78" s="38"/>
      <c r="O78" s="38"/>
      <c r="P78" s="38"/>
      <c r="Q78" s="36"/>
      <c r="R78" s="38">
        <v>28999.34</v>
      </c>
      <c r="S78" s="36">
        <v>2431594.66</v>
      </c>
      <c r="T78" s="39"/>
      <c r="U78" s="39"/>
      <c r="V78" s="39"/>
      <c r="W78" s="39"/>
      <c r="X78" s="39"/>
      <c r="Y78" s="39"/>
      <c r="Z78" s="39"/>
      <c r="AA78" s="39"/>
      <c r="AB78" s="39"/>
      <c r="AC78" s="34"/>
      <c r="AD78" s="34"/>
    </row>
    <row r="79" spans="1:30" s="1" customFormat="1" ht="16.5">
      <c r="A79" s="33">
        <v>49</v>
      </c>
      <c r="B79" s="56" t="s">
        <v>121</v>
      </c>
      <c r="C79" s="57"/>
      <c r="D79" s="35">
        <v>43794</v>
      </c>
      <c r="E79" s="34" t="s">
        <v>73</v>
      </c>
      <c r="F79" s="34" t="s">
        <v>243</v>
      </c>
      <c r="G79" s="37"/>
      <c r="H79" s="37"/>
      <c r="I79" s="37"/>
      <c r="J79" s="38"/>
      <c r="K79" s="38"/>
      <c r="L79" s="38"/>
      <c r="M79" s="38"/>
      <c r="N79" s="38"/>
      <c r="O79" s="38"/>
      <c r="P79" s="38"/>
      <c r="Q79" s="36"/>
      <c r="R79" s="38">
        <v>25771.4</v>
      </c>
      <c r="S79" s="36">
        <v>2160931.89</v>
      </c>
      <c r="T79" s="39"/>
      <c r="U79" s="39"/>
      <c r="V79" s="39"/>
      <c r="W79" s="39"/>
      <c r="X79" s="39"/>
      <c r="Y79" s="39"/>
      <c r="Z79" s="39"/>
      <c r="AA79" s="39"/>
      <c r="AB79" s="39"/>
      <c r="AC79" s="34"/>
      <c r="AD79" s="34"/>
    </row>
    <row r="80" spans="1:30" s="1" customFormat="1" ht="16.5">
      <c r="A80" s="33">
        <v>50</v>
      </c>
      <c r="B80" s="56" t="s">
        <v>122</v>
      </c>
      <c r="C80" s="57"/>
      <c r="D80" s="35">
        <v>43796</v>
      </c>
      <c r="E80" s="34" t="s">
        <v>73</v>
      </c>
      <c r="F80" s="34" t="s">
        <v>244</v>
      </c>
      <c r="G80" s="37"/>
      <c r="H80" s="37"/>
      <c r="I80" s="37"/>
      <c r="J80" s="38"/>
      <c r="K80" s="38"/>
      <c r="L80" s="38"/>
      <c r="M80" s="38"/>
      <c r="N80" s="38"/>
      <c r="O80" s="38"/>
      <c r="P80" s="38"/>
      <c r="Q80" s="36"/>
      <c r="R80" s="38">
        <v>216262.58</v>
      </c>
      <c r="S80" s="36">
        <v>18133617.329999998</v>
      </c>
      <c r="T80" s="39"/>
      <c r="U80" s="39"/>
      <c r="V80" s="39"/>
      <c r="W80" s="39"/>
      <c r="X80" s="39"/>
      <c r="Y80" s="39"/>
      <c r="Z80" s="39"/>
      <c r="AA80" s="39"/>
      <c r="AB80" s="39"/>
      <c r="AC80" s="34"/>
      <c r="AD80" s="34"/>
    </row>
    <row r="81" spans="1:30" s="1" customFormat="1" ht="16.5">
      <c r="A81" s="33">
        <v>51</v>
      </c>
      <c r="B81" s="56" t="s">
        <v>123</v>
      </c>
      <c r="C81" s="57"/>
      <c r="D81" s="35">
        <v>43799</v>
      </c>
      <c r="E81" s="34" t="s">
        <v>73</v>
      </c>
      <c r="F81" s="34" t="s">
        <v>245</v>
      </c>
      <c r="G81" s="37"/>
      <c r="H81" s="37"/>
      <c r="I81" s="37"/>
      <c r="J81" s="38"/>
      <c r="K81" s="38"/>
      <c r="L81" s="38"/>
      <c r="M81" s="38"/>
      <c r="N81" s="38"/>
      <c r="O81" s="38"/>
      <c r="P81" s="38"/>
      <c r="Q81" s="36"/>
      <c r="R81" s="38">
        <v>204320.24</v>
      </c>
      <c r="S81" s="36">
        <v>17152684.149999999</v>
      </c>
      <c r="T81" s="39"/>
      <c r="U81" s="39"/>
      <c r="V81" s="39"/>
      <c r="W81" s="39"/>
      <c r="X81" s="39"/>
      <c r="Y81" s="39"/>
      <c r="Z81" s="39"/>
      <c r="AA81" s="39"/>
      <c r="AB81" s="39"/>
      <c r="AC81" s="34"/>
      <c r="AD81" s="34"/>
    </row>
    <row r="82" spans="1:30" s="1" customFormat="1" ht="16.5">
      <c r="A82" s="33">
        <v>52</v>
      </c>
      <c r="B82" s="56" t="s">
        <v>124</v>
      </c>
      <c r="C82" s="57"/>
      <c r="D82" s="35">
        <v>43803</v>
      </c>
      <c r="E82" s="34" t="s">
        <v>73</v>
      </c>
      <c r="F82" s="34" t="s">
        <v>246</v>
      </c>
      <c r="G82" s="37"/>
      <c r="H82" s="37"/>
      <c r="I82" s="37"/>
      <c r="J82" s="38"/>
      <c r="K82" s="38"/>
      <c r="L82" s="38"/>
      <c r="M82" s="38"/>
      <c r="N82" s="38"/>
      <c r="O82" s="38"/>
      <c r="P82" s="38"/>
      <c r="Q82" s="36"/>
      <c r="R82" s="38">
        <v>111621.94</v>
      </c>
      <c r="S82" s="36">
        <v>9370661.8599999994</v>
      </c>
      <c r="T82" s="39"/>
      <c r="U82" s="39"/>
      <c r="V82" s="39"/>
      <c r="W82" s="39"/>
      <c r="X82" s="39"/>
      <c r="Y82" s="39"/>
      <c r="Z82" s="39"/>
      <c r="AA82" s="39"/>
      <c r="AB82" s="39"/>
      <c r="AC82" s="34"/>
      <c r="AD82" s="34"/>
    </row>
    <row r="83" spans="1:30" s="1" customFormat="1" ht="16.5">
      <c r="A83" s="33">
        <v>53</v>
      </c>
      <c r="B83" s="56" t="s">
        <v>125</v>
      </c>
      <c r="C83" s="57"/>
      <c r="D83" s="35">
        <v>43804</v>
      </c>
      <c r="E83" s="34" t="s">
        <v>73</v>
      </c>
      <c r="F83" s="34" t="s">
        <v>247</v>
      </c>
      <c r="G83" s="37"/>
      <c r="H83" s="37"/>
      <c r="I83" s="37"/>
      <c r="J83" s="38"/>
      <c r="K83" s="38"/>
      <c r="L83" s="38"/>
      <c r="M83" s="38"/>
      <c r="N83" s="38"/>
      <c r="O83" s="38"/>
      <c r="P83" s="38"/>
      <c r="Q83" s="36"/>
      <c r="R83" s="38">
        <v>51915.03</v>
      </c>
      <c r="S83" s="36">
        <v>2764268.67</v>
      </c>
      <c r="T83" s="39"/>
      <c r="U83" s="39"/>
      <c r="V83" s="39"/>
      <c r="W83" s="39"/>
      <c r="X83" s="39"/>
      <c r="Y83" s="39"/>
      <c r="Z83" s="39"/>
      <c r="AA83" s="39"/>
      <c r="AB83" s="39"/>
      <c r="AC83" s="34"/>
      <c r="AD83" s="34"/>
    </row>
    <row r="84" spans="1:30" s="1" customFormat="1" ht="16.5">
      <c r="A84" s="33">
        <v>54</v>
      </c>
      <c r="B84" s="56" t="s">
        <v>126</v>
      </c>
      <c r="C84" s="57"/>
      <c r="D84" s="35">
        <v>43807</v>
      </c>
      <c r="E84" s="34" t="s">
        <v>73</v>
      </c>
      <c r="F84" s="34" t="s">
        <v>248</v>
      </c>
      <c r="G84" s="37"/>
      <c r="H84" s="37"/>
      <c r="I84" s="37"/>
      <c r="J84" s="38"/>
      <c r="K84" s="38"/>
      <c r="L84" s="38"/>
      <c r="M84" s="38"/>
      <c r="N84" s="38"/>
      <c r="O84" s="38"/>
      <c r="P84" s="38"/>
      <c r="Q84" s="36"/>
      <c r="R84" s="38">
        <v>27434.400000000001</v>
      </c>
      <c r="S84" s="36">
        <v>2303117.88</v>
      </c>
      <c r="T84" s="39"/>
      <c r="U84" s="39"/>
      <c r="V84" s="39"/>
      <c r="W84" s="39"/>
      <c r="X84" s="39"/>
      <c r="Y84" s="39"/>
      <c r="Z84" s="39"/>
      <c r="AA84" s="39"/>
      <c r="AB84" s="39"/>
      <c r="AC84" s="34"/>
      <c r="AD84" s="34"/>
    </row>
    <row r="85" spans="1:30" s="1" customFormat="1" ht="16.5">
      <c r="A85" s="33">
        <v>55</v>
      </c>
      <c r="B85" s="56" t="s">
        <v>127</v>
      </c>
      <c r="C85" s="57"/>
      <c r="D85" s="35">
        <v>43809</v>
      </c>
      <c r="E85" s="34" t="s">
        <v>73</v>
      </c>
      <c r="F85" s="34" t="s">
        <v>249</v>
      </c>
      <c r="G85" s="37"/>
      <c r="H85" s="37"/>
      <c r="I85" s="37"/>
      <c r="J85" s="38"/>
      <c r="K85" s="38"/>
      <c r="L85" s="38"/>
      <c r="M85" s="38"/>
      <c r="N85" s="38"/>
      <c r="O85" s="38"/>
      <c r="P85" s="38"/>
      <c r="Q85" s="36"/>
      <c r="R85" s="38">
        <v>53600.26</v>
      </c>
      <c r="S85" s="36">
        <v>904859.27</v>
      </c>
      <c r="T85" s="39"/>
      <c r="U85" s="39"/>
      <c r="V85" s="39"/>
      <c r="W85" s="39"/>
      <c r="X85" s="39"/>
      <c r="Y85" s="39"/>
      <c r="Z85" s="39"/>
      <c r="AA85" s="39"/>
      <c r="AB85" s="39"/>
      <c r="AC85" s="34"/>
      <c r="AD85" s="34"/>
    </row>
    <row r="86" spans="1:30" s="1" customFormat="1" ht="16.5">
      <c r="A86" s="33">
        <v>56</v>
      </c>
      <c r="B86" s="56" t="s">
        <v>128</v>
      </c>
      <c r="C86" s="57"/>
      <c r="D86" s="35">
        <v>43812</v>
      </c>
      <c r="E86" s="34" t="s">
        <v>73</v>
      </c>
      <c r="F86" s="34" t="s">
        <v>250</v>
      </c>
      <c r="G86" s="37"/>
      <c r="H86" s="37"/>
      <c r="I86" s="37"/>
      <c r="J86" s="38"/>
      <c r="K86" s="38"/>
      <c r="L86" s="38"/>
      <c r="M86" s="38"/>
      <c r="N86" s="38"/>
      <c r="O86" s="38"/>
      <c r="P86" s="38"/>
      <c r="Q86" s="36"/>
      <c r="R86" s="38">
        <v>98661.89</v>
      </c>
      <c r="S86" s="36">
        <v>8282665.6699999999</v>
      </c>
      <c r="T86" s="39"/>
      <c r="U86" s="39"/>
      <c r="V86" s="39"/>
      <c r="W86" s="39"/>
      <c r="X86" s="39"/>
      <c r="Y86" s="39"/>
      <c r="Z86" s="39"/>
      <c r="AA86" s="39"/>
      <c r="AB86" s="39"/>
      <c r="AC86" s="34"/>
      <c r="AD86" s="34"/>
    </row>
    <row r="87" spans="1:30" s="1" customFormat="1" ht="16.5">
      <c r="A87" s="33">
        <v>57</v>
      </c>
      <c r="B87" s="56" t="s">
        <v>129</v>
      </c>
      <c r="C87" s="57"/>
      <c r="D87" s="35">
        <v>43814</v>
      </c>
      <c r="E87" s="34" t="s">
        <v>73</v>
      </c>
      <c r="F87" s="34" t="s">
        <v>251</v>
      </c>
      <c r="G87" s="37"/>
      <c r="H87" s="37"/>
      <c r="I87" s="37"/>
      <c r="J87" s="38"/>
      <c r="K87" s="38"/>
      <c r="L87" s="38"/>
      <c r="M87" s="38"/>
      <c r="N87" s="38"/>
      <c r="O87" s="38"/>
      <c r="P87" s="38"/>
      <c r="Q87" s="36"/>
      <c r="R87" s="38">
        <v>280213.99</v>
      </c>
      <c r="S87" s="36">
        <v>23523964.460000001</v>
      </c>
      <c r="T87" s="39"/>
      <c r="U87" s="39"/>
      <c r="V87" s="39"/>
      <c r="W87" s="39"/>
      <c r="X87" s="39"/>
      <c r="Y87" s="39"/>
      <c r="Z87" s="39"/>
      <c r="AA87" s="39"/>
      <c r="AB87" s="39"/>
      <c r="AC87" s="34"/>
      <c r="AD87" s="34"/>
    </row>
    <row r="88" spans="1:30" s="1" customFormat="1" ht="16.5">
      <c r="A88" s="33">
        <v>58</v>
      </c>
      <c r="B88" s="56" t="s">
        <v>130</v>
      </c>
      <c r="C88" s="57"/>
      <c r="D88" s="35">
        <v>43816</v>
      </c>
      <c r="E88" s="34" t="s">
        <v>73</v>
      </c>
      <c r="F88" s="34" t="s">
        <v>252</v>
      </c>
      <c r="G88" s="37"/>
      <c r="H88" s="37"/>
      <c r="I88" s="37"/>
      <c r="J88" s="38"/>
      <c r="K88" s="38"/>
      <c r="L88" s="38"/>
      <c r="M88" s="38"/>
      <c r="N88" s="38"/>
      <c r="O88" s="38"/>
      <c r="P88" s="38"/>
      <c r="Q88" s="36"/>
      <c r="R88" s="38">
        <v>95338.78</v>
      </c>
      <c r="S88" s="36">
        <v>3194612.32</v>
      </c>
      <c r="T88" s="39"/>
      <c r="U88" s="39"/>
      <c r="V88" s="39"/>
      <c r="W88" s="39"/>
      <c r="X88" s="39"/>
      <c r="Y88" s="39"/>
      <c r="Z88" s="39"/>
      <c r="AA88" s="39"/>
      <c r="AB88" s="39"/>
      <c r="AC88" s="34"/>
      <c r="AD88" s="34"/>
    </row>
    <row r="89" spans="1:30" s="1" customFormat="1" ht="16.5">
      <c r="A89" s="33">
        <v>59</v>
      </c>
      <c r="B89" s="56" t="s">
        <v>131</v>
      </c>
      <c r="C89" s="57"/>
      <c r="D89" s="35">
        <v>43819</v>
      </c>
      <c r="E89" s="34" t="s">
        <v>73</v>
      </c>
      <c r="F89" s="34" t="s">
        <v>253</v>
      </c>
      <c r="G89" s="37"/>
      <c r="H89" s="37"/>
      <c r="I89" s="37"/>
      <c r="J89" s="38"/>
      <c r="K89" s="38"/>
      <c r="L89" s="38"/>
      <c r="M89" s="38"/>
      <c r="N89" s="38"/>
      <c r="O89" s="38"/>
      <c r="P89" s="38"/>
      <c r="Q89" s="36"/>
      <c r="R89" s="38">
        <v>36168.120000000003</v>
      </c>
      <c r="S89" s="36">
        <v>3036313.67</v>
      </c>
      <c r="T89" s="39"/>
      <c r="U89" s="39"/>
      <c r="V89" s="39"/>
      <c r="W89" s="39"/>
      <c r="X89" s="39"/>
      <c r="Y89" s="39"/>
      <c r="Z89" s="39"/>
      <c r="AA89" s="39"/>
      <c r="AB89" s="39"/>
      <c r="AC89" s="34"/>
      <c r="AD89" s="34"/>
    </row>
    <row r="90" spans="1:30" s="1" customFormat="1" ht="16.5">
      <c r="A90" s="33">
        <v>60</v>
      </c>
      <c r="B90" s="56" t="s">
        <v>132</v>
      </c>
      <c r="C90" s="57"/>
      <c r="D90" s="35">
        <v>43821</v>
      </c>
      <c r="E90" s="34" t="s">
        <v>73</v>
      </c>
      <c r="F90" s="34" t="s">
        <v>254</v>
      </c>
      <c r="G90" s="37"/>
      <c r="H90" s="37"/>
      <c r="I90" s="37"/>
      <c r="J90" s="38"/>
      <c r="K90" s="38"/>
      <c r="L90" s="38"/>
      <c r="M90" s="38"/>
      <c r="N90" s="38"/>
      <c r="O90" s="38"/>
      <c r="P90" s="38"/>
      <c r="Q90" s="36"/>
      <c r="R90" s="38">
        <v>47311.54</v>
      </c>
      <c r="S90" s="36">
        <v>1876128.87</v>
      </c>
      <c r="T90" s="39"/>
      <c r="U90" s="39"/>
      <c r="V90" s="39"/>
      <c r="W90" s="39"/>
      <c r="X90" s="39"/>
      <c r="Y90" s="39"/>
      <c r="Z90" s="39"/>
      <c r="AA90" s="39"/>
      <c r="AB90" s="39"/>
      <c r="AC90" s="34"/>
      <c r="AD90" s="34"/>
    </row>
    <row r="91" spans="1:30" s="1" customFormat="1" ht="16.5">
      <c r="A91" s="33">
        <v>61</v>
      </c>
      <c r="B91" s="56" t="s">
        <v>133</v>
      </c>
      <c r="C91" s="57"/>
      <c r="D91" s="35">
        <v>43824</v>
      </c>
      <c r="E91" s="34" t="s">
        <v>73</v>
      </c>
      <c r="F91" s="34" t="s">
        <v>255</v>
      </c>
      <c r="G91" s="37"/>
      <c r="H91" s="37"/>
      <c r="I91" s="37"/>
      <c r="J91" s="38"/>
      <c r="K91" s="38"/>
      <c r="L91" s="38"/>
      <c r="M91" s="38"/>
      <c r="N91" s="38"/>
      <c r="O91" s="38"/>
      <c r="P91" s="38"/>
      <c r="Q91" s="36"/>
      <c r="R91" s="38">
        <v>9506.39</v>
      </c>
      <c r="S91" s="36">
        <v>798061.44</v>
      </c>
      <c r="T91" s="39"/>
      <c r="U91" s="39"/>
      <c r="V91" s="39"/>
      <c r="W91" s="39"/>
      <c r="X91" s="39"/>
      <c r="Y91" s="39"/>
      <c r="Z91" s="39"/>
      <c r="AA91" s="39"/>
      <c r="AB91" s="39"/>
      <c r="AC91" s="34"/>
      <c r="AD91" s="34"/>
    </row>
    <row r="92" spans="1:30" s="1" customFormat="1" ht="16.5">
      <c r="A92" s="33">
        <v>62</v>
      </c>
      <c r="B92" s="56" t="s">
        <v>134</v>
      </c>
      <c r="C92" s="57"/>
      <c r="D92" s="35">
        <v>43830</v>
      </c>
      <c r="E92" s="34" t="s">
        <v>73</v>
      </c>
      <c r="F92" s="34" t="s">
        <v>256</v>
      </c>
      <c r="G92" s="37"/>
      <c r="H92" s="37"/>
      <c r="I92" s="37"/>
      <c r="J92" s="38"/>
      <c r="K92" s="38"/>
      <c r="L92" s="38"/>
      <c r="M92" s="38"/>
      <c r="N92" s="38"/>
      <c r="O92" s="38"/>
      <c r="P92" s="38"/>
      <c r="Q92" s="36"/>
      <c r="R92" s="38">
        <v>4392.9399999999996</v>
      </c>
      <c r="S92" s="36">
        <v>368787.31</v>
      </c>
      <c r="T92" s="39"/>
      <c r="U92" s="39"/>
      <c r="V92" s="39"/>
      <c r="W92" s="39"/>
      <c r="X92" s="39"/>
      <c r="Y92" s="39"/>
      <c r="Z92" s="39"/>
      <c r="AA92" s="39"/>
      <c r="AB92" s="39"/>
      <c r="AC92" s="34"/>
      <c r="AD92" s="34"/>
    </row>
    <row r="93" spans="1:30" s="1" customFormat="1" ht="16.5">
      <c r="A93" s="90">
        <v>63</v>
      </c>
      <c r="B93" s="56" t="s">
        <v>135</v>
      </c>
      <c r="C93" s="57"/>
      <c r="D93" s="35">
        <v>43832</v>
      </c>
      <c r="E93" s="34" t="s">
        <v>73</v>
      </c>
      <c r="F93" s="34" t="s">
        <v>257</v>
      </c>
      <c r="G93" s="37" t="s">
        <v>353</v>
      </c>
      <c r="H93" s="37" t="s">
        <v>292</v>
      </c>
      <c r="I93" s="37" t="s">
        <v>354</v>
      </c>
      <c r="J93" s="38" t="s">
        <v>293</v>
      </c>
      <c r="K93" s="38" t="s">
        <v>294</v>
      </c>
      <c r="L93" s="38" t="s">
        <v>182</v>
      </c>
      <c r="M93" s="70" t="s">
        <v>295</v>
      </c>
      <c r="N93" s="70" t="s">
        <v>187</v>
      </c>
      <c r="O93" s="38">
        <v>18665</v>
      </c>
      <c r="P93" s="38">
        <v>1031</v>
      </c>
      <c r="Q93" s="36">
        <v>139787.29920000001</v>
      </c>
      <c r="R93" s="38">
        <v>13377.85</v>
      </c>
      <c r="S93" s="36">
        <v>947382.47</v>
      </c>
      <c r="T93" s="69" t="s">
        <v>194</v>
      </c>
      <c r="U93" s="69" t="s">
        <v>194</v>
      </c>
      <c r="V93" s="69" t="s">
        <v>194</v>
      </c>
      <c r="W93" s="69" t="s">
        <v>291</v>
      </c>
      <c r="X93" s="69" t="s">
        <v>194</v>
      </c>
      <c r="Y93" s="39"/>
      <c r="Z93" s="39"/>
      <c r="AA93" s="39"/>
      <c r="AB93" s="39"/>
      <c r="AC93" s="34"/>
      <c r="AD93" s="34"/>
    </row>
    <row r="94" spans="1:30" s="1" customFormat="1" ht="16.5">
      <c r="A94" s="33">
        <v>64</v>
      </c>
      <c r="B94" s="56" t="s">
        <v>136</v>
      </c>
      <c r="C94" s="57"/>
      <c r="D94" s="35">
        <v>43837</v>
      </c>
      <c r="E94" s="34" t="s">
        <v>73</v>
      </c>
      <c r="F94" s="34" t="s">
        <v>258</v>
      </c>
      <c r="G94" s="37"/>
      <c r="H94" s="37"/>
      <c r="I94" s="37"/>
      <c r="J94" s="38"/>
      <c r="K94" s="38"/>
      <c r="L94" s="38"/>
      <c r="M94" s="38"/>
      <c r="N94" s="38"/>
      <c r="O94" s="38"/>
      <c r="P94" s="38"/>
      <c r="Q94" s="36"/>
      <c r="R94" s="38">
        <v>13924.9</v>
      </c>
      <c r="S94" s="36">
        <v>168718.51</v>
      </c>
      <c r="T94" s="39"/>
      <c r="U94" s="39"/>
      <c r="V94" s="39"/>
      <c r="W94" s="39"/>
      <c r="X94" s="39"/>
      <c r="Y94" s="39"/>
      <c r="Z94" s="39"/>
      <c r="AA94" s="39"/>
      <c r="AB94" s="39"/>
      <c r="AC94" s="34"/>
      <c r="AD94" s="34"/>
    </row>
    <row r="95" spans="1:30" s="88" customFormat="1" ht="33">
      <c r="A95" s="79">
        <v>65</v>
      </c>
      <c r="B95" s="80" t="s">
        <v>137</v>
      </c>
      <c r="C95" s="81"/>
      <c r="D95" s="82">
        <v>43839</v>
      </c>
      <c r="E95" s="83" t="s">
        <v>73</v>
      </c>
      <c r="F95" s="83" t="s">
        <v>259</v>
      </c>
      <c r="G95" s="84" t="s">
        <v>350</v>
      </c>
      <c r="H95" s="84" t="s">
        <v>292</v>
      </c>
      <c r="I95" s="84"/>
      <c r="J95" s="85"/>
      <c r="K95" s="85"/>
      <c r="L95" s="85"/>
      <c r="M95" s="85"/>
      <c r="N95" s="85" t="s">
        <v>351</v>
      </c>
      <c r="O95" s="85"/>
      <c r="P95" s="85"/>
      <c r="Q95" s="86"/>
      <c r="R95" s="85">
        <v>137957.82</v>
      </c>
      <c r="S95" s="86">
        <v>11581558.99</v>
      </c>
      <c r="T95" s="87"/>
      <c r="U95" s="87"/>
      <c r="V95" s="87"/>
      <c r="W95" s="87"/>
      <c r="X95" s="87"/>
      <c r="Y95" s="87"/>
      <c r="Z95" s="87"/>
      <c r="AA95" s="87"/>
      <c r="AB95" s="87"/>
      <c r="AC95" s="89" t="s">
        <v>352</v>
      </c>
      <c r="AD95" s="83"/>
    </row>
    <row r="96" spans="1:30" s="1" customFormat="1" ht="16.5">
      <c r="A96" s="33">
        <v>66</v>
      </c>
      <c r="B96" s="56" t="s">
        <v>138</v>
      </c>
      <c r="C96" s="57"/>
      <c r="D96" s="35">
        <v>43843</v>
      </c>
      <c r="E96" s="34" t="s">
        <v>73</v>
      </c>
      <c r="F96" s="34" t="s">
        <v>260</v>
      </c>
      <c r="G96" s="37"/>
      <c r="H96" s="37"/>
      <c r="I96" s="37"/>
      <c r="J96" s="38"/>
      <c r="K96" s="38"/>
      <c r="L96" s="38"/>
      <c r="M96" s="38"/>
      <c r="N96" s="38"/>
      <c r="O96" s="38"/>
      <c r="P96" s="38"/>
      <c r="Q96" s="36"/>
      <c r="R96" s="38">
        <v>20944.14</v>
      </c>
      <c r="S96" s="36">
        <v>1758260.55</v>
      </c>
      <c r="T96" s="39"/>
      <c r="U96" s="39"/>
      <c r="V96" s="39"/>
      <c r="W96" s="39"/>
      <c r="X96" s="39"/>
      <c r="Y96" s="39"/>
      <c r="Z96" s="39"/>
      <c r="AA96" s="39"/>
      <c r="AB96" s="39"/>
      <c r="AC96" s="34"/>
      <c r="AD96" s="34"/>
    </row>
    <row r="97" spans="1:30" s="1" customFormat="1" ht="16.5">
      <c r="A97" s="33">
        <v>67</v>
      </c>
      <c r="B97" s="56" t="s">
        <v>139</v>
      </c>
      <c r="C97" s="57"/>
      <c r="D97" s="35">
        <v>43844</v>
      </c>
      <c r="E97" s="34" t="s">
        <v>73</v>
      </c>
      <c r="F97" s="34" t="s">
        <v>261</v>
      </c>
      <c r="G97" s="37"/>
      <c r="H97" s="37"/>
      <c r="I97" s="37"/>
      <c r="J97" s="38"/>
      <c r="K97" s="38"/>
      <c r="L97" s="38"/>
      <c r="M97" s="38"/>
      <c r="N97" s="38"/>
      <c r="O97" s="38"/>
      <c r="P97" s="38"/>
      <c r="Q97" s="36"/>
      <c r="R97" s="38">
        <v>21365.49</v>
      </c>
      <c r="S97" s="36">
        <v>1793632.89</v>
      </c>
      <c r="T97" s="39"/>
      <c r="U97" s="39"/>
      <c r="V97" s="39"/>
      <c r="W97" s="39"/>
      <c r="X97" s="39"/>
      <c r="Y97" s="39"/>
      <c r="Z97" s="39"/>
      <c r="AA97" s="39"/>
      <c r="AB97" s="39"/>
      <c r="AC97" s="34"/>
      <c r="AD97" s="34"/>
    </row>
    <row r="98" spans="1:30" s="1" customFormat="1" ht="16.5">
      <c r="A98" s="33">
        <v>68</v>
      </c>
      <c r="B98" s="56" t="s">
        <v>140</v>
      </c>
      <c r="C98" s="57"/>
      <c r="D98" s="35">
        <v>43845</v>
      </c>
      <c r="E98" s="34" t="s">
        <v>73</v>
      </c>
      <c r="F98" s="34" t="s">
        <v>262</v>
      </c>
      <c r="G98" s="37"/>
      <c r="H98" s="37"/>
      <c r="I98" s="37"/>
      <c r="J98" s="38"/>
      <c r="K98" s="38"/>
      <c r="L98" s="38"/>
      <c r="M98" s="38"/>
      <c r="N98" s="38"/>
      <c r="O98" s="38"/>
      <c r="P98" s="38"/>
      <c r="Q98" s="36"/>
      <c r="R98" s="38">
        <v>103738.68</v>
      </c>
      <c r="S98" s="36">
        <v>8708862.1799999997</v>
      </c>
      <c r="T98" s="39"/>
      <c r="U98" s="39"/>
      <c r="V98" s="39"/>
      <c r="W98" s="39"/>
      <c r="X98" s="39"/>
      <c r="Y98" s="39"/>
      <c r="Z98" s="39"/>
      <c r="AA98" s="39"/>
      <c r="AB98" s="39"/>
      <c r="AC98" s="34"/>
      <c r="AD98" s="34"/>
    </row>
    <row r="99" spans="1:30" s="1" customFormat="1" ht="16.5">
      <c r="A99" s="33">
        <v>69</v>
      </c>
      <c r="B99" s="56" t="s">
        <v>141</v>
      </c>
      <c r="C99" s="57"/>
      <c r="D99" s="35">
        <v>43846</v>
      </c>
      <c r="E99" s="34" t="s">
        <v>73</v>
      </c>
      <c r="F99" s="34" t="s">
        <v>263</v>
      </c>
      <c r="G99" s="37"/>
      <c r="H99" s="37"/>
      <c r="I99" s="37"/>
      <c r="J99" s="38"/>
      <c r="K99" s="38"/>
      <c r="L99" s="38"/>
      <c r="M99" s="38"/>
      <c r="N99" s="38"/>
      <c r="O99" s="38"/>
      <c r="P99" s="38"/>
      <c r="Q99" s="36"/>
      <c r="R99" s="38">
        <v>41078.019999999997</v>
      </c>
      <c r="S99" s="36">
        <v>5282437.0599999996</v>
      </c>
      <c r="T99" s="39"/>
      <c r="U99" s="39"/>
      <c r="V99" s="39"/>
      <c r="W99" s="39"/>
      <c r="X99" s="39"/>
      <c r="Y99" s="39"/>
      <c r="Z99" s="39"/>
      <c r="AA99" s="39"/>
      <c r="AB99" s="39"/>
      <c r="AC99" s="34"/>
      <c r="AD99" s="34"/>
    </row>
    <row r="100" spans="1:30" s="1" customFormat="1" ht="16.5">
      <c r="A100" s="33">
        <v>70</v>
      </c>
      <c r="B100" s="56" t="s">
        <v>142</v>
      </c>
      <c r="C100" s="57"/>
      <c r="D100" s="35">
        <v>43850</v>
      </c>
      <c r="E100" s="34" t="s">
        <v>73</v>
      </c>
      <c r="F100" s="34" t="s">
        <v>264</v>
      </c>
      <c r="G100" s="37"/>
      <c r="H100" s="37"/>
      <c r="I100" s="37"/>
      <c r="J100" s="38"/>
      <c r="K100" s="38"/>
      <c r="L100" s="38"/>
      <c r="M100" s="38"/>
      <c r="N100" s="38"/>
      <c r="O100" s="38"/>
      <c r="P100" s="38"/>
      <c r="Q100" s="36"/>
      <c r="R100" s="38">
        <v>33974.06</v>
      </c>
      <c r="S100" s="36">
        <v>2852122.34</v>
      </c>
      <c r="T100" s="39"/>
      <c r="U100" s="39"/>
      <c r="V100" s="39"/>
      <c r="W100" s="39"/>
      <c r="X100" s="39"/>
      <c r="Y100" s="39"/>
      <c r="Z100" s="39"/>
      <c r="AA100" s="39"/>
      <c r="AB100" s="39"/>
      <c r="AC100" s="34"/>
      <c r="AD100" s="34"/>
    </row>
    <row r="101" spans="1:30" s="1" customFormat="1" ht="16.5">
      <c r="A101" s="33">
        <v>71</v>
      </c>
      <c r="B101" s="56" t="s">
        <v>143</v>
      </c>
      <c r="C101" s="57"/>
      <c r="D101" s="35">
        <v>43851</v>
      </c>
      <c r="E101" s="34" t="s">
        <v>73</v>
      </c>
      <c r="F101" s="34" t="s">
        <v>265</v>
      </c>
      <c r="G101" s="37"/>
      <c r="H101" s="37"/>
      <c r="I101" s="37"/>
      <c r="J101" s="38"/>
      <c r="K101" s="38"/>
      <c r="L101" s="38"/>
      <c r="M101" s="38"/>
      <c r="N101" s="38"/>
      <c r="O101" s="38"/>
      <c r="P101" s="38"/>
      <c r="Q101" s="36"/>
      <c r="R101" s="38">
        <v>79843.38</v>
      </c>
      <c r="S101" s="36">
        <v>4211606.96</v>
      </c>
      <c r="T101" s="39"/>
      <c r="U101" s="39"/>
      <c r="V101" s="39"/>
      <c r="W101" s="39"/>
      <c r="X101" s="39"/>
      <c r="Y101" s="39"/>
      <c r="Z101" s="39"/>
      <c r="AA101" s="39"/>
      <c r="AB101" s="39"/>
      <c r="AC101" s="34"/>
      <c r="AD101" s="34"/>
    </row>
    <row r="102" spans="1:30" s="1" customFormat="1" ht="16.5">
      <c r="A102" s="33">
        <v>72</v>
      </c>
      <c r="B102" s="56" t="s">
        <v>144</v>
      </c>
      <c r="C102" s="57"/>
      <c r="D102" s="35">
        <v>43856</v>
      </c>
      <c r="E102" s="34" t="s">
        <v>73</v>
      </c>
      <c r="F102" s="34" t="s">
        <v>266</v>
      </c>
      <c r="G102" s="37"/>
      <c r="H102" s="37"/>
      <c r="I102" s="37"/>
      <c r="J102" s="38"/>
      <c r="K102" s="38"/>
      <c r="L102" s="38"/>
      <c r="M102" s="38"/>
      <c r="N102" s="38"/>
      <c r="O102" s="38"/>
      <c r="P102" s="38"/>
      <c r="Q102" s="36"/>
      <c r="R102" s="38">
        <v>177744.38</v>
      </c>
      <c r="S102" s="36">
        <v>14921640.699999999</v>
      </c>
      <c r="T102" s="39"/>
      <c r="U102" s="39"/>
      <c r="V102" s="39"/>
      <c r="W102" s="39"/>
      <c r="X102" s="39"/>
      <c r="Y102" s="39"/>
      <c r="Z102" s="39"/>
      <c r="AA102" s="39"/>
      <c r="AB102" s="39"/>
      <c r="AC102" s="34"/>
      <c r="AD102" s="34"/>
    </row>
    <row r="103" spans="1:30" s="1" customFormat="1" ht="16.5">
      <c r="A103" s="33">
        <v>73</v>
      </c>
      <c r="B103" s="56" t="s">
        <v>145</v>
      </c>
      <c r="C103" s="57"/>
      <c r="D103" s="35">
        <v>43857</v>
      </c>
      <c r="E103" s="34" t="s">
        <v>73</v>
      </c>
      <c r="F103" s="34" t="s">
        <v>267</v>
      </c>
      <c r="G103" s="37"/>
      <c r="H103" s="37"/>
      <c r="I103" s="37"/>
      <c r="J103" s="38"/>
      <c r="K103" s="38"/>
      <c r="L103" s="38"/>
      <c r="M103" s="38"/>
      <c r="N103" s="38"/>
      <c r="O103" s="38"/>
      <c r="P103" s="38"/>
      <c r="Q103" s="36"/>
      <c r="R103" s="38">
        <v>132731.48000000001</v>
      </c>
      <c r="S103" s="36">
        <v>11142807.74</v>
      </c>
      <c r="T103" s="39"/>
      <c r="U103" s="39"/>
      <c r="V103" s="39"/>
      <c r="W103" s="39"/>
      <c r="X103" s="39"/>
      <c r="Y103" s="39"/>
      <c r="Z103" s="39"/>
      <c r="AA103" s="39"/>
      <c r="AB103" s="39"/>
      <c r="AC103" s="34"/>
      <c r="AD103" s="34"/>
    </row>
    <row r="104" spans="1:30" s="1" customFormat="1" ht="16.5">
      <c r="A104" s="33">
        <v>74</v>
      </c>
      <c r="B104" s="56" t="s">
        <v>146</v>
      </c>
      <c r="C104" s="57"/>
      <c r="D104" s="35">
        <v>43860</v>
      </c>
      <c r="E104" s="34" t="s">
        <v>73</v>
      </c>
      <c r="F104" s="34" t="s">
        <v>268</v>
      </c>
      <c r="G104" s="37"/>
      <c r="H104" s="37"/>
      <c r="I104" s="37"/>
      <c r="J104" s="38"/>
      <c r="K104" s="38"/>
      <c r="L104" s="38"/>
      <c r="M104" s="38"/>
      <c r="N104" s="38"/>
      <c r="O104" s="38"/>
      <c r="P104" s="38"/>
      <c r="Q104" s="36"/>
      <c r="R104" s="38">
        <v>10595.63</v>
      </c>
      <c r="S104" s="36">
        <v>889503.14</v>
      </c>
      <c r="T104" s="39"/>
      <c r="U104" s="39"/>
      <c r="V104" s="39"/>
      <c r="W104" s="39"/>
      <c r="X104" s="39"/>
      <c r="Y104" s="39"/>
      <c r="Z104" s="39"/>
      <c r="AA104" s="39"/>
      <c r="AB104" s="39"/>
      <c r="AC104" s="34"/>
      <c r="AD104" s="34"/>
    </row>
    <row r="105" spans="1:30" s="1" customFormat="1" ht="16.5">
      <c r="A105" s="33">
        <v>75</v>
      </c>
      <c r="B105" s="56" t="s">
        <v>147</v>
      </c>
      <c r="C105" s="57"/>
      <c r="D105" s="35">
        <v>43865</v>
      </c>
      <c r="E105" s="34" t="s">
        <v>73</v>
      </c>
      <c r="F105" s="34" t="s">
        <v>269</v>
      </c>
      <c r="G105" s="37"/>
      <c r="H105" s="37"/>
      <c r="I105" s="37"/>
      <c r="J105" s="38"/>
      <c r="K105" s="38"/>
      <c r="L105" s="38"/>
      <c r="M105" s="38"/>
      <c r="N105" s="38"/>
      <c r="O105" s="38"/>
      <c r="P105" s="38"/>
      <c r="Q105" s="36"/>
      <c r="R105" s="38">
        <v>23345.42</v>
      </c>
      <c r="S105" s="36">
        <v>1442686.63</v>
      </c>
      <c r="T105" s="39"/>
      <c r="U105" s="39"/>
      <c r="V105" s="39"/>
      <c r="W105" s="39"/>
      <c r="X105" s="39"/>
      <c r="Y105" s="39"/>
      <c r="Z105" s="39"/>
      <c r="AA105" s="39"/>
      <c r="AB105" s="39"/>
      <c r="AC105" s="34"/>
      <c r="AD105" s="34"/>
    </row>
    <row r="106" spans="1:30" s="1" customFormat="1" ht="16.5">
      <c r="A106" s="33">
        <v>76</v>
      </c>
      <c r="B106" s="56" t="s">
        <v>148</v>
      </c>
      <c r="C106" s="57"/>
      <c r="D106" s="35">
        <v>43869</v>
      </c>
      <c r="E106" s="34" t="s">
        <v>73</v>
      </c>
      <c r="F106" s="34" t="s">
        <v>270</v>
      </c>
      <c r="G106" s="37"/>
      <c r="H106" s="37"/>
      <c r="I106" s="37"/>
      <c r="J106" s="38"/>
      <c r="K106" s="38"/>
      <c r="L106" s="38"/>
      <c r="M106" s="38"/>
      <c r="N106" s="38"/>
      <c r="O106" s="38"/>
      <c r="P106" s="38"/>
      <c r="Q106" s="36"/>
      <c r="R106" s="38">
        <v>38839.64</v>
      </c>
      <c r="S106" s="36">
        <v>3260587.78</v>
      </c>
      <c r="T106" s="39"/>
      <c r="U106" s="39"/>
      <c r="V106" s="39"/>
      <c r="W106" s="39"/>
      <c r="X106" s="39"/>
      <c r="Y106" s="39"/>
      <c r="Z106" s="39"/>
      <c r="AA106" s="39"/>
      <c r="AB106" s="39"/>
      <c r="AC106" s="34"/>
      <c r="AD106" s="34"/>
    </row>
    <row r="107" spans="1:30" s="1" customFormat="1" ht="16.5">
      <c r="A107" s="33">
        <v>77</v>
      </c>
      <c r="B107" s="56" t="s">
        <v>149</v>
      </c>
      <c r="C107" s="57"/>
      <c r="D107" s="35">
        <v>43871</v>
      </c>
      <c r="E107" s="34" t="s">
        <v>73</v>
      </c>
      <c r="F107" s="34" t="s">
        <v>271</v>
      </c>
      <c r="G107" s="37"/>
      <c r="H107" s="37"/>
      <c r="I107" s="37"/>
      <c r="J107" s="38"/>
      <c r="K107" s="38"/>
      <c r="L107" s="38"/>
      <c r="M107" s="38"/>
      <c r="N107" s="38"/>
      <c r="O107" s="38"/>
      <c r="P107" s="38"/>
      <c r="Q107" s="36"/>
      <c r="R107" s="38">
        <v>43311.05</v>
      </c>
      <c r="S107" s="36">
        <v>1722067.19</v>
      </c>
      <c r="T107" s="39"/>
      <c r="U107" s="39"/>
      <c r="V107" s="39"/>
      <c r="W107" s="39"/>
      <c r="X107" s="39"/>
      <c r="Y107" s="39"/>
      <c r="Z107" s="39"/>
      <c r="AA107" s="39"/>
      <c r="AB107" s="39"/>
      <c r="AC107" s="34"/>
      <c r="AD107" s="34"/>
    </row>
    <row r="108" spans="1:30" s="1" customFormat="1" ht="16.5">
      <c r="A108" s="33">
        <v>78</v>
      </c>
      <c r="B108" s="56" t="s">
        <v>150</v>
      </c>
      <c r="C108" s="57"/>
      <c r="D108" s="35">
        <v>43873</v>
      </c>
      <c r="E108" s="34" t="s">
        <v>73</v>
      </c>
      <c r="F108" s="34" t="s">
        <v>272</v>
      </c>
      <c r="G108" s="37"/>
      <c r="H108" s="37"/>
      <c r="I108" s="37"/>
      <c r="J108" s="38"/>
      <c r="K108" s="38"/>
      <c r="L108" s="38"/>
      <c r="M108" s="38"/>
      <c r="N108" s="38"/>
      <c r="O108" s="38"/>
      <c r="P108" s="38"/>
      <c r="Q108" s="36"/>
      <c r="R108" s="38">
        <v>52488.58</v>
      </c>
      <c r="S108" s="36">
        <v>3835984.44</v>
      </c>
      <c r="T108" s="39"/>
      <c r="U108" s="39"/>
      <c r="V108" s="39"/>
      <c r="W108" s="39"/>
      <c r="X108" s="39"/>
      <c r="Y108" s="39"/>
      <c r="Z108" s="39"/>
      <c r="AA108" s="39"/>
      <c r="AB108" s="39"/>
      <c r="AC108" s="34"/>
      <c r="AD108" s="34"/>
    </row>
    <row r="109" spans="1:30" s="1" customFormat="1" ht="16.5">
      <c r="A109" s="90">
        <v>79</v>
      </c>
      <c r="B109" s="56" t="s">
        <v>151</v>
      </c>
      <c r="C109" s="57"/>
      <c r="D109" s="35">
        <v>43875</v>
      </c>
      <c r="E109" s="34" t="s">
        <v>73</v>
      </c>
      <c r="F109" s="73" t="s">
        <v>273</v>
      </c>
      <c r="G109" s="37"/>
      <c r="H109" s="37"/>
      <c r="I109" s="37"/>
      <c r="J109" s="38"/>
      <c r="K109" s="38"/>
      <c r="L109" s="38"/>
      <c r="M109" s="38"/>
      <c r="N109" s="38"/>
      <c r="O109" s="38"/>
      <c r="P109" s="38"/>
      <c r="Q109" s="36"/>
      <c r="R109" s="38">
        <v>602227.5</v>
      </c>
      <c r="S109" s="36">
        <v>19283482.890000001</v>
      </c>
      <c r="T109" s="69" t="s">
        <v>335</v>
      </c>
      <c r="U109" s="69" t="s">
        <v>335</v>
      </c>
      <c r="V109" s="69" t="s">
        <v>335</v>
      </c>
      <c r="W109" s="69" t="s">
        <v>335</v>
      </c>
      <c r="X109" s="69" t="s">
        <v>335</v>
      </c>
      <c r="Y109" s="69" t="s">
        <v>335</v>
      </c>
      <c r="Z109" s="69" t="s">
        <v>335</v>
      </c>
      <c r="AA109" s="69" t="s">
        <v>335</v>
      </c>
      <c r="AB109" s="69" t="s">
        <v>335</v>
      </c>
      <c r="AC109" s="73" t="s">
        <v>334</v>
      </c>
      <c r="AD109" s="34"/>
    </row>
    <row r="110" spans="1:30" s="1" customFormat="1" ht="16.5">
      <c r="A110" s="90">
        <v>80</v>
      </c>
      <c r="B110" s="56" t="s">
        <v>151</v>
      </c>
      <c r="C110" s="57"/>
      <c r="D110" s="35">
        <v>43875</v>
      </c>
      <c r="E110" s="34" t="s">
        <v>73</v>
      </c>
      <c r="F110" s="73" t="s">
        <v>273</v>
      </c>
      <c r="G110" s="37"/>
      <c r="H110" s="37"/>
      <c r="I110" s="37"/>
      <c r="J110" s="38"/>
      <c r="K110" s="38"/>
      <c r="L110" s="38"/>
      <c r="M110" s="38"/>
      <c r="N110" s="38"/>
      <c r="O110" s="38"/>
      <c r="P110" s="38"/>
      <c r="Q110" s="36"/>
      <c r="R110" s="75">
        <v>461784.63</v>
      </c>
      <c r="S110" s="36">
        <v>19283482.890000001</v>
      </c>
      <c r="T110" s="69" t="s">
        <v>335</v>
      </c>
      <c r="U110" s="69" t="s">
        <v>335</v>
      </c>
      <c r="V110" s="69" t="s">
        <v>335</v>
      </c>
      <c r="W110" s="69" t="s">
        <v>335</v>
      </c>
      <c r="X110" s="69" t="s">
        <v>335</v>
      </c>
      <c r="Y110" s="69" t="s">
        <v>335</v>
      </c>
      <c r="Z110" s="69" t="s">
        <v>335</v>
      </c>
      <c r="AA110" s="69" t="s">
        <v>335</v>
      </c>
      <c r="AB110" s="69" t="s">
        <v>335</v>
      </c>
      <c r="AC110" s="73" t="s">
        <v>334</v>
      </c>
      <c r="AD110" s="34"/>
    </row>
    <row r="111" spans="1:30" s="68" customFormat="1" ht="33">
      <c r="A111" s="91">
        <v>81</v>
      </c>
      <c r="B111" s="64" t="s">
        <v>152</v>
      </c>
      <c r="C111" s="65"/>
      <c r="D111" s="66">
        <v>43875</v>
      </c>
      <c r="E111" s="67" t="s">
        <v>73</v>
      </c>
      <c r="F111" s="76" t="s">
        <v>273</v>
      </c>
      <c r="G111" s="37" t="s">
        <v>333</v>
      </c>
      <c r="H111" s="37" t="s">
        <v>326</v>
      </c>
      <c r="I111" s="37" t="s">
        <v>332</v>
      </c>
      <c r="J111" s="38" t="s">
        <v>327</v>
      </c>
      <c r="K111" s="70" t="s">
        <v>330</v>
      </c>
      <c r="L111" s="38" t="s">
        <v>328</v>
      </c>
      <c r="M111" s="38" t="s">
        <v>329</v>
      </c>
      <c r="N111" s="38" t="s">
        <v>331</v>
      </c>
      <c r="O111" s="38">
        <v>327000</v>
      </c>
      <c r="P111" s="38">
        <v>8075</v>
      </c>
      <c r="Q111" s="63">
        <v>1508308.425</v>
      </c>
      <c r="R111" s="74">
        <v>229702</v>
      </c>
      <c r="S111" s="63">
        <v>19283482.890000001</v>
      </c>
      <c r="T111" s="39"/>
      <c r="U111" s="39"/>
      <c r="V111" s="39"/>
      <c r="W111" s="39"/>
      <c r="X111" s="39"/>
      <c r="Y111" s="39"/>
      <c r="Z111" s="39"/>
      <c r="AA111" s="39"/>
      <c r="AB111" s="39"/>
      <c r="AC111" s="67"/>
      <c r="AD111" s="67"/>
    </row>
    <row r="112" spans="1:30" s="68" customFormat="1" ht="33">
      <c r="A112" s="91">
        <v>82</v>
      </c>
      <c r="B112" s="64" t="s">
        <v>152</v>
      </c>
      <c r="C112" s="65"/>
      <c r="D112" s="66">
        <v>43875</v>
      </c>
      <c r="E112" s="67" t="s">
        <v>73</v>
      </c>
      <c r="F112" s="76" t="s">
        <v>273</v>
      </c>
      <c r="G112" s="37" t="s">
        <v>333</v>
      </c>
      <c r="H112" s="37" t="s">
        <v>326</v>
      </c>
      <c r="I112" s="37" t="s">
        <v>332</v>
      </c>
      <c r="J112" s="38" t="s">
        <v>327</v>
      </c>
      <c r="K112" s="70" t="s">
        <v>330</v>
      </c>
      <c r="L112" s="38" t="s">
        <v>328</v>
      </c>
      <c r="M112" s="38" t="s">
        <v>329</v>
      </c>
      <c r="N112" s="38" t="s">
        <v>331</v>
      </c>
      <c r="O112" s="38">
        <v>327000</v>
      </c>
      <c r="P112" s="38">
        <v>8075</v>
      </c>
      <c r="Q112" s="63">
        <v>1508308.425</v>
      </c>
      <c r="R112" s="74">
        <v>602227.5</v>
      </c>
      <c r="S112" s="63">
        <v>19283482.890000001</v>
      </c>
      <c r="T112" s="39"/>
      <c r="U112" s="39"/>
      <c r="V112" s="39"/>
      <c r="W112" s="39"/>
      <c r="X112" s="39"/>
      <c r="Y112" s="39"/>
      <c r="Z112" s="39"/>
      <c r="AA112" s="39"/>
      <c r="AB112" s="39"/>
      <c r="AC112" s="67"/>
      <c r="AD112" s="67"/>
    </row>
    <row r="113" spans="1:30" s="68" customFormat="1" ht="33">
      <c r="A113" s="91">
        <v>83</v>
      </c>
      <c r="B113" s="64" t="s">
        <v>152</v>
      </c>
      <c r="C113" s="65"/>
      <c r="D113" s="66">
        <v>43875</v>
      </c>
      <c r="E113" s="67" t="s">
        <v>73</v>
      </c>
      <c r="F113" s="76" t="s">
        <v>273</v>
      </c>
      <c r="G113" s="37" t="s">
        <v>333</v>
      </c>
      <c r="H113" s="37" t="s">
        <v>326</v>
      </c>
      <c r="I113" s="37" t="s">
        <v>332</v>
      </c>
      <c r="J113" s="38" t="s">
        <v>327</v>
      </c>
      <c r="K113" s="70" t="s">
        <v>330</v>
      </c>
      <c r="L113" s="38" t="s">
        <v>328</v>
      </c>
      <c r="M113" s="38" t="s">
        <v>329</v>
      </c>
      <c r="N113" s="38" t="s">
        <v>331</v>
      </c>
      <c r="O113" s="38">
        <v>327000</v>
      </c>
      <c r="P113" s="38">
        <v>8075</v>
      </c>
      <c r="Q113" s="63">
        <v>1508308.425</v>
      </c>
      <c r="R113" s="74">
        <v>461784.63</v>
      </c>
      <c r="S113" s="63">
        <v>19283482.890000001</v>
      </c>
      <c r="T113" s="39"/>
      <c r="U113" s="39"/>
      <c r="V113" s="39"/>
      <c r="W113" s="39"/>
      <c r="X113" s="39"/>
      <c r="Y113" s="39"/>
      <c r="Z113" s="39"/>
      <c r="AA113" s="39"/>
      <c r="AB113" s="39"/>
      <c r="AC113" s="67"/>
      <c r="AD113" s="67"/>
    </row>
    <row r="114" spans="1:30" s="1" customFormat="1" ht="16.5">
      <c r="A114" s="33">
        <v>84</v>
      </c>
      <c r="B114" s="56" t="s">
        <v>153</v>
      </c>
      <c r="C114" s="57"/>
      <c r="D114" s="35">
        <v>43880</v>
      </c>
      <c r="E114" s="34" t="s">
        <v>73</v>
      </c>
      <c r="F114" s="34" t="s">
        <v>274</v>
      </c>
      <c r="G114" s="37"/>
      <c r="H114" s="37"/>
      <c r="I114" s="37"/>
      <c r="J114" s="38"/>
      <c r="K114" s="38"/>
      <c r="L114" s="38"/>
      <c r="M114" s="38"/>
      <c r="N114" s="38"/>
      <c r="O114" s="38"/>
      <c r="P114" s="38"/>
      <c r="Q114" s="36"/>
      <c r="R114" s="38">
        <v>44329.16</v>
      </c>
      <c r="S114" s="36">
        <v>944220.91</v>
      </c>
      <c r="T114" s="39"/>
      <c r="U114" s="39"/>
      <c r="V114" s="39"/>
      <c r="W114" s="39"/>
      <c r="X114" s="39"/>
      <c r="Y114" s="39"/>
      <c r="Z114" s="39"/>
      <c r="AA114" s="39"/>
      <c r="AB114" s="39"/>
      <c r="AC114" s="34"/>
      <c r="AD114" s="34"/>
    </row>
    <row r="115" spans="1:30" s="1" customFormat="1" ht="16.5">
      <c r="A115" s="33">
        <v>85</v>
      </c>
      <c r="B115" s="56" t="s">
        <v>154</v>
      </c>
      <c r="C115" s="57"/>
      <c r="D115" s="35">
        <v>43882</v>
      </c>
      <c r="E115" s="34" t="s">
        <v>73</v>
      </c>
      <c r="F115" s="34" t="s">
        <v>275</v>
      </c>
      <c r="G115" s="37"/>
      <c r="H115" s="37"/>
      <c r="I115" s="37"/>
      <c r="J115" s="38"/>
      <c r="K115" s="38"/>
      <c r="L115" s="38"/>
      <c r="M115" s="38"/>
      <c r="N115" s="38"/>
      <c r="O115" s="38"/>
      <c r="P115" s="38"/>
      <c r="Q115" s="36"/>
      <c r="R115" s="38">
        <v>129102.34</v>
      </c>
      <c r="S115" s="36">
        <v>10838141.439999999</v>
      </c>
      <c r="T115" s="39"/>
      <c r="U115" s="39"/>
      <c r="V115" s="39"/>
      <c r="W115" s="39"/>
      <c r="X115" s="39"/>
      <c r="Y115" s="39"/>
      <c r="Z115" s="39"/>
      <c r="AA115" s="39"/>
      <c r="AB115" s="39"/>
      <c r="AC115" s="34"/>
      <c r="AD115" s="34"/>
    </row>
    <row r="116" spans="1:30" s="1" customFormat="1" ht="16.5">
      <c r="A116" s="33">
        <v>86</v>
      </c>
      <c r="B116" s="56" t="s">
        <v>155</v>
      </c>
      <c r="C116" s="57"/>
      <c r="D116" s="35">
        <v>43887</v>
      </c>
      <c r="E116" s="34" t="s">
        <v>73</v>
      </c>
      <c r="F116" s="34" t="s">
        <v>276</v>
      </c>
      <c r="G116" s="37"/>
      <c r="H116" s="37"/>
      <c r="I116" s="37"/>
      <c r="J116" s="38"/>
      <c r="K116" s="38"/>
      <c r="L116" s="38"/>
      <c r="M116" s="38"/>
      <c r="N116" s="38"/>
      <c r="O116" s="38"/>
      <c r="P116" s="38"/>
      <c r="Q116" s="36"/>
      <c r="R116" s="38">
        <v>57452.95</v>
      </c>
      <c r="S116" s="36">
        <v>782731.34</v>
      </c>
      <c r="T116" s="39"/>
      <c r="U116" s="39"/>
      <c r="V116" s="39"/>
      <c r="W116" s="39"/>
      <c r="X116" s="39"/>
      <c r="Y116" s="39"/>
      <c r="Z116" s="39"/>
      <c r="AA116" s="39"/>
      <c r="AB116" s="39"/>
      <c r="AC116" s="34"/>
      <c r="AD116" s="34"/>
    </row>
    <row r="117" spans="1:30" s="1" customFormat="1" ht="33">
      <c r="A117" s="90">
        <v>87</v>
      </c>
      <c r="B117" s="56" t="s">
        <v>156</v>
      </c>
      <c r="C117" s="57"/>
      <c r="D117" s="35">
        <v>43890</v>
      </c>
      <c r="E117" s="34" t="s">
        <v>73</v>
      </c>
      <c r="F117" s="34" t="s">
        <v>277</v>
      </c>
      <c r="G117" s="37" t="s">
        <v>347</v>
      </c>
      <c r="H117" s="37" t="s">
        <v>326</v>
      </c>
      <c r="I117" s="37" t="s">
        <v>349</v>
      </c>
      <c r="J117" s="38" t="s">
        <v>327</v>
      </c>
      <c r="K117" s="38" t="s">
        <v>330</v>
      </c>
      <c r="L117" s="38" t="s">
        <v>328</v>
      </c>
      <c r="M117" s="38" t="s">
        <v>329</v>
      </c>
      <c r="N117" s="38" t="s">
        <v>348</v>
      </c>
      <c r="O117" s="38">
        <v>125000</v>
      </c>
      <c r="P117" s="38">
        <v>3125</v>
      </c>
      <c r="Q117" s="36">
        <v>567095.625</v>
      </c>
      <c r="R117" s="38">
        <v>104410</v>
      </c>
      <c r="S117" s="36">
        <v>8765219.5</v>
      </c>
      <c r="T117" s="69" t="s">
        <v>194</v>
      </c>
      <c r="U117" s="69" t="s">
        <v>194</v>
      </c>
      <c r="V117" s="69" t="s">
        <v>194</v>
      </c>
      <c r="W117" s="69" t="s">
        <v>194</v>
      </c>
      <c r="X117" s="69" t="s">
        <v>194</v>
      </c>
      <c r="Y117" s="39"/>
      <c r="Z117" s="39"/>
      <c r="AA117" s="39"/>
      <c r="AB117" s="39"/>
      <c r="AC117" s="34"/>
      <c r="AD117" s="34"/>
    </row>
    <row r="118" spans="1:30" s="1" customFormat="1" ht="16.5">
      <c r="A118" s="33">
        <v>88</v>
      </c>
      <c r="B118" s="56" t="s">
        <v>157</v>
      </c>
      <c r="C118" s="57"/>
      <c r="D118" s="35">
        <v>43894</v>
      </c>
      <c r="E118" s="34" t="s">
        <v>73</v>
      </c>
      <c r="F118" s="34" t="s">
        <v>278</v>
      </c>
      <c r="G118" s="37"/>
      <c r="H118" s="37"/>
      <c r="I118" s="37"/>
      <c r="J118" s="38"/>
      <c r="K118" s="38"/>
      <c r="L118" s="38"/>
      <c r="M118" s="38"/>
      <c r="N118" s="38"/>
      <c r="O118" s="38"/>
      <c r="P118" s="38"/>
      <c r="Q118" s="36"/>
      <c r="R118" s="38">
        <v>54275.519999999997</v>
      </c>
      <c r="S118" s="36">
        <v>4556429.9000000004</v>
      </c>
      <c r="T118" s="39"/>
      <c r="U118" s="39"/>
      <c r="V118" s="39"/>
      <c r="W118" s="39"/>
      <c r="X118" s="39"/>
      <c r="Y118" s="39"/>
      <c r="Z118" s="39"/>
      <c r="AA118" s="39"/>
      <c r="AB118" s="39"/>
      <c r="AC118" s="34"/>
      <c r="AD118" s="34"/>
    </row>
    <row r="119" spans="1:30" s="1" customFormat="1" ht="16.5">
      <c r="A119" s="33">
        <v>89</v>
      </c>
      <c r="B119" s="56" t="s">
        <v>158</v>
      </c>
      <c r="C119" s="57"/>
      <c r="D119" s="35">
        <v>43896</v>
      </c>
      <c r="E119" s="34" t="s">
        <v>73</v>
      </c>
      <c r="F119" s="34" t="s">
        <v>279</v>
      </c>
      <c r="G119" s="37"/>
      <c r="H119" s="37"/>
      <c r="I119" s="37"/>
      <c r="J119" s="38"/>
      <c r="K119" s="38"/>
      <c r="L119" s="38"/>
      <c r="M119" s="38"/>
      <c r="N119" s="38"/>
      <c r="O119" s="38"/>
      <c r="P119" s="38"/>
      <c r="Q119" s="36"/>
      <c r="R119" s="38">
        <v>282505.95</v>
      </c>
      <c r="S119" s="36">
        <v>23716374.5</v>
      </c>
      <c r="T119" s="39"/>
      <c r="U119" s="39"/>
      <c r="V119" s="39"/>
      <c r="W119" s="39"/>
      <c r="X119" s="39"/>
      <c r="Y119" s="39"/>
      <c r="Z119" s="39"/>
      <c r="AA119" s="39"/>
      <c r="AB119" s="39"/>
      <c r="AC119" s="34"/>
      <c r="AD119" s="34"/>
    </row>
    <row r="120" spans="1:30" s="1" customFormat="1" ht="16.5">
      <c r="A120" s="33">
        <v>90</v>
      </c>
      <c r="B120" s="56" t="s">
        <v>159</v>
      </c>
      <c r="C120" s="57"/>
      <c r="D120" s="35">
        <v>43899</v>
      </c>
      <c r="E120" s="34" t="s">
        <v>73</v>
      </c>
      <c r="F120" s="34" t="s">
        <v>280</v>
      </c>
      <c r="G120" s="37"/>
      <c r="H120" s="37"/>
      <c r="I120" s="37"/>
      <c r="J120" s="38"/>
      <c r="K120" s="38"/>
      <c r="L120" s="38"/>
      <c r="M120" s="38"/>
      <c r="N120" s="38"/>
      <c r="O120" s="38"/>
      <c r="P120" s="38"/>
      <c r="Q120" s="36"/>
      <c r="R120" s="38">
        <v>59549.02</v>
      </c>
      <c r="S120" s="36">
        <v>4999140.2300000004</v>
      </c>
      <c r="T120" s="39"/>
      <c r="U120" s="39"/>
      <c r="V120" s="39"/>
      <c r="W120" s="39"/>
      <c r="X120" s="39"/>
      <c r="Y120" s="39"/>
      <c r="Z120" s="39"/>
      <c r="AA120" s="39"/>
      <c r="AB120" s="39"/>
      <c r="AC120" s="34"/>
      <c r="AD120" s="34"/>
    </row>
    <row r="121" spans="1:30" s="1" customFormat="1" ht="16.5">
      <c r="A121" s="90">
        <v>91</v>
      </c>
      <c r="B121" s="56" t="s">
        <v>160</v>
      </c>
      <c r="C121" s="57"/>
      <c r="D121" s="35">
        <v>43901</v>
      </c>
      <c r="E121" s="34" t="s">
        <v>73</v>
      </c>
      <c r="F121" s="34" t="s">
        <v>281</v>
      </c>
      <c r="G121" s="37" t="s">
        <v>345</v>
      </c>
      <c r="H121" s="37" t="s">
        <v>326</v>
      </c>
      <c r="I121" s="37" t="s">
        <v>346</v>
      </c>
      <c r="J121" s="38" t="s">
        <v>188</v>
      </c>
      <c r="K121" s="38" t="s">
        <v>189</v>
      </c>
      <c r="L121" s="38" t="s">
        <v>191</v>
      </c>
      <c r="M121" s="38" t="s">
        <v>312</v>
      </c>
      <c r="N121" s="38" t="s">
        <v>190</v>
      </c>
      <c r="O121" s="38">
        <v>55104</v>
      </c>
      <c r="P121" s="38">
        <v>2296</v>
      </c>
      <c r="Q121" s="36">
        <v>526054.35360000003</v>
      </c>
      <c r="R121" s="38">
        <v>334280.25</v>
      </c>
      <c r="S121" s="36">
        <v>28062826.989999998</v>
      </c>
      <c r="T121" s="69" t="s">
        <v>194</v>
      </c>
      <c r="U121" s="69" t="s">
        <v>194</v>
      </c>
      <c r="V121" s="69" t="s">
        <v>194</v>
      </c>
      <c r="W121" s="69" t="s">
        <v>194</v>
      </c>
      <c r="X121" s="69" t="s">
        <v>194</v>
      </c>
      <c r="Y121" s="39"/>
      <c r="Z121" s="39"/>
      <c r="AA121" s="39"/>
      <c r="AB121" s="39"/>
      <c r="AC121" s="34"/>
      <c r="AD121" s="34"/>
    </row>
    <row r="122" spans="1:30" s="1" customFormat="1" ht="16.5">
      <c r="A122" s="33">
        <v>92</v>
      </c>
      <c r="B122" s="56" t="s">
        <v>161</v>
      </c>
      <c r="C122" s="57"/>
      <c r="D122" s="35">
        <v>43901</v>
      </c>
      <c r="E122" s="34" t="s">
        <v>73</v>
      </c>
      <c r="F122" s="34" t="s">
        <v>282</v>
      </c>
      <c r="G122" s="37"/>
      <c r="H122" s="37"/>
      <c r="I122" s="37"/>
      <c r="J122" s="38"/>
      <c r="K122" s="38"/>
      <c r="L122" s="38"/>
      <c r="M122" s="38"/>
      <c r="N122" s="38"/>
      <c r="O122" s="38"/>
      <c r="P122" s="38"/>
      <c r="Q122" s="36"/>
      <c r="R122" s="38">
        <v>53962.39</v>
      </c>
      <c r="S122" s="36">
        <v>4530142.6399999997</v>
      </c>
      <c r="T122" s="39"/>
      <c r="U122" s="39"/>
      <c r="V122" s="39"/>
      <c r="W122" s="39"/>
      <c r="X122" s="39"/>
      <c r="Y122" s="39"/>
      <c r="Z122" s="39"/>
      <c r="AA122" s="39"/>
      <c r="AB122" s="39"/>
      <c r="AC122" s="34"/>
      <c r="AD122" s="34"/>
    </row>
    <row r="123" spans="1:30" s="1" customFormat="1" ht="16.5">
      <c r="A123" s="90">
        <v>93</v>
      </c>
      <c r="B123" s="56" t="s">
        <v>162</v>
      </c>
      <c r="C123" s="57"/>
      <c r="D123" s="35">
        <v>43907</v>
      </c>
      <c r="E123" s="34" t="s">
        <v>73</v>
      </c>
      <c r="F123" s="34" t="s">
        <v>283</v>
      </c>
      <c r="G123" s="37" t="s">
        <v>343</v>
      </c>
      <c r="H123" s="37" t="s">
        <v>326</v>
      </c>
      <c r="I123" s="37" t="s">
        <v>344</v>
      </c>
      <c r="J123" s="38" t="s">
        <v>188</v>
      </c>
      <c r="K123" s="38" t="s">
        <v>189</v>
      </c>
      <c r="L123" s="38" t="s">
        <v>191</v>
      </c>
      <c r="M123" s="38" t="s">
        <v>312</v>
      </c>
      <c r="N123" s="38" t="s">
        <v>190</v>
      </c>
      <c r="O123" s="38">
        <v>25512</v>
      </c>
      <c r="P123" s="38">
        <v>1063</v>
      </c>
      <c r="Q123" s="36">
        <v>243550.30799999999</v>
      </c>
      <c r="R123" s="38">
        <v>243550.31</v>
      </c>
      <c r="S123" s="36">
        <v>20446048.52</v>
      </c>
      <c r="T123" s="69" t="s">
        <v>194</v>
      </c>
      <c r="U123" s="69" t="s">
        <v>194</v>
      </c>
      <c r="V123" s="69" t="s">
        <v>194</v>
      </c>
      <c r="W123" s="69" t="s">
        <v>194</v>
      </c>
      <c r="X123" s="69" t="s">
        <v>194</v>
      </c>
      <c r="Y123" s="39"/>
      <c r="Z123" s="39"/>
      <c r="AA123" s="39"/>
      <c r="AB123" s="39"/>
      <c r="AC123" s="34"/>
      <c r="AD123" s="34"/>
    </row>
    <row r="124" spans="1:30" s="1" customFormat="1" ht="16.5">
      <c r="A124" s="90">
        <v>94</v>
      </c>
      <c r="B124" s="56" t="s">
        <v>163</v>
      </c>
      <c r="C124" s="57"/>
      <c r="D124" s="35">
        <v>43913</v>
      </c>
      <c r="E124" s="34" t="s">
        <v>73</v>
      </c>
      <c r="F124" s="34" t="s">
        <v>284</v>
      </c>
      <c r="G124" s="37" t="s">
        <v>339</v>
      </c>
      <c r="H124" s="37" t="s">
        <v>326</v>
      </c>
      <c r="I124" s="37" t="s">
        <v>341</v>
      </c>
      <c r="J124" s="38" t="s">
        <v>188</v>
      </c>
      <c r="K124" s="38" t="s">
        <v>189</v>
      </c>
      <c r="L124" s="38" t="s">
        <v>191</v>
      </c>
      <c r="M124" s="38" t="s">
        <v>340</v>
      </c>
      <c r="N124" s="38" t="s">
        <v>190</v>
      </c>
      <c r="O124" s="38">
        <v>1704</v>
      </c>
      <c r="P124" s="38">
        <v>71</v>
      </c>
      <c r="Q124" s="36">
        <v>16267.236000000001</v>
      </c>
      <c r="R124" s="38">
        <v>16267.23</v>
      </c>
      <c r="S124" s="36">
        <v>1365633.96</v>
      </c>
      <c r="T124" s="69" t="s">
        <v>194</v>
      </c>
      <c r="U124" s="69" t="s">
        <v>194</v>
      </c>
      <c r="V124" s="69" t="s">
        <v>194</v>
      </c>
      <c r="W124" s="69" t="s">
        <v>194</v>
      </c>
      <c r="X124" s="69" t="s">
        <v>194</v>
      </c>
      <c r="Y124" s="39"/>
      <c r="Z124" s="39"/>
      <c r="AA124" s="39"/>
      <c r="AB124" s="39"/>
      <c r="AC124" s="73" t="s">
        <v>342</v>
      </c>
      <c r="AD124" s="34"/>
    </row>
    <row r="125" spans="1:30" s="1" customFormat="1" ht="33">
      <c r="A125" s="90">
        <v>95</v>
      </c>
      <c r="B125" s="56" t="s">
        <v>164</v>
      </c>
      <c r="C125" s="57"/>
      <c r="D125" s="35">
        <v>43916</v>
      </c>
      <c r="E125" s="34" t="s">
        <v>73</v>
      </c>
      <c r="F125" s="34" t="s">
        <v>285</v>
      </c>
      <c r="G125" s="37" t="s">
        <v>337</v>
      </c>
      <c r="H125" s="37" t="s">
        <v>326</v>
      </c>
      <c r="I125" s="77" t="s">
        <v>338</v>
      </c>
      <c r="J125" s="78" t="s">
        <v>188</v>
      </c>
      <c r="K125" s="38" t="s">
        <v>189</v>
      </c>
      <c r="L125" s="38" t="s">
        <v>328</v>
      </c>
      <c r="M125" s="38" t="s">
        <v>315</v>
      </c>
      <c r="N125" s="38" t="s">
        <v>336</v>
      </c>
      <c r="O125" s="38">
        <v>18384</v>
      </c>
      <c r="P125" s="38">
        <v>1074</v>
      </c>
      <c r="Q125" s="36">
        <v>125559.0432</v>
      </c>
      <c r="R125" s="38">
        <v>69172.210000000006</v>
      </c>
      <c r="S125" s="36">
        <v>4733674.38</v>
      </c>
      <c r="T125" s="69" t="s">
        <v>194</v>
      </c>
      <c r="U125" s="69" t="s">
        <v>194</v>
      </c>
      <c r="V125" s="69" t="s">
        <v>194</v>
      </c>
      <c r="W125" s="69" t="s">
        <v>194</v>
      </c>
      <c r="X125" s="69" t="s">
        <v>194</v>
      </c>
      <c r="Y125" s="39"/>
      <c r="Z125" s="39"/>
      <c r="AA125" s="39"/>
      <c r="AB125" s="39"/>
      <c r="AC125" s="34"/>
      <c r="AD125" s="34"/>
    </row>
    <row r="126" spans="1:30" s="1" customFormat="1" ht="16.5">
      <c r="A126" s="33">
        <v>96</v>
      </c>
      <c r="B126" s="56" t="s">
        <v>165</v>
      </c>
      <c r="C126" s="57"/>
      <c r="D126" s="35">
        <v>43939</v>
      </c>
      <c r="E126" s="34" t="s">
        <v>73</v>
      </c>
      <c r="F126" s="34" t="s">
        <v>286</v>
      </c>
      <c r="G126" s="37"/>
      <c r="H126" s="37"/>
      <c r="I126" s="37"/>
      <c r="J126" s="38"/>
      <c r="K126" s="38"/>
      <c r="L126" s="38"/>
      <c r="M126" s="38"/>
      <c r="N126" s="38"/>
      <c r="O126" s="38"/>
      <c r="P126" s="38"/>
      <c r="Q126" s="36"/>
      <c r="R126" s="38">
        <v>56083.62</v>
      </c>
      <c r="S126" s="36">
        <v>4708219.9000000004</v>
      </c>
      <c r="T126" s="39"/>
      <c r="U126" s="39"/>
      <c r="V126" s="39"/>
      <c r="W126" s="39"/>
      <c r="X126" s="39"/>
      <c r="Y126" s="39"/>
      <c r="Z126" s="39"/>
      <c r="AA126" s="39"/>
      <c r="AB126" s="39"/>
      <c r="AC126" s="34"/>
      <c r="AD126" s="34"/>
    </row>
    <row r="127" spans="1:30" s="1" customFormat="1" ht="16.5">
      <c r="A127" s="33">
        <v>97</v>
      </c>
      <c r="B127" s="56" t="s">
        <v>166</v>
      </c>
      <c r="C127" s="57"/>
      <c r="D127" s="35">
        <v>43836</v>
      </c>
      <c r="E127" s="34" t="s">
        <v>170</v>
      </c>
      <c r="F127" s="34" t="s">
        <v>287</v>
      </c>
      <c r="G127" s="37"/>
      <c r="H127" s="37"/>
      <c r="I127" s="37"/>
      <c r="J127" s="38"/>
      <c r="K127" s="38"/>
      <c r="L127" s="38"/>
      <c r="M127" s="38"/>
      <c r="N127" s="38"/>
      <c r="O127" s="38"/>
      <c r="P127" s="38"/>
      <c r="Q127" s="36"/>
      <c r="R127" s="38">
        <v>28206.17</v>
      </c>
      <c r="S127" s="36">
        <v>2367907.9700000002</v>
      </c>
      <c r="T127" s="39"/>
      <c r="U127" s="39"/>
      <c r="V127" s="39"/>
      <c r="W127" s="39"/>
      <c r="X127" s="39"/>
      <c r="Y127" s="39"/>
      <c r="Z127" s="39"/>
      <c r="AA127" s="39"/>
      <c r="AB127" s="39"/>
      <c r="AC127" s="34"/>
      <c r="AD127" s="34"/>
    </row>
    <row r="128" spans="1:30" s="1" customFormat="1" ht="16.5">
      <c r="A128" s="33">
        <v>98</v>
      </c>
      <c r="B128" s="56" t="s">
        <v>167</v>
      </c>
      <c r="C128" s="57"/>
      <c r="D128" s="35">
        <v>43921</v>
      </c>
      <c r="E128" s="34" t="s">
        <v>171</v>
      </c>
      <c r="F128" s="34" t="s">
        <v>288</v>
      </c>
      <c r="G128" s="37"/>
      <c r="H128" s="37"/>
      <c r="I128" s="37"/>
      <c r="J128" s="38"/>
      <c r="K128" s="38"/>
      <c r="L128" s="38"/>
      <c r="M128" s="38"/>
      <c r="N128" s="38"/>
      <c r="O128" s="38"/>
      <c r="P128" s="38"/>
      <c r="Q128" s="36"/>
      <c r="R128" s="38">
        <v>46312</v>
      </c>
      <c r="S128" s="36">
        <v>3887892.4</v>
      </c>
      <c r="T128" s="39"/>
      <c r="U128" s="39"/>
      <c r="V128" s="39"/>
      <c r="W128" s="39"/>
      <c r="X128" s="39"/>
      <c r="Y128" s="39"/>
      <c r="Z128" s="39"/>
      <c r="AA128" s="39"/>
      <c r="AB128" s="39"/>
      <c r="AC128" s="34"/>
      <c r="AD128" s="34"/>
    </row>
    <row r="129" spans="1:30" s="1" customFormat="1" ht="16.5">
      <c r="A129" s="33">
        <v>99</v>
      </c>
      <c r="B129" s="56" t="s">
        <v>168</v>
      </c>
      <c r="C129" s="57"/>
      <c r="D129" s="35">
        <v>43861</v>
      </c>
      <c r="E129" s="34" t="s">
        <v>73</v>
      </c>
      <c r="F129" s="34" t="s">
        <v>289</v>
      </c>
      <c r="G129" s="37"/>
      <c r="H129" s="37"/>
      <c r="I129" s="37"/>
      <c r="J129" s="38"/>
      <c r="K129" s="38"/>
      <c r="L129" s="38"/>
      <c r="M129" s="38"/>
      <c r="N129" s="38"/>
      <c r="O129" s="38"/>
      <c r="P129" s="38"/>
      <c r="Q129" s="36"/>
      <c r="R129" s="38">
        <v>243724.51</v>
      </c>
      <c r="S129" s="36">
        <v>20460672.609999999</v>
      </c>
      <c r="T129" s="39"/>
      <c r="U129" s="39"/>
      <c r="V129" s="39"/>
      <c r="W129" s="39"/>
      <c r="X129" s="39"/>
      <c r="Y129" s="39"/>
      <c r="Z129" s="39"/>
      <c r="AA129" s="39"/>
      <c r="AB129" s="39"/>
      <c r="AC129" s="34"/>
      <c r="AD129" s="34"/>
    </row>
    <row r="130" spans="1:30" s="1" customFormat="1" ht="16.5">
      <c r="A130" s="33">
        <v>100</v>
      </c>
      <c r="B130" s="56" t="s">
        <v>169</v>
      </c>
      <c r="C130" s="57"/>
      <c r="D130" s="35">
        <v>43769</v>
      </c>
      <c r="E130" s="34" t="s">
        <v>73</v>
      </c>
      <c r="F130" s="34" t="s">
        <v>290</v>
      </c>
      <c r="G130" s="37"/>
      <c r="H130" s="37"/>
      <c r="I130" s="37"/>
      <c r="J130" s="38"/>
      <c r="K130" s="38"/>
      <c r="L130" s="38"/>
      <c r="M130" s="38"/>
      <c r="N130" s="38"/>
      <c r="O130" s="38"/>
      <c r="P130" s="38"/>
      <c r="Q130" s="36"/>
      <c r="R130" s="38">
        <v>123351</v>
      </c>
      <c r="S130" s="36">
        <v>10330646.25</v>
      </c>
      <c r="T130" s="39"/>
      <c r="U130" s="39"/>
      <c r="V130" s="39"/>
      <c r="W130" s="39"/>
      <c r="X130" s="39"/>
      <c r="Y130" s="39"/>
      <c r="Z130" s="39"/>
      <c r="AA130" s="39"/>
      <c r="AB130" s="39"/>
      <c r="AC130" s="34"/>
      <c r="AD130" s="34"/>
    </row>
    <row r="131" spans="1:30" s="1" customFormat="1" ht="16.5">
      <c r="A131" s="43"/>
      <c r="B131" s="54"/>
      <c r="C131" s="54"/>
    </row>
    <row r="132" spans="1:30" s="1" customFormat="1" ht="16.5">
      <c r="A132" s="43"/>
      <c r="B132" s="54"/>
      <c r="C132" s="54"/>
    </row>
    <row r="133" spans="1:30" s="1" customFormat="1" ht="16.5">
      <c r="A133" s="44" t="s">
        <v>12</v>
      </c>
      <c r="D133" s="21"/>
      <c r="E133" s="21"/>
      <c r="F133" s="21"/>
      <c r="G133" s="21"/>
      <c r="H133" s="21"/>
      <c r="I133" s="21"/>
      <c r="J133" s="21"/>
      <c r="K133" s="21"/>
      <c r="L133" s="21"/>
      <c r="M133" s="21"/>
      <c r="N133" s="21"/>
      <c r="O133" s="25"/>
      <c r="P133" s="25"/>
      <c r="Q133" s="26"/>
      <c r="R133" s="26"/>
      <c r="S133" s="26"/>
      <c r="T133" s="2"/>
      <c r="U133" s="2"/>
      <c r="V133" s="2"/>
      <c r="W133" s="2"/>
      <c r="X133" s="2"/>
      <c r="Y133" s="2"/>
      <c r="Z133" s="2"/>
      <c r="AA133" s="2"/>
      <c r="AB133" s="2"/>
    </row>
    <row r="134" spans="1:30" s="1" customFormat="1" ht="15.6" customHeight="1">
      <c r="A134" s="49" t="s">
        <v>19</v>
      </c>
      <c r="B134" s="28" t="s">
        <v>32</v>
      </c>
      <c r="D134" s="2"/>
      <c r="E134" s="2"/>
      <c r="F134" s="2"/>
      <c r="G134" s="2"/>
      <c r="H134" s="2"/>
      <c r="I134" s="2"/>
      <c r="J134" s="2"/>
      <c r="K134" s="2"/>
      <c r="L134" s="2"/>
      <c r="M134" s="2"/>
      <c r="N134" s="2"/>
      <c r="O134" s="2"/>
      <c r="P134" s="2"/>
      <c r="Q134" s="24"/>
      <c r="R134" s="24"/>
      <c r="S134" s="24"/>
      <c r="T134" s="2"/>
      <c r="U134" s="2"/>
      <c r="V134" s="2"/>
      <c r="W134" s="2"/>
      <c r="X134" s="2"/>
      <c r="Y134" s="2"/>
      <c r="Z134" s="2"/>
      <c r="AA134" s="2"/>
      <c r="AB134" s="2"/>
    </row>
    <row r="135" spans="1:30" ht="15.6" customHeight="1">
      <c r="A135" s="49" t="s">
        <v>20</v>
      </c>
      <c r="B135" s="28" t="s">
        <v>33</v>
      </c>
    </row>
    <row r="136" spans="1:30" ht="15.6" customHeight="1">
      <c r="A136" s="49" t="s">
        <v>21</v>
      </c>
      <c r="B136" s="28" t="s">
        <v>28</v>
      </c>
    </row>
    <row r="137" spans="1:30" ht="15.6" customHeight="1">
      <c r="A137" s="49" t="s">
        <v>22</v>
      </c>
      <c r="B137" s="28" t="s">
        <v>29</v>
      </c>
    </row>
    <row r="138" spans="1:30" ht="15.6" customHeight="1">
      <c r="A138" s="49" t="s">
        <v>23</v>
      </c>
      <c r="B138" s="28" t="s">
        <v>34</v>
      </c>
    </row>
    <row r="139" spans="1:30" ht="15.6" customHeight="1">
      <c r="A139" s="49" t="s">
        <v>24</v>
      </c>
      <c r="B139" s="28" t="s">
        <v>35</v>
      </c>
    </row>
    <row r="140" spans="1:30" ht="15.6" customHeight="1">
      <c r="A140" s="49" t="s">
        <v>25</v>
      </c>
      <c r="B140" s="28" t="s">
        <v>36</v>
      </c>
    </row>
    <row r="141" spans="1:30" ht="15.6" customHeight="1">
      <c r="A141" s="49" t="s">
        <v>26</v>
      </c>
      <c r="B141" s="28" t="s">
        <v>30</v>
      </c>
    </row>
    <row r="142" spans="1:30" ht="15.6" customHeight="1">
      <c r="A142" s="49" t="s">
        <v>27</v>
      </c>
      <c r="B142" s="31" t="s">
        <v>37</v>
      </c>
    </row>
    <row r="143" spans="1:30" ht="15.6" customHeight="1">
      <c r="A143" s="49"/>
      <c r="B143" s="31"/>
    </row>
    <row r="144" spans="1:30" ht="15.6" customHeight="1">
      <c r="A144" s="49" t="s">
        <v>55</v>
      </c>
      <c r="B144" s="28" t="s">
        <v>52</v>
      </c>
    </row>
    <row r="145" spans="1:3" ht="15.6" customHeight="1">
      <c r="A145" s="49" t="s">
        <v>56</v>
      </c>
      <c r="B145" s="28" t="s">
        <v>53</v>
      </c>
      <c r="C145" s="18"/>
    </row>
    <row r="146" spans="1:3" ht="15.6" customHeight="1">
      <c r="A146" s="49" t="s">
        <v>57</v>
      </c>
      <c r="B146" s="28" t="s">
        <v>54</v>
      </c>
    </row>
    <row r="147" spans="1:3" ht="15.6" customHeight="1">
      <c r="A147" s="30"/>
      <c r="B147" s="18"/>
    </row>
  </sheetData>
  <autoFilter ref="A30:AD130" xr:uid="{00000000-0009-0000-0000-000000000000}">
    <filterColumn colId="1" showButton="0"/>
  </autoFilter>
  <mergeCells count="18">
    <mergeCell ref="C20:O20"/>
    <mergeCell ref="A22:AB22"/>
    <mergeCell ref="A1:O1"/>
    <mergeCell ref="A2:O2"/>
    <mergeCell ref="B30:C30"/>
    <mergeCell ref="C10:O10"/>
    <mergeCell ref="C11:O11"/>
    <mergeCell ref="C12:O12"/>
    <mergeCell ref="C13:O13"/>
    <mergeCell ref="C14:O14"/>
    <mergeCell ref="C15:O15"/>
    <mergeCell ref="A26:B26"/>
    <mergeCell ref="A27:B27"/>
    <mergeCell ref="A28:B28"/>
    <mergeCell ref="C16:O16"/>
    <mergeCell ref="C17:O17"/>
    <mergeCell ref="C18:O18"/>
    <mergeCell ref="C19:O19"/>
  </mergeCells>
  <pageMargins left="0.28000000000000003" right="0.2" top="0.4" bottom="0.75" header="0.26" footer="0.3"/>
  <pageSetup paperSize="9" scale="19"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278"/>
  <sheetViews>
    <sheetView showGridLines="0" tabSelected="1" topLeftCell="A259" zoomScale="85" zoomScaleNormal="85" zoomScaleSheetLayoutView="112" workbookViewId="0">
      <selection activeCell="E278" sqref="E278"/>
    </sheetView>
  </sheetViews>
  <sheetFormatPr defaultColWidth="7.875" defaultRowHeight="15.6" customHeight="1"/>
  <cols>
    <col min="1" max="1" width="11.375" style="203" customWidth="1"/>
    <col min="2" max="2" width="11.625" style="207" customWidth="1"/>
    <col min="3" max="3" width="11.875" style="207" customWidth="1"/>
    <col min="4" max="4" width="18.125" style="207" customWidth="1"/>
    <col min="5" max="5" width="17" style="207" customWidth="1"/>
    <col min="6" max="6" width="26.375" style="207" customWidth="1"/>
    <col min="7" max="7" width="21.75" style="207" customWidth="1"/>
    <col min="8" max="8" width="28.875" style="207" customWidth="1"/>
    <col min="9" max="10" width="28.75" style="207" customWidth="1"/>
    <col min="11" max="11" width="40.875" style="207" customWidth="1"/>
    <col min="12" max="12" width="33" style="207" customWidth="1"/>
    <col min="13" max="13" width="26.375" style="207" customWidth="1"/>
    <col min="14" max="14" width="24.5" style="207" customWidth="1"/>
    <col min="15" max="15" width="56.5" style="207" customWidth="1"/>
    <col min="16" max="16" width="32.625" style="207" customWidth="1"/>
    <col min="17" max="17" width="15.375" style="238" customWidth="1"/>
    <col min="18" max="18" width="14.75" style="238" customWidth="1"/>
    <col min="19" max="19" width="15.5" style="238" bestFit="1" customWidth="1"/>
    <col min="20" max="20" width="15.875" style="238" customWidth="1"/>
    <col min="21" max="21" width="13.875" style="238" customWidth="1"/>
    <col min="22" max="22" width="13.5" style="238" customWidth="1"/>
    <col min="23" max="26" width="3.75" style="207" bestFit="1" customWidth="1"/>
    <col min="27" max="27" width="4.625" style="207" bestFit="1" customWidth="1"/>
    <col min="28" max="30" width="3.75" style="207" bestFit="1" customWidth="1"/>
    <col min="31" max="31" width="6.25" style="207" customWidth="1"/>
    <col min="32" max="32" width="4.125" style="207" customWidth="1"/>
    <col min="33" max="33" width="5.875" style="207" customWidth="1"/>
    <col min="34" max="34" width="4.75" style="207" customWidth="1"/>
    <col min="35" max="35" width="4.125" style="207" customWidth="1"/>
    <col min="36" max="36" width="5.375" style="207" customWidth="1"/>
    <col min="37" max="37" width="4.25" style="207" customWidth="1"/>
    <col min="38" max="38" width="35" style="204" bestFit="1" customWidth="1"/>
    <col min="39" max="39" width="9.875" style="203" customWidth="1"/>
    <col min="40" max="16384" width="7.875" style="203"/>
  </cols>
  <sheetData>
    <row r="1" spans="1:38" ht="16.5">
      <c r="A1" s="372" t="s">
        <v>3</v>
      </c>
      <c r="B1" s="372"/>
      <c r="C1" s="372"/>
      <c r="D1" s="372"/>
      <c r="E1" s="372"/>
      <c r="F1" s="372"/>
      <c r="G1" s="372"/>
      <c r="H1" s="372"/>
      <c r="I1" s="372"/>
      <c r="J1" s="372"/>
      <c r="K1" s="372"/>
      <c r="L1" s="372"/>
      <c r="M1" s="372"/>
      <c r="N1" s="372"/>
      <c r="O1" s="372"/>
      <c r="P1" s="372"/>
      <c r="Q1" s="201"/>
      <c r="R1" s="201"/>
      <c r="S1" s="201"/>
      <c r="T1" s="201"/>
      <c r="U1" s="201"/>
      <c r="V1" s="201"/>
      <c r="W1" s="202"/>
      <c r="X1" s="202"/>
      <c r="Y1" s="202"/>
      <c r="Z1" s="202"/>
      <c r="AA1" s="202"/>
      <c r="AB1" s="202"/>
      <c r="AC1" s="202"/>
      <c r="AD1" s="202"/>
      <c r="AE1" s="202"/>
      <c r="AF1" s="202"/>
      <c r="AG1" s="202"/>
      <c r="AH1" s="202"/>
      <c r="AI1" s="202"/>
      <c r="AJ1" s="202"/>
      <c r="AK1" s="203"/>
    </row>
    <row r="2" spans="1:38" ht="16.5">
      <c r="A2" s="373" t="s">
        <v>4</v>
      </c>
      <c r="B2" s="373"/>
      <c r="C2" s="373"/>
      <c r="D2" s="373"/>
      <c r="E2" s="373"/>
      <c r="F2" s="373"/>
      <c r="G2" s="373"/>
      <c r="H2" s="373"/>
      <c r="I2" s="373"/>
      <c r="J2" s="373"/>
      <c r="K2" s="373"/>
      <c r="L2" s="373"/>
      <c r="M2" s="373"/>
      <c r="N2" s="373"/>
      <c r="O2" s="373"/>
      <c r="P2" s="373"/>
      <c r="Q2" s="205"/>
      <c r="R2" s="205"/>
      <c r="S2" s="205"/>
      <c r="T2" s="205"/>
      <c r="U2" s="205"/>
      <c r="V2" s="205"/>
      <c r="W2" s="206"/>
      <c r="X2" s="206"/>
      <c r="Y2" s="206"/>
      <c r="Z2" s="206"/>
      <c r="AA2" s="206"/>
      <c r="AB2" s="206"/>
      <c r="AC2" s="206"/>
      <c r="AD2" s="206"/>
      <c r="AE2" s="206"/>
      <c r="AF2" s="206"/>
      <c r="AG2" s="206"/>
      <c r="AH2" s="206"/>
      <c r="AI2" s="206"/>
      <c r="AJ2" s="206"/>
      <c r="AK2" s="206"/>
    </row>
    <row r="3" spans="1:38" ht="15.6" customHeight="1">
      <c r="Q3" s="203"/>
      <c r="R3" s="203"/>
      <c r="S3" s="203"/>
      <c r="T3" s="203"/>
      <c r="U3" s="203"/>
      <c r="V3" s="203"/>
      <c r="W3" s="208"/>
      <c r="X3" s="208"/>
      <c r="Y3" s="208"/>
      <c r="Z3" s="208"/>
      <c r="AA3" s="208"/>
      <c r="AB3" s="208"/>
      <c r="AC3" s="208"/>
      <c r="AD3" s="208"/>
      <c r="AE3" s="208"/>
      <c r="AF3" s="208"/>
      <c r="AG3" s="208"/>
      <c r="AH3" s="208"/>
      <c r="AI3" s="208"/>
      <c r="AJ3" s="208"/>
      <c r="AK3" s="209"/>
    </row>
    <row r="4" spans="1:38" s="224" customFormat="1" ht="15.75">
      <c r="A4" s="224" t="s">
        <v>1248</v>
      </c>
      <c r="B4" s="225"/>
      <c r="E4" s="226"/>
      <c r="M4" s="227" t="s">
        <v>1200</v>
      </c>
      <c r="O4" s="225"/>
      <c r="U4" s="228"/>
    </row>
    <row r="5" spans="1:38" s="224" customFormat="1" ht="15.75">
      <c r="A5" s="224" t="s">
        <v>1201</v>
      </c>
      <c r="B5" s="225"/>
      <c r="O5" s="225"/>
      <c r="U5" s="228"/>
    </row>
    <row r="6" spans="1:38" s="224" customFormat="1" ht="15.75">
      <c r="A6" s="224" t="s">
        <v>1247</v>
      </c>
      <c r="B6" s="225"/>
      <c r="K6" s="224" t="s">
        <v>1202</v>
      </c>
      <c r="O6" s="225"/>
      <c r="U6" s="228"/>
    </row>
    <row r="7" spans="1:38" s="224" customFormat="1" ht="15.75">
      <c r="A7" s="229" t="s">
        <v>1203</v>
      </c>
      <c r="B7" s="225"/>
      <c r="K7" s="224" t="s">
        <v>1204</v>
      </c>
      <c r="O7" s="225"/>
      <c r="U7" s="228"/>
    </row>
    <row r="8" spans="1:38" s="224" customFormat="1" ht="15.75">
      <c r="A8" s="229" t="s">
        <v>1205</v>
      </c>
      <c r="B8" s="225"/>
      <c r="K8" s="224" t="s">
        <v>1206</v>
      </c>
      <c r="O8" s="225"/>
      <c r="U8" s="228"/>
    </row>
    <row r="9" spans="1:38" s="224" customFormat="1" ht="15.75">
      <c r="A9" s="229"/>
      <c r="B9" s="225"/>
      <c r="O9" s="225"/>
      <c r="U9" s="228"/>
    </row>
    <row r="10" spans="1:38" s="224" customFormat="1" ht="15.75">
      <c r="A10" s="230" t="s">
        <v>1207</v>
      </c>
      <c r="B10" s="225"/>
      <c r="O10" s="225"/>
      <c r="U10" s="228"/>
    </row>
    <row r="11" spans="1:38" ht="16.5">
      <c r="A11" s="206"/>
      <c r="B11" s="203"/>
      <c r="C11" s="210"/>
      <c r="D11" s="210"/>
      <c r="E11" s="210"/>
      <c r="F11" s="210"/>
      <c r="G11" s="210"/>
      <c r="H11" s="210"/>
      <c r="I11" s="210"/>
      <c r="J11" s="210"/>
      <c r="K11" s="210"/>
      <c r="L11" s="210"/>
      <c r="M11" s="210"/>
      <c r="N11" s="210"/>
      <c r="O11" s="210"/>
      <c r="P11" s="210"/>
      <c r="Q11" s="203"/>
      <c r="R11" s="203"/>
      <c r="S11" s="203"/>
      <c r="T11" s="203"/>
      <c r="U11" s="203"/>
      <c r="V11" s="203"/>
      <c r="W11" s="211"/>
      <c r="X11" s="211"/>
      <c r="Y11" s="211"/>
      <c r="Z11" s="211"/>
      <c r="AA11" s="211"/>
      <c r="AB11" s="211"/>
      <c r="AC11" s="211"/>
      <c r="AD11" s="211"/>
      <c r="AE11" s="211"/>
      <c r="AF11" s="211"/>
      <c r="AG11" s="211"/>
      <c r="AH11" s="211"/>
      <c r="AI11" s="211"/>
      <c r="AJ11" s="211"/>
      <c r="AK11" s="203"/>
    </row>
    <row r="12" spans="1:38" s="216" customFormat="1" ht="16.5" customHeight="1">
      <c r="A12" s="231" t="s">
        <v>60</v>
      </c>
      <c r="B12" s="232" t="s">
        <v>5</v>
      </c>
      <c r="C12" s="388" t="s">
        <v>9</v>
      </c>
      <c r="D12" s="389"/>
      <c r="E12" s="389"/>
      <c r="F12" s="389"/>
      <c r="G12" s="389"/>
      <c r="H12" s="389"/>
      <c r="I12" s="389"/>
      <c r="J12" s="389"/>
      <c r="K12" s="389"/>
      <c r="L12" s="389"/>
      <c r="M12" s="389"/>
      <c r="N12" s="389"/>
      <c r="O12" s="389"/>
      <c r="P12" s="389"/>
      <c r="Q12" s="389"/>
      <c r="R12" s="389"/>
      <c r="S12" s="212"/>
      <c r="T12" s="212"/>
      <c r="U12" s="212"/>
      <c r="V12" s="212"/>
      <c r="W12" s="213"/>
      <c r="X12" s="213"/>
      <c r="Y12" s="213"/>
      <c r="Z12" s="213"/>
      <c r="AA12" s="213"/>
      <c r="AB12" s="213"/>
      <c r="AC12" s="213"/>
      <c r="AD12" s="213"/>
      <c r="AE12" s="213"/>
      <c r="AF12" s="213"/>
      <c r="AG12" s="213"/>
      <c r="AH12" s="213"/>
      <c r="AI12" s="213"/>
      <c r="AJ12" s="213"/>
      <c r="AK12" s="214"/>
      <c r="AL12" s="215"/>
    </row>
    <row r="13" spans="1:38" s="216" customFormat="1" ht="16.5" customHeight="1">
      <c r="A13" s="231" t="s">
        <v>61</v>
      </c>
      <c r="B13" s="232" t="s">
        <v>5</v>
      </c>
      <c r="C13" s="390" t="s">
        <v>1208</v>
      </c>
      <c r="D13" s="390"/>
      <c r="E13" s="390"/>
      <c r="F13" s="390"/>
      <c r="G13" s="390"/>
      <c r="H13" s="390"/>
      <c r="I13" s="390"/>
      <c r="J13" s="390"/>
      <c r="K13" s="390"/>
      <c r="L13" s="390"/>
      <c r="M13" s="390"/>
      <c r="N13" s="390"/>
      <c r="O13" s="390"/>
      <c r="P13" s="390"/>
      <c r="Q13" s="390"/>
      <c r="R13" s="391"/>
      <c r="S13" s="217"/>
      <c r="T13" s="217"/>
      <c r="U13" s="217"/>
      <c r="V13" s="217"/>
      <c r="W13" s="218"/>
      <c r="X13" s="218"/>
      <c r="Y13" s="218"/>
      <c r="Z13" s="218"/>
      <c r="AA13" s="218"/>
      <c r="AB13" s="218"/>
      <c r="AC13" s="218"/>
      <c r="AD13" s="218"/>
      <c r="AE13" s="218"/>
      <c r="AF13" s="218"/>
      <c r="AG13" s="218"/>
      <c r="AH13" s="218"/>
      <c r="AI13" s="218"/>
      <c r="AJ13" s="218"/>
      <c r="AK13" s="214"/>
      <c r="AL13" s="215"/>
    </row>
    <row r="14" spans="1:38" s="216" customFormat="1" ht="16.5" customHeight="1">
      <c r="A14" s="231" t="s">
        <v>62</v>
      </c>
      <c r="B14" s="232" t="s">
        <v>5</v>
      </c>
      <c r="C14" s="390" t="s">
        <v>1209</v>
      </c>
      <c r="D14" s="390"/>
      <c r="E14" s="390"/>
      <c r="F14" s="390"/>
      <c r="G14" s="390"/>
      <c r="H14" s="390"/>
      <c r="I14" s="390"/>
      <c r="J14" s="390"/>
      <c r="K14" s="390"/>
      <c r="L14" s="390"/>
      <c r="M14" s="390"/>
      <c r="N14" s="390"/>
      <c r="O14" s="390"/>
      <c r="P14" s="390"/>
      <c r="Q14" s="390"/>
      <c r="R14" s="391"/>
      <c r="S14" s="217"/>
      <c r="T14" s="217"/>
      <c r="U14" s="217"/>
      <c r="V14" s="217"/>
      <c r="W14" s="218"/>
      <c r="X14" s="218"/>
      <c r="Y14" s="218"/>
      <c r="Z14" s="218"/>
      <c r="AA14" s="218"/>
      <c r="AB14" s="218"/>
      <c r="AC14" s="218"/>
      <c r="AD14" s="218"/>
      <c r="AE14" s="218"/>
      <c r="AF14" s="218"/>
      <c r="AG14" s="218"/>
      <c r="AH14" s="218"/>
      <c r="AI14" s="218"/>
      <c r="AJ14" s="218"/>
      <c r="AK14" s="214"/>
      <c r="AL14" s="215"/>
    </row>
    <row r="15" spans="1:38" s="216" customFormat="1" ht="16.5" customHeight="1">
      <c r="A15" s="231" t="s">
        <v>63</v>
      </c>
      <c r="B15" s="232" t="s">
        <v>5</v>
      </c>
      <c r="C15" s="390" t="s">
        <v>1</v>
      </c>
      <c r="D15" s="390"/>
      <c r="E15" s="390"/>
      <c r="F15" s="390"/>
      <c r="G15" s="390"/>
      <c r="H15" s="390"/>
      <c r="I15" s="390"/>
      <c r="J15" s="390"/>
      <c r="K15" s="390"/>
      <c r="L15" s="390"/>
      <c r="M15" s="390"/>
      <c r="N15" s="390"/>
      <c r="O15" s="390"/>
      <c r="P15" s="390"/>
      <c r="Q15" s="390"/>
      <c r="R15" s="391"/>
      <c r="S15" s="212"/>
      <c r="T15" s="212"/>
      <c r="U15" s="212"/>
      <c r="V15" s="212"/>
      <c r="W15" s="213"/>
      <c r="X15" s="213"/>
      <c r="Y15" s="213"/>
      <c r="Z15" s="213"/>
      <c r="AA15" s="213"/>
      <c r="AB15" s="213"/>
      <c r="AC15" s="213"/>
      <c r="AD15" s="213"/>
      <c r="AE15" s="213"/>
      <c r="AF15" s="213"/>
      <c r="AG15" s="213"/>
      <c r="AH15" s="213"/>
      <c r="AI15" s="213"/>
      <c r="AJ15" s="213"/>
      <c r="AK15" s="214"/>
      <c r="AL15" s="215"/>
    </row>
    <row r="16" spans="1:38" s="216" customFormat="1" ht="16.5" customHeight="1">
      <c r="A16" s="231" t="s">
        <v>64</v>
      </c>
      <c r="B16" s="232" t="s">
        <v>5</v>
      </c>
      <c r="C16" s="390" t="s">
        <v>597</v>
      </c>
      <c r="D16" s="390"/>
      <c r="E16" s="390"/>
      <c r="F16" s="390"/>
      <c r="G16" s="390"/>
      <c r="H16" s="390"/>
      <c r="I16" s="390"/>
      <c r="J16" s="390"/>
      <c r="K16" s="390"/>
      <c r="L16" s="390"/>
      <c r="M16" s="390"/>
      <c r="N16" s="390"/>
      <c r="O16" s="390"/>
      <c r="P16" s="390"/>
      <c r="Q16" s="390"/>
      <c r="R16" s="391"/>
      <c r="S16" s="217"/>
      <c r="T16" s="217"/>
      <c r="U16" s="217"/>
      <c r="V16" s="217"/>
      <c r="W16" s="218"/>
      <c r="X16" s="218"/>
      <c r="Y16" s="218"/>
      <c r="Z16" s="218"/>
      <c r="AA16" s="218"/>
      <c r="AB16" s="218"/>
      <c r="AC16" s="218"/>
      <c r="AD16" s="218"/>
      <c r="AE16" s="218"/>
      <c r="AF16" s="218"/>
      <c r="AG16" s="218"/>
      <c r="AH16" s="218"/>
      <c r="AI16" s="218"/>
      <c r="AJ16" s="218"/>
      <c r="AK16" s="214"/>
      <c r="AL16" s="215"/>
    </row>
    <row r="17" spans="1:47" s="216" customFormat="1" ht="16.5" customHeight="1">
      <c r="A17" s="231" t="s">
        <v>65</v>
      </c>
      <c r="B17" s="232" t="s">
        <v>5</v>
      </c>
      <c r="C17" s="390" t="s">
        <v>1210</v>
      </c>
      <c r="D17" s="390"/>
      <c r="E17" s="390"/>
      <c r="F17" s="390"/>
      <c r="G17" s="390"/>
      <c r="H17" s="390"/>
      <c r="I17" s="390"/>
      <c r="J17" s="390"/>
      <c r="K17" s="390"/>
      <c r="L17" s="390"/>
      <c r="M17" s="390"/>
      <c r="N17" s="390"/>
      <c r="O17" s="390"/>
      <c r="P17" s="390"/>
      <c r="Q17" s="390"/>
      <c r="R17" s="391"/>
      <c r="S17" s="217"/>
      <c r="T17" s="217"/>
      <c r="U17" s="217"/>
      <c r="V17" s="217"/>
      <c r="W17" s="218"/>
      <c r="X17" s="218"/>
      <c r="Y17" s="218"/>
      <c r="Z17" s="218"/>
      <c r="AA17" s="218"/>
      <c r="AB17" s="218"/>
      <c r="AC17" s="218"/>
      <c r="AD17" s="218"/>
      <c r="AE17" s="218"/>
      <c r="AF17" s="218"/>
      <c r="AG17" s="218"/>
      <c r="AH17" s="218"/>
      <c r="AI17" s="218"/>
      <c r="AJ17" s="218"/>
      <c r="AK17" s="214"/>
      <c r="AL17" s="215"/>
    </row>
    <row r="18" spans="1:47" s="216" customFormat="1" ht="16.5" customHeight="1">
      <c r="A18" s="231" t="s">
        <v>66</v>
      </c>
      <c r="B18" s="232" t="s">
        <v>5</v>
      </c>
      <c r="C18" s="390" t="s">
        <v>51</v>
      </c>
      <c r="D18" s="390"/>
      <c r="E18" s="390"/>
      <c r="F18" s="390"/>
      <c r="G18" s="390"/>
      <c r="H18" s="390"/>
      <c r="I18" s="390"/>
      <c r="J18" s="390"/>
      <c r="K18" s="390"/>
      <c r="L18" s="390"/>
      <c r="M18" s="390"/>
      <c r="N18" s="390"/>
      <c r="O18" s="390"/>
      <c r="P18" s="390"/>
      <c r="Q18" s="390"/>
      <c r="R18" s="391"/>
      <c r="S18" s="217"/>
      <c r="T18" s="217"/>
      <c r="U18" s="217"/>
      <c r="V18" s="217"/>
      <c r="W18" s="218"/>
      <c r="X18" s="218"/>
      <c r="Y18" s="218"/>
      <c r="Z18" s="218"/>
      <c r="AA18" s="218"/>
      <c r="AB18" s="218"/>
      <c r="AC18" s="218"/>
      <c r="AD18" s="218"/>
      <c r="AE18" s="218"/>
      <c r="AF18" s="218"/>
      <c r="AG18" s="218"/>
      <c r="AH18" s="218"/>
      <c r="AI18" s="218"/>
      <c r="AJ18" s="218"/>
      <c r="AK18" s="214"/>
      <c r="AL18" s="215"/>
    </row>
    <row r="19" spans="1:47" s="216" customFormat="1" ht="84.6" customHeight="1">
      <c r="A19" s="233" t="s">
        <v>67</v>
      </c>
      <c r="B19" s="232" t="s">
        <v>5</v>
      </c>
      <c r="C19" s="390" t="s">
        <v>59</v>
      </c>
      <c r="D19" s="390"/>
      <c r="E19" s="390"/>
      <c r="F19" s="390"/>
      <c r="G19" s="390"/>
      <c r="H19" s="390"/>
      <c r="I19" s="390"/>
      <c r="J19" s="390"/>
      <c r="K19" s="390"/>
      <c r="L19" s="390"/>
      <c r="M19" s="390"/>
      <c r="N19" s="390"/>
      <c r="O19" s="390"/>
      <c r="P19" s="390"/>
      <c r="Q19" s="390"/>
      <c r="R19" s="391"/>
      <c r="S19" s="217"/>
      <c r="T19" s="217"/>
      <c r="U19" s="217"/>
      <c r="V19" s="217"/>
      <c r="W19" s="218"/>
      <c r="X19" s="218"/>
      <c r="Y19" s="218"/>
      <c r="Z19" s="218"/>
      <c r="AA19" s="218"/>
      <c r="AB19" s="218"/>
      <c r="AC19" s="218"/>
      <c r="AD19" s="218"/>
      <c r="AE19" s="218"/>
      <c r="AF19" s="218"/>
      <c r="AG19" s="218"/>
      <c r="AH19" s="218"/>
      <c r="AI19" s="218"/>
      <c r="AJ19" s="218"/>
      <c r="AK19" s="214"/>
      <c r="AL19" s="215"/>
    </row>
    <row r="20" spans="1:47" s="219" customFormat="1" ht="16.5" customHeight="1">
      <c r="Q20" s="220"/>
      <c r="R20" s="220"/>
      <c r="S20" s="220"/>
      <c r="T20" s="220"/>
      <c r="U20" s="220"/>
      <c r="V20" s="220"/>
      <c r="W20" s="220"/>
      <c r="X20" s="220"/>
      <c r="Y20" s="220"/>
      <c r="Z20" s="220"/>
      <c r="AA20" s="220"/>
      <c r="AB20" s="220"/>
      <c r="AC20" s="220"/>
      <c r="AD20" s="220"/>
      <c r="AE20" s="220"/>
      <c r="AF20" s="220"/>
      <c r="AG20" s="220"/>
      <c r="AH20" s="220"/>
      <c r="AI20" s="220"/>
      <c r="AJ20" s="220"/>
      <c r="AK20" s="221"/>
      <c r="AL20" s="213"/>
    </row>
    <row r="21" spans="1:47" ht="16.5" customHeight="1">
      <c r="A21" s="374" t="s">
        <v>1211</v>
      </c>
      <c r="B21" s="374"/>
      <c r="C21" s="374"/>
      <c r="D21" s="374"/>
      <c r="E21" s="374"/>
      <c r="F21" s="374"/>
      <c r="G21" s="374"/>
      <c r="H21" s="374"/>
      <c r="I21" s="374"/>
      <c r="J21" s="374"/>
      <c r="K21" s="374"/>
      <c r="L21" s="374"/>
      <c r="M21" s="374"/>
      <c r="N21" s="374"/>
      <c r="O21" s="374"/>
      <c r="P21" s="374"/>
      <c r="Q21" s="374"/>
      <c r="R21" s="374"/>
      <c r="S21" s="374"/>
      <c r="T21" s="374"/>
      <c r="U21" s="374"/>
      <c r="V21" s="374"/>
      <c r="W21" s="374"/>
      <c r="X21" s="374"/>
      <c r="Y21" s="374"/>
      <c r="Z21" s="374"/>
      <c r="AA21" s="374"/>
      <c r="AB21" s="374"/>
      <c r="AC21" s="374"/>
      <c r="AD21" s="374"/>
      <c r="AE21" s="222"/>
      <c r="AF21" s="222"/>
      <c r="AG21" s="222"/>
      <c r="AH21" s="222"/>
      <c r="AI21" s="222"/>
      <c r="AJ21" s="222"/>
      <c r="AK21" s="222"/>
    </row>
    <row r="22" spans="1:47" ht="16.5">
      <c r="B22" s="210"/>
      <c r="C22" s="203"/>
      <c r="D22" s="203"/>
      <c r="E22" s="203"/>
      <c r="F22" s="203"/>
      <c r="G22" s="203"/>
      <c r="H22" s="203"/>
      <c r="I22" s="203"/>
      <c r="J22" s="203"/>
      <c r="K22" s="203"/>
      <c r="L22" s="203"/>
      <c r="M22" s="203"/>
      <c r="N22" s="203"/>
      <c r="O22" s="203"/>
      <c r="P22" s="203"/>
      <c r="Q22" s="205"/>
      <c r="R22" s="205"/>
      <c r="S22" s="205"/>
      <c r="T22" s="205"/>
      <c r="U22" s="205"/>
      <c r="V22" s="205"/>
      <c r="W22" s="202"/>
      <c r="X22" s="202"/>
      <c r="Y22" s="202"/>
      <c r="Z22" s="202"/>
      <c r="AA22" s="202"/>
      <c r="AB22" s="202"/>
      <c r="AC22" s="202"/>
      <c r="AD22" s="202"/>
      <c r="AE22" s="202"/>
      <c r="AF22" s="202"/>
      <c r="AG22" s="202"/>
      <c r="AH22" s="202"/>
      <c r="AI22" s="202"/>
      <c r="AJ22" s="202"/>
      <c r="AK22" s="203"/>
    </row>
    <row r="23" spans="1:47" ht="16.5">
      <c r="A23" s="392" t="s">
        <v>13</v>
      </c>
      <c r="B23" s="392"/>
      <c r="C23" s="46" t="s">
        <v>17</v>
      </c>
      <c r="E23" s="203"/>
      <c r="F23" s="203"/>
      <c r="G23" s="203"/>
      <c r="H23" s="203"/>
      <c r="I23" s="203"/>
      <c r="J23" s="203"/>
      <c r="K23" s="203"/>
      <c r="L23" s="203"/>
      <c r="M23" s="203"/>
      <c r="N23" s="203"/>
      <c r="O23" s="203"/>
      <c r="P23" s="203"/>
      <c r="Q23" s="205"/>
      <c r="R23" s="205"/>
      <c r="S23" s="205"/>
      <c r="T23" s="205"/>
      <c r="U23" s="205"/>
      <c r="V23" s="205"/>
      <c r="W23" s="202"/>
      <c r="X23" s="202"/>
      <c r="Y23" s="202"/>
      <c r="Z23" s="202"/>
      <c r="AA23" s="202"/>
      <c r="AB23" s="202"/>
      <c r="AC23" s="202"/>
      <c r="AD23" s="202"/>
      <c r="AE23" s="202"/>
      <c r="AF23" s="202"/>
      <c r="AG23" s="202"/>
      <c r="AH23" s="202"/>
      <c r="AI23" s="202"/>
      <c r="AJ23" s="202"/>
      <c r="AK23" s="203"/>
    </row>
    <row r="24" spans="1:47" ht="16.5">
      <c r="A24" s="369" t="s">
        <v>68</v>
      </c>
      <c r="B24" s="370"/>
      <c r="C24" s="234">
        <v>63313374.230000012</v>
      </c>
      <c r="E24" s="203"/>
      <c r="F24" s="203"/>
      <c r="G24" s="203"/>
      <c r="H24" s="203"/>
      <c r="I24" s="203"/>
      <c r="J24" s="203"/>
      <c r="K24" s="203"/>
      <c r="L24" s="203"/>
      <c r="M24" s="203"/>
      <c r="N24" s="203"/>
      <c r="O24" s="203"/>
      <c r="P24" s="203"/>
      <c r="Q24" s="205"/>
      <c r="R24" s="205"/>
      <c r="S24" s="205"/>
      <c r="T24" s="205"/>
      <c r="U24" s="205"/>
      <c r="V24" s="205"/>
      <c r="W24" s="202"/>
      <c r="X24" s="202"/>
      <c r="Y24" s="202"/>
      <c r="Z24" s="202"/>
      <c r="AA24" s="202"/>
      <c r="AB24" s="202"/>
      <c r="AC24" s="202"/>
      <c r="AD24" s="202"/>
      <c r="AE24" s="202"/>
      <c r="AF24" s="202"/>
      <c r="AG24" s="202"/>
      <c r="AH24" s="202"/>
      <c r="AI24" s="202"/>
      <c r="AJ24" s="202"/>
      <c r="AK24" s="203"/>
    </row>
    <row r="25" spans="1:47" ht="16.5">
      <c r="A25" s="369" t="s">
        <v>14</v>
      </c>
      <c r="B25" s="370"/>
      <c r="C25" s="235">
        <v>375000</v>
      </c>
      <c r="E25" s="203"/>
      <c r="F25" s="203"/>
      <c r="G25" s="203"/>
      <c r="H25" s="203"/>
      <c r="I25" s="203"/>
      <c r="J25" s="203"/>
      <c r="K25" s="203"/>
      <c r="L25" s="203"/>
      <c r="M25" s="203"/>
      <c r="N25" s="203"/>
      <c r="O25" s="203"/>
      <c r="P25" s="203"/>
      <c r="Q25" s="205"/>
      <c r="R25" s="205"/>
      <c r="S25" s="205"/>
      <c r="T25" s="205"/>
      <c r="U25" s="205"/>
      <c r="V25" s="205"/>
      <c r="W25" s="202"/>
      <c r="X25" s="202"/>
      <c r="Y25" s="202"/>
      <c r="Z25" s="202"/>
      <c r="AA25" s="202"/>
      <c r="AB25" s="202"/>
      <c r="AC25" s="202"/>
      <c r="AD25" s="202"/>
      <c r="AE25" s="202"/>
      <c r="AF25" s="202"/>
      <c r="AG25" s="202"/>
      <c r="AH25" s="202"/>
      <c r="AI25" s="202"/>
      <c r="AJ25" s="202"/>
      <c r="AK25" s="203"/>
    </row>
    <row r="26" spans="1:47" ht="16.5">
      <c r="A26" s="369" t="s">
        <v>15</v>
      </c>
      <c r="B26" s="370"/>
      <c r="C26" s="235">
        <f>C24/C25</f>
        <v>168.83566461333336</v>
      </c>
      <c r="E26" s="203"/>
      <c r="F26" s="203"/>
      <c r="G26" s="203"/>
      <c r="H26" s="203"/>
      <c r="I26" s="203"/>
      <c r="J26" s="203"/>
      <c r="K26" s="203"/>
      <c r="L26" s="203"/>
      <c r="M26" s="203"/>
      <c r="N26" s="203"/>
      <c r="O26" s="203"/>
      <c r="P26" s="203"/>
      <c r="Q26" s="205"/>
      <c r="R26" s="205"/>
      <c r="S26" s="205"/>
      <c r="T26" s="205"/>
      <c r="U26" s="205"/>
      <c r="V26" s="205"/>
      <c r="W26" s="202"/>
      <c r="X26" s="202"/>
      <c r="Y26" s="202"/>
      <c r="Z26" s="202"/>
      <c r="AA26" s="202"/>
      <c r="AB26" s="202"/>
      <c r="AC26" s="202"/>
      <c r="AD26" s="202"/>
      <c r="AE26" s="202"/>
      <c r="AF26" s="202"/>
      <c r="AG26" s="202"/>
      <c r="AH26" s="202"/>
      <c r="AI26" s="202"/>
      <c r="AJ26" s="202"/>
      <c r="AK26" s="203"/>
    </row>
    <row r="27" spans="1:47" ht="16.5">
      <c r="A27" s="369" t="s">
        <v>69</v>
      </c>
      <c r="B27" s="370"/>
      <c r="C27" s="235">
        <v>100</v>
      </c>
      <c r="E27" s="203"/>
      <c r="F27" s="203"/>
      <c r="G27" s="203"/>
      <c r="K27" s="203"/>
      <c r="L27" s="203"/>
      <c r="M27" s="203"/>
      <c r="N27" s="203"/>
      <c r="O27" s="203"/>
      <c r="P27" s="203"/>
      <c r="Q27" s="223"/>
      <c r="R27" s="223"/>
      <c r="S27" s="223"/>
      <c r="T27" s="223"/>
      <c r="U27" s="223"/>
      <c r="V27" s="223"/>
      <c r="W27" s="202"/>
      <c r="X27" s="202"/>
      <c r="Y27" s="202"/>
      <c r="Z27" s="202"/>
      <c r="AA27" s="202"/>
      <c r="AB27" s="202"/>
      <c r="AC27" s="202"/>
      <c r="AD27" s="202"/>
      <c r="AE27" s="202"/>
      <c r="AF27" s="202"/>
      <c r="AG27" s="202"/>
      <c r="AH27" s="202"/>
      <c r="AI27" s="202"/>
      <c r="AJ27" s="202"/>
      <c r="AK27" s="203"/>
    </row>
    <row r="28" spans="1:47" ht="16.5">
      <c r="B28" s="210"/>
      <c r="C28" s="203"/>
      <c r="D28" s="203"/>
      <c r="E28" s="203"/>
      <c r="F28" s="203"/>
      <c r="G28" s="203"/>
      <c r="H28" s="203"/>
      <c r="I28" s="203"/>
      <c r="J28" s="203"/>
      <c r="O28" s="203"/>
      <c r="P28" s="203"/>
      <c r="Q28" s="205"/>
      <c r="R28" s="205"/>
      <c r="S28" s="205"/>
      <c r="T28" s="205"/>
      <c r="U28" s="205"/>
      <c r="V28" s="205"/>
      <c r="W28" s="202"/>
      <c r="X28" s="202"/>
      <c r="Y28" s="202"/>
      <c r="Z28" s="202"/>
      <c r="AA28" s="202"/>
      <c r="AB28" s="202"/>
      <c r="AC28" s="202"/>
      <c r="AD28" s="202"/>
      <c r="AE28" s="202"/>
      <c r="AF28" s="202"/>
      <c r="AG28" s="202"/>
      <c r="AH28" s="202"/>
      <c r="AI28" s="202"/>
      <c r="AJ28" s="202"/>
      <c r="AK28" s="203"/>
    </row>
    <row r="29" spans="1:47" s="239" customFormat="1" ht="49.5">
      <c r="A29" s="42" t="s">
        <v>40</v>
      </c>
      <c r="B29" s="335" t="s">
        <v>41</v>
      </c>
      <c r="C29" s="336"/>
      <c r="D29" s="42" t="s">
        <v>16</v>
      </c>
      <c r="E29" s="42" t="s">
        <v>42</v>
      </c>
      <c r="F29" s="42" t="s">
        <v>43</v>
      </c>
      <c r="G29" s="42" t="s">
        <v>31</v>
      </c>
      <c r="H29" s="42" t="s">
        <v>44</v>
      </c>
      <c r="I29" s="42" t="s">
        <v>1251</v>
      </c>
      <c r="J29" s="42" t="s">
        <v>1335</v>
      </c>
      <c r="K29" s="42" t="s">
        <v>175</v>
      </c>
      <c r="L29" s="42" t="s">
        <v>1249</v>
      </c>
      <c r="M29" s="42" t="s">
        <v>180</v>
      </c>
      <c r="N29" s="42" t="s">
        <v>181</v>
      </c>
      <c r="O29" s="42" t="s">
        <v>179</v>
      </c>
      <c r="P29" s="42" t="s">
        <v>738</v>
      </c>
      <c r="Q29" s="42" t="s">
        <v>174</v>
      </c>
      <c r="R29" s="42" t="s">
        <v>785</v>
      </c>
      <c r="S29" s="42" t="s">
        <v>173</v>
      </c>
      <c r="T29" s="42" t="s">
        <v>758</v>
      </c>
      <c r="U29" s="42" t="s">
        <v>404</v>
      </c>
      <c r="V29" s="42" t="s">
        <v>405</v>
      </c>
      <c r="W29" s="40" t="s">
        <v>19</v>
      </c>
      <c r="X29" s="40" t="s">
        <v>20</v>
      </c>
      <c r="Y29" s="40" t="s">
        <v>21</v>
      </c>
      <c r="Z29" s="40" t="s">
        <v>22</v>
      </c>
      <c r="AA29" s="40" t="s">
        <v>23</v>
      </c>
      <c r="AB29" s="40" t="s">
        <v>23</v>
      </c>
      <c r="AC29" s="40" t="s">
        <v>23</v>
      </c>
      <c r="AD29" s="40" t="s">
        <v>23</v>
      </c>
      <c r="AE29" s="40" t="s">
        <v>24</v>
      </c>
      <c r="AF29" s="40" t="s">
        <v>25</v>
      </c>
      <c r="AG29" s="40" t="s">
        <v>26</v>
      </c>
      <c r="AH29" s="40" t="s">
        <v>27</v>
      </c>
      <c r="AI29" s="40" t="s">
        <v>749</v>
      </c>
      <c r="AJ29" s="40" t="s">
        <v>750</v>
      </c>
      <c r="AK29" s="40" t="s">
        <v>751</v>
      </c>
      <c r="AL29" s="107" t="s">
        <v>0</v>
      </c>
      <c r="AM29" s="41" t="s">
        <v>11</v>
      </c>
    </row>
    <row r="30" spans="1:47" s="239" customFormat="1" ht="16.5">
      <c r="A30" s="245">
        <v>1</v>
      </c>
      <c r="B30" s="344">
        <f>2018000003</f>
        <v>2018000003</v>
      </c>
      <c r="C30" s="345"/>
      <c r="D30" s="246">
        <v>44016</v>
      </c>
      <c r="E30" s="247" t="s">
        <v>73</v>
      </c>
      <c r="F30" s="248" t="s">
        <v>752</v>
      </c>
      <c r="G30" s="249" t="s">
        <v>753</v>
      </c>
      <c r="H30" s="249" t="s">
        <v>692</v>
      </c>
      <c r="I30" s="249" t="s">
        <v>754</v>
      </c>
      <c r="J30" s="321">
        <v>44016</v>
      </c>
      <c r="K30" s="249" t="s">
        <v>177</v>
      </c>
      <c r="L30" s="248" t="s">
        <v>189</v>
      </c>
      <c r="M30" s="248" t="s">
        <v>191</v>
      </c>
      <c r="N30" s="249" t="s">
        <v>312</v>
      </c>
      <c r="O30" s="249" t="s">
        <v>190</v>
      </c>
      <c r="P30" s="249" t="s">
        <v>1091</v>
      </c>
      <c r="Q30" s="250">
        <v>356400.32</v>
      </c>
      <c r="R30" s="251">
        <f>-356400</f>
        <v>-356400</v>
      </c>
      <c r="S30" s="250">
        <f>-29919806</f>
        <v>-29919806</v>
      </c>
      <c r="T30" s="251">
        <f>-356400</f>
        <v>-356400</v>
      </c>
      <c r="U30" s="252" t="s">
        <v>406</v>
      </c>
      <c r="V30" s="246">
        <v>44027</v>
      </c>
      <c r="W30" s="249" t="s">
        <v>194</v>
      </c>
      <c r="X30" s="249" t="s">
        <v>194</v>
      </c>
      <c r="Y30" s="249" t="s">
        <v>194</v>
      </c>
      <c r="Z30" s="249" t="s">
        <v>194</v>
      </c>
      <c r="AA30" s="249" t="s">
        <v>194</v>
      </c>
      <c r="AB30" s="249" t="s">
        <v>194</v>
      </c>
      <c r="AC30" s="249" t="s">
        <v>194</v>
      </c>
      <c r="AD30" s="249" t="s">
        <v>194</v>
      </c>
      <c r="AE30" s="249" t="s">
        <v>194</v>
      </c>
      <c r="AF30" s="249" t="s">
        <v>194</v>
      </c>
      <c r="AG30" s="249" t="s">
        <v>194</v>
      </c>
      <c r="AH30" s="249" t="s">
        <v>194</v>
      </c>
      <c r="AI30" s="249" t="s">
        <v>194</v>
      </c>
      <c r="AJ30" s="249" t="s">
        <v>194</v>
      </c>
      <c r="AK30" s="249" t="s">
        <v>194</v>
      </c>
      <c r="AL30" s="253" t="s">
        <v>1237</v>
      </c>
      <c r="AM30" s="299" t="s">
        <v>1238</v>
      </c>
      <c r="AN30" s="240"/>
      <c r="AU30" s="241"/>
    </row>
    <row r="31" spans="1:47" s="239" customFormat="1" ht="16.5">
      <c r="A31" s="245">
        <v>2</v>
      </c>
      <c r="B31" s="344">
        <v>2018000126</v>
      </c>
      <c r="C31" s="345"/>
      <c r="D31" s="246">
        <v>44042</v>
      </c>
      <c r="E31" s="247" t="s">
        <v>73</v>
      </c>
      <c r="F31" s="248" t="s">
        <v>759</v>
      </c>
      <c r="G31" s="249" t="s">
        <v>760</v>
      </c>
      <c r="H31" s="249" t="s">
        <v>692</v>
      </c>
      <c r="I31" s="249" t="s">
        <v>761</v>
      </c>
      <c r="J31" s="321">
        <v>44043</v>
      </c>
      <c r="K31" s="249" t="s">
        <v>188</v>
      </c>
      <c r="L31" s="248" t="s">
        <v>189</v>
      </c>
      <c r="M31" s="248" t="s">
        <v>191</v>
      </c>
      <c r="N31" s="248" t="s">
        <v>192</v>
      </c>
      <c r="O31" s="249" t="s">
        <v>190</v>
      </c>
      <c r="P31" s="249" t="s">
        <v>1118</v>
      </c>
      <c r="Q31" s="250">
        <v>324152</v>
      </c>
      <c r="R31" s="251">
        <f>-324152</f>
        <v>-324152</v>
      </c>
      <c r="S31" s="250">
        <f>-27212557</f>
        <v>-27212557</v>
      </c>
      <c r="T31" s="251">
        <f>-324152</f>
        <v>-324152</v>
      </c>
      <c r="U31" s="252" t="s">
        <v>406</v>
      </c>
      <c r="V31" s="246">
        <v>44054</v>
      </c>
      <c r="W31" s="249" t="s">
        <v>194</v>
      </c>
      <c r="X31" s="249" t="s">
        <v>194</v>
      </c>
      <c r="Y31" s="249" t="s">
        <v>194</v>
      </c>
      <c r="Z31" s="249" t="s">
        <v>194</v>
      </c>
      <c r="AA31" s="249" t="s">
        <v>194</v>
      </c>
      <c r="AB31" s="249" t="s">
        <v>194</v>
      </c>
      <c r="AC31" s="249" t="s">
        <v>194</v>
      </c>
      <c r="AD31" s="249" t="s">
        <v>194</v>
      </c>
      <c r="AE31" s="249" t="s">
        <v>194</v>
      </c>
      <c r="AF31" s="249" t="s">
        <v>194</v>
      </c>
      <c r="AG31" s="249" t="s">
        <v>194</v>
      </c>
      <c r="AH31" s="249" t="s">
        <v>194</v>
      </c>
      <c r="AI31" s="249" t="s">
        <v>194</v>
      </c>
      <c r="AJ31" s="249" t="s">
        <v>194</v>
      </c>
      <c r="AK31" s="249" t="s">
        <v>194</v>
      </c>
      <c r="AL31" s="253" t="s">
        <v>1237</v>
      </c>
      <c r="AM31" s="299" t="s">
        <v>1239</v>
      </c>
      <c r="AN31" s="240"/>
      <c r="AU31" s="241"/>
    </row>
    <row r="32" spans="1:47" s="239" customFormat="1" ht="16.5">
      <c r="A32" s="245">
        <v>3</v>
      </c>
      <c r="B32" s="344">
        <v>2018000056</v>
      </c>
      <c r="C32" s="345"/>
      <c r="D32" s="246">
        <v>44031</v>
      </c>
      <c r="E32" s="247" t="s">
        <v>73</v>
      </c>
      <c r="F32" s="248" t="s">
        <v>755</v>
      </c>
      <c r="G32" s="249" t="s">
        <v>756</v>
      </c>
      <c r="H32" s="249" t="s">
        <v>692</v>
      </c>
      <c r="I32" s="249" t="s">
        <v>757</v>
      </c>
      <c r="J32" s="321">
        <v>44031</v>
      </c>
      <c r="K32" s="249" t="s">
        <v>293</v>
      </c>
      <c r="L32" s="248" t="s">
        <v>189</v>
      </c>
      <c r="M32" s="248" t="s">
        <v>355</v>
      </c>
      <c r="N32" s="248" t="s">
        <v>312</v>
      </c>
      <c r="O32" s="249" t="s">
        <v>190</v>
      </c>
      <c r="P32" s="249" t="s">
        <v>1119</v>
      </c>
      <c r="Q32" s="250">
        <v>320684</v>
      </c>
      <c r="R32" s="251">
        <f>-320684</f>
        <v>-320684</v>
      </c>
      <c r="S32" s="250">
        <v>-26921441</v>
      </c>
      <c r="T32" s="251">
        <f>-320684</f>
        <v>-320684</v>
      </c>
      <c r="U32" s="252" t="s">
        <v>406</v>
      </c>
      <c r="V32" s="246">
        <v>44042</v>
      </c>
      <c r="W32" s="249" t="s">
        <v>194</v>
      </c>
      <c r="X32" s="249" t="s">
        <v>194</v>
      </c>
      <c r="Y32" s="249" t="s">
        <v>194</v>
      </c>
      <c r="Z32" s="249" t="s">
        <v>194</v>
      </c>
      <c r="AA32" s="249" t="s">
        <v>194</v>
      </c>
      <c r="AB32" s="249" t="s">
        <v>194</v>
      </c>
      <c r="AC32" s="249" t="s">
        <v>194</v>
      </c>
      <c r="AD32" s="249" t="s">
        <v>194</v>
      </c>
      <c r="AE32" s="249" t="s">
        <v>194</v>
      </c>
      <c r="AF32" s="249" t="s">
        <v>194</v>
      </c>
      <c r="AG32" s="249" t="s">
        <v>194</v>
      </c>
      <c r="AH32" s="249" t="s">
        <v>194</v>
      </c>
      <c r="AI32" s="249" t="s">
        <v>194</v>
      </c>
      <c r="AJ32" s="249" t="s">
        <v>194</v>
      </c>
      <c r="AK32" s="249" t="s">
        <v>194</v>
      </c>
      <c r="AL32" s="253" t="s">
        <v>1237</v>
      </c>
      <c r="AM32" s="299" t="s">
        <v>1240</v>
      </c>
      <c r="AN32" s="240"/>
      <c r="AU32" s="241"/>
    </row>
    <row r="33" spans="1:47" s="239" customFormat="1" ht="16.5">
      <c r="A33" s="92">
        <v>3</v>
      </c>
      <c r="B33" s="346" t="s">
        <v>598</v>
      </c>
      <c r="C33" s="347"/>
      <c r="D33" s="159">
        <v>44031</v>
      </c>
      <c r="E33" s="160" t="s">
        <v>73</v>
      </c>
      <c r="F33" s="67" t="s">
        <v>755</v>
      </c>
      <c r="G33" s="93" t="s">
        <v>756</v>
      </c>
      <c r="H33" s="93" t="s">
        <v>692</v>
      </c>
      <c r="I33" s="93" t="s">
        <v>757</v>
      </c>
      <c r="J33" s="93"/>
      <c r="K33" s="93" t="s">
        <v>293</v>
      </c>
      <c r="L33" s="67" t="s">
        <v>189</v>
      </c>
      <c r="M33" s="67" t="s">
        <v>355</v>
      </c>
      <c r="N33" s="67" t="s">
        <v>312</v>
      </c>
      <c r="O33" s="93" t="s">
        <v>190</v>
      </c>
      <c r="P33" s="93" t="s">
        <v>1119</v>
      </c>
      <c r="Q33" s="63">
        <v>49533</v>
      </c>
      <c r="R33" s="161">
        <f>-320684</f>
        <v>-320684</v>
      </c>
      <c r="S33" s="63">
        <v>-26921441</v>
      </c>
      <c r="T33" s="161">
        <f>-320684</f>
        <v>-320684</v>
      </c>
      <c r="U33" s="101" t="s">
        <v>406</v>
      </c>
      <c r="V33" s="101"/>
      <c r="W33" s="93"/>
      <c r="X33" s="93"/>
      <c r="Y33" s="93"/>
      <c r="Z33" s="93"/>
      <c r="AA33" s="93"/>
      <c r="AB33" s="67"/>
      <c r="AC33" s="93" t="s">
        <v>194</v>
      </c>
      <c r="AD33" s="93" t="s">
        <v>194</v>
      </c>
      <c r="AE33" s="93"/>
      <c r="AF33" s="93"/>
      <c r="AG33" s="93"/>
      <c r="AH33" s="93"/>
      <c r="AI33" s="93"/>
      <c r="AJ33" s="93"/>
      <c r="AK33" s="93"/>
      <c r="AL33" s="98"/>
      <c r="AM33" s="300"/>
      <c r="AN33" s="240"/>
      <c r="AU33" s="241"/>
    </row>
    <row r="34" spans="1:47" s="239" customFormat="1" ht="16.5">
      <c r="A34" s="92"/>
      <c r="B34" s="243"/>
      <c r="C34" s="244"/>
      <c r="D34" s="159"/>
      <c r="E34" s="160"/>
      <c r="F34" s="67"/>
      <c r="G34" s="93"/>
      <c r="H34" s="93"/>
      <c r="I34" s="93"/>
      <c r="J34" s="93"/>
      <c r="K34" s="93"/>
      <c r="L34" s="67"/>
      <c r="M34" s="67"/>
      <c r="N34" s="67"/>
      <c r="O34" s="164" t="s">
        <v>863</v>
      </c>
      <c r="P34" s="93"/>
      <c r="Q34" s="314">
        <f>Q32+Q33</f>
        <v>370217</v>
      </c>
      <c r="R34" s="314">
        <f t="shared" ref="R34:T34" si="0">R32+R33</f>
        <v>-641368</v>
      </c>
      <c r="S34" s="314">
        <f t="shared" si="0"/>
        <v>-53842882</v>
      </c>
      <c r="T34" s="314">
        <f t="shared" si="0"/>
        <v>-641368</v>
      </c>
      <c r="U34" s="101"/>
      <c r="V34" s="101"/>
      <c r="W34" s="93"/>
      <c r="X34" s="93"/>
      <c r="Y34" s="93"/>
      <c r="Z34" s="93"/>
      <c r="AA34" s="93"/>
      <c r="AB34" s="67"/>
      <c r="AC34" s="93"/>
      <c r="AD34" s="93"/>
      <c r="AE34" s="93"/>
      <c r="AF34" s="93"/>
      <c r="AG34" s="93"/>
      <c r="AH34" s="93"/>
      <c r="AI34" s="93"/>
      <c r="AJ34" s="93"/>
      <c r="AK34" s="93"/>
      <c r="AL34" s="98"/>
      <c r="AM34" s="300"/>
      <c r="AN34" s="240"/>
      <c r="AU34" s="241"/>
    </row>
    <row r="35" spans="1:47" s="239" customFormat="1" ht="16.5">
      <c r="A35" s="284">
        <v>4</v>
      </c>
      <c r="B35" s="344">
        <v>2018000526</v>
      </c>
      <c r="C35" s="345"/>
      <c r="D35" s="246">
        <v>44153</v>
      </c>
      <c r="E35" s="247" t="s">
        <v>73</v>
      </c>
      <c r="F35" s="254" t="s">
        <v>871</v>
      </c>
      <c r="G35" s="254" t="s">
        <v>872</v>
      </c>
      <c r="H35" s="254" t="s">
        <v>703</v>
      </c>
      <c r="I35" s="249" t="s">
        <v>873</v>
      </c>
      <c r="J35" s="321">
        <v>44153</v>
      </c>
      <c r="K35" s="249" t="s">
        <v>188</v>
      </c>
      <c r="L35" s="249" t="s">
        <v>874</v>
      </c>
      <c r="M35" s="249" t="s">
        <v>328</v>
      </c>
      <c r="N35" s="249" t="s">
        <v>192</v>
      </c>
      <c r="O35" s="249" t="s">
        <v>190</v>
      </c>
      <c r="P35" s="249" t="s">
        <v>1092</v>
      </c>
      <c r="Q35" s="252">
        <v>294806</v>
      </c>
      <c r="R35" s="251">
        <f>-Q35</f>
        <v>-294806</v>
      </c>
      <c r="S35" s="252">
        <v>-24749022.469999999</v>
      </c>
      <c r="T35" s="251">
        <f>-S35</f>
        <v>24749022.469999999</v>
      </c>
      <c r="U35" s="252" t="s">
        <v>406</v>
      </c>
      <c r="V35" s="246">
        <v>44164</v>
      </c>
      <c r="W35" s="249" t="s">
        <v>194</v>
      </c>
      <c r="X35" s="249" t="s">
        <v>194</v>
      </c>
      <c r="Y35" s="249" t="s">
        <v>194</v>
      </c>
      <c r="Z35" s="249" t="s">
        <v>194</v>
      </c>
      <c r="AA35" s="249" t="s">
        <v>194</v>
      </c>
      <c r="AB35" s="249" t="s">
        <v>194</v>
      </c>
      <c r="AC35" s="249" t="s">
        <v>194</v>
      </c>
      <c r="AD35" s="249" t="s">
        <v>194</v>
      </c>
      <c r="AE35" s="249" t="s">
        <v>194</v>
      </c>
      <c r="AF35" s="249" t="s">
        <v>194</v>
      </c>
      <c r="AG35" s="249" t="s">
        <v>194</v>
      </c>
      <c r="AH35" s="249" t="s">
        <v>194</v>
      </c>
      <c r="AI35" s="249" t="s">
        <v>194</v>
      </c>
      <c r="AJ35" s="249" t="s">
        <v>194</v>
      </c>
      <c r="AK35" s="249" t="s">
        <v>194</v>
      </c>
      <c r="AL35" s="253" t="s">
        <v>1237</v>
      </c>
      <c r="AM35" s="299" t="s">
        <v>1241</v>
      </c>
      <c r="AU35" s="241"/>
    </row>
    <row r="36" spans="1:47" s="239" customFormat="1" ht="16.5">
      <c r="A36" s="92">
        <v>4</v>
      </c>
      <c r="B36" s="346" t="s">
        <v>599</v>
      </c>
      <c r="C36" s="347"/>
      <c r="D36" s="159">
        <v>44153</v>
      </c>
      <c r="E36" s="160" t="s">
        <v>73</v>
      </c>
      <c r="F36" s="162" t="s">
        <v>871</v>
      </c>
      <c r="G36" s="162" t="s">
        <v>872</v>
      </c>
      <c r="H36" s="162" t="s">
        <v>703</v>
      </c>
      <c r="I36" s="93" t="s">
        <v>873</v>
      </c>
      <c r="J36" s="93"/>
      <c r="K36" s="93" t="s">
        <v>188</v>
      </c>
      <c r="L36" s="93" t="s">
        <v>874</v>
      </c>
      <c r="M36" s="67" t="s">
        <v>328</v>
      </c>
      <c r="N36" s="93" t="s">
        <v>192</v>
      </c>
      <c r="O36" s="93" t="s">
        <v>190</v>
      </c>
      <c r="P36" s="93" t="s">
        <v>1092</v>
      </c>
      <c r="Q36" s="63">
        <v>51573</v>
      </c>
      <c r="R36" s="161">
        <f>-Q36</f>
        <v>-51573</v>
      </c>
      <c r="S36" s="63">
        <v>-4329556.71</v>
      </c>
      <c r="T36" s="161">
        <f>-S36</f>
        <v>4329556.71</v>
      </c>
      <c r="U36" s="101" t="s">
        <v>406</v>
      </c>
      <c r="V36" s="101"/>
      <c r="W36" s="93"/>
      <c r="X36" s="93"/>
      <c r="Y36" s="93"/>
      <c r="Z36" s="93"/>
      <c r="AA36" s="93"/>
      <c r="AB36" s="67"/>
      <c r="AC36" s="93"/>
      <c r="AD36" s="93"/>
      <c r="AE36" s="93"/>
      <c r="AF36" s="93"/>
      <c r="AG36" s="93"/>
      <c r="AH36" s="93"/>
      <c r="AI36" s="93"/>
      <c r="AJ36" s="93"/>
      <c r="AK36" s="93"/>
      <c r="AL36" s="98"/>
      <c r="AM36" s="300"/>
      <c r="AU36" s="241"/>
    </row>
    <row r="37" spans="1:47" s="239" customFormat="1" ht="16.5">
      <c r="A37" s="92">
        <v>4</v>
      </c>
      <c r="B37" s="346" t="s">
        <v>599</v>
      </c>
      <c r="C37" s="347"/>
      <c r="D37" s="159">
        <v>44153</v>
      </c>
      <c r="E37" s="160" t="s">
        <v>73</v>
      </c>
      <c r="F37" s="162" t="s">
        <v>871</v>
      </c>
      <c r="G37" s="162" t="s">
        <v>872</v>
      </c>
      <c r="H37" s="162" t="s">
        <v>703</v>
      </c>
      <c r="I37" s="93" t="s">
        <v>873</v>
      </c>
      <c r="J37" s="93"/>
      <c r="K37" s="93" t="s">
        <v>188</v>
      </c>
      <c r="L37" s="93" t="s">
        <v>874</v>
      </c>
      <c r="M37" s="67" t="s">
        <v>328</v>
      </c>
      <c r="N37" s="93" t="s">
        <v>192</v>
      </c>
      <c r="O37" s="93" t="s">
        <v>190</v>
      </c>
      <c r="P37" s="93" t="s">
        <v>1092</v>
      </c>
      <c r="Q37" s="63">
        <v>46986</v>
      </c>
      <c r="R37" s="161">
        <f>-Q37</f>
        <v>-46986</v>
      </c>
      <c r="S37" s="63">
        <v>-3944485.61</v>
      </c>
      <c r="T37" s="161">
        <f>-S37</f>
        <v>3944485.61</v>
      </c>
      <c r="U37" s="101" t="s">
        <v>406</v>
      </c>
      <c r="V37" s="101"/>
      <c r="W37" s="93"/>
      <c r="X37" s="93"/>
      <c r="Y37" s="93"/>
      <c r="Z37" s="93"/>
      <c r="AA37" s="93"/>
      <c r="AB37" s="67"/>
      <c r="AC37" s="93"/>
      <c r="AD37" s="93"/>
      <c r="AE37" s="93"/>
      <c r="AF37" s="93"/>
      <c r="AG37" s="93"/>
      <c r="AH37" s="93"/>
      <c r="AI37" s="93"/>
      <c r="AJ37" s="93"/>
      <c r="AK37" s="93"/>
      <c r="AL37" s="98"/>
      <c r="AM37" s="300"/>
      <c r="AU37" s="241"/>
    </row>
    <row r="38" spans="1:47" s="239" customFormat="1" ht="16.5">
      <c r="A38" s="92"/>
      <c r="B38" s="157"/>
      <c r="C38" s="158"/>
      <c r="D38" s="159"/>
      <c r="E38" s="160"/>
      <c r="F38" s="163"/>
      <c r="G38" s="163"/>
      <c r="H38" s="163"/>
      <c r="I38" s="156"/>
      <c r="J38" s="156"/>
      <c r="K38" s="93"/>
      <c r="L38" s="93"/>
      <c r="M38" s="67"/>
      <c r="N38" s="93"/>
      <c r="O38" s="164" t="s">
        <v>863</v>
      </c>
      <c r="P38" s="93"/>
      <c r="Q38" s="165">
        <f>Q37+Q36+Q35</f>
        <v>393365</v>
      </c>
      <c r="R38" s="165">
        <f>R37+R36+R35</f>
        <v>-393365</v>
      </c>
      <c r="S38" s="165">
        <f>S37+S36+S35</f>
        <v>-33023064.789999999</v>
      </c>
      <c r="T38" s="165">
        <f>T37+T36+T35</f>
        <v>33023064.789999999</v>
      </c>
      <c r="U38" s="101"/>
      <c r="V38" s="101"/>
      <c r="W38" s="93"/>
      <c r="X38" s="93"/>
      <c r="Y38" s="93"/>
      <c r="Z38" s="93"/>
      <c r="AA38" s="93"/>
      <c r="AB38" s="67"/>
      <c r="AC38" s="93"/>
      <c r="AD38" s="93"/>
      <c r="AE38" s="93"/>
      <c r="AF38" s="93"/>
      <c r="AG38" s="93"/>
      <c r="AH38" s="93"/>
      <c r="AI38" s="93"/>
      <c r="AJ38" s="93"/>
      <c r="AK38" s="93"/>
      <c r="AL38" s="98"/>
      <c r="AM38" s="300"/>
      <c r="AU38" s="241"/>
    </row>
    <row r="39" spans="1:47" s="239" customFormat="1" ht="16.5">
      <c r="A39" s="245">
        <v>5</v>
      </c>
      <c r="B39" s="344" t="s">
        <v>601</v>
      </c>
      <c r="C39" s="345"/>
      <c r="D39" s="246">
        <v>44262</v>
      </c>
      <c r="E39" s="247" t="s">
        <v>73</v>
      </c>
      <c r="F39" s="254" t="s">
        <v>981</v>
      </c>
      <c r="G39" s="254" t="s">
        <v>982</v>
      </c>
      <c r="H39" s="254" t="s">
        <v>930</v>
      </c>
      <c r="I39" s="249" t="s">
        <v>983</v>
      </c>
      <c r="J39" s="321">
        <v>44262</v>
      </c>
      <c r="K39" s="249" t="s">
        <v>188</v>
      </c>
      <c r="L39" s="249" t="s">
        <v>984</v>
      </c>
      <c r="M39" s="249" t="s">
        <v>328</v>
      </c>
      <c r="N39" s="249" t="s">
        <v>192</v>
      </c>
      <c r="O39" s="249" t="s">
        <v>985</v>
      </c>
      <c r="P39" s="249" t="s">
        <v>1093</v>
      </c>
      <c r="Q39" s="250">
        <v>252070</v>
      </c>
      <c r="R39" s="251">
        <f>-Q39</f>
        <v>-252070</v>
      </c>
      <c r="S39" s="250">
        <v>-21161357.09</v>
      </c>
      <c r="T39" s="251">
        <f>-S39</f>
        <v>21161357.09</v>
      </c>
      <c r="U39" s="252" t="s">
        <v>406</v>
      </c>
      <c r="V39" s="246">
        <v>44270</v>
      </c>
      <c r="W39" s="249" t="s">
        <v>194</v>
      </c>
      <c r="X39" s="249" t="s">
        <v>194</v>
      </c>
      <c r="Y39" s="249" t="s">
        <v>194</v>
      </c>
      <c r="Z39" s="249" t="s">
        <v>194</v>
      </c>
      <c r="AA39" s="249" t="s">
        <v>194</v>
      </c>
      <c r="AB39" s="249" t="s">
        <v>194</v>
      </c>
      <c r="AC39" s="249" t="s">
        <v>335</v>
      </c>
      <c r="AD39" s="249" t="s">
        <v>335</v>
      </c>
      <c r="AE39" s="249" t="s">
        <v>194</v>
      </c>
      <c r="AF39" s="249" t="s">
        <v>194</v>
      </c>
      <c r="AG39" s="249" t="s">
        <v>194</v>
      </c>
      <c r="AH39" s="249" t="s">
        <v>194</v>
      </c>
      <c r="AI39" s="249" t="s">
        <v>194</v>
      </c>
      <c r="AJ39" s="249" t="s">
        <v>194</v>
      </c>
      <c r="AK39" s="249" t="s">
        <v>194</v>
      </c>
      <c r="AL39" s="253" t="s">
        <v>1237</v>
      </c>
      <c r="AM39" s="299" t="s">
        <v>1242</v>
      </c>
      <c r="AN39" s="240"/>
      <c r="AU39" s="241"/>
    </row>
    <row r="40" spans="1:47" s="239" customFormat="1" ht="16.5">
      <c r="A40" s="245">
        <v>6</v>
      </c>
      <c r="B40" s="344" t="s">
        <v>602</v>
      </c>
      <c r="C40" s="345"/>
      <c r="D40" s="246">
        <v>44123</v>
      </c>
      <c r="E40" s="247" t="s">
        <v>73</v>
      </c>
      <c r="F40" s="254" t="s">
        <v>814</v>
      </c>
      <c r="G40" s="254" t="s">
        <v>815</v>
      </c>
      <c r="H40" s="254" t="s">
        <v>703</v>
      </c>
      <c r="I40" s="249" t="s">
        <v>816</v>
      </c>
      <c r="J40" s="321">
        <v>44123</v>
      </c>
      <c r="K40" s="249" t="s">
        <v>188</v>
      </c>
      <c r="L40" s="249" t="s">
        <v>793</v>
      </c>
      <c r="M40" s="248" t="s">
        <v>362</v>
      </c>
      <c r="N40" s="249" t="s">
        <v>817</v>
      </c>
      <c r="O40" s="249" t="s">
        <v>818</v>
      </c>
      <c r="P40" s="249" t="s">
        <v>1094</v>
      </c>
      <c r="Q40" s="250">
        <v>221762</v>
      </c>
      <c r="R40" s="255">
        <f>-Q40</f>
        <v>-221762</v>
      </c>
      <c r="S40" s="250">
        <v>-18616924.100000001</v>
      </c>
      <c r="T40" s="255">
        <f>-S40</f>
        <v>18616924.100000001</v>
      </c>
      <c r="U40" s="252" t="s">
        <v>406</v>
      </c>
      <c r="V40" s="246">
        <v>44134</v>
      </c>
      <c r="W40" s="249" t="s">
        <v>194</v>
      </c>
      <c r="X40" s="249" t="s">
        <v>194</v>
      </c>
      <c r="Y40" s="249" t="s">
        <v>194</v>
      </c>
      <c r="Z40" s="249" t="s">
        <v>194</v>
      </c>
      <c r="AA40" s="249" t="s">
        <v>194</v>
      </c>
      <c r="AB40" s="249" t="s">
        <v>194</v>
      </c>
      <c r="AC40" s="249" t="s">
        <v>194</v>
      </c>
      <c r="AD40" s="249" t="s">
        <v>194</v>
      </c>
      <c r="AE40" s="249" t="s">
        <v>194</v>
      </c>
      <c r="AF40" s="249" t="s">
        <v>194</v>
      </c>
      <c r="AG40" s="249" t="s">
        <v>194</v>
      </c>
      <c r="AH40" s="249" t="s">
        <v>194</v>
      </c>
      <c r="AI40" s="249" t="s">
        <v>194</v>
      </c>
      <c r="AJ40" s="249" t="s">
        <v>194</v>
      </c>
      <c r="AK40" s="249" t="s">
        <v>194</v>
      </c>
      <c r="AL40" s="253" t="s">
        <v>1237</v>
      </c>
      <c r="AM40" s="299" t="s">
        <v>1250</v>
      </c>
      <c r="AN40" s="240"/>
      <c r="AU40" s="241"/>
    </row>
    <row r="41" spans="1:47" s="239" customFormat="1" ht="16.5">
      <c r="A41" s="92">
        <v>6</v>
      </c>
      <c r="B41" s="346" t="s">
        <v>602</v>
      </c>
      <c r="C41" s="347"/>
      <c r="D41" s="159">
        <v>44123</v>
      </c>
      <c r="E41" s="160" t="s">
        <v>73</v>
      </c>
      <c r="F41" s="162" t="s">
        <v>814</v>
      </c>
      <c r="G41" s="162" t="s">
        <v>815</v>
      </c>
      <c r="H41" s="162" t="s">
        <v>703</v>
      </c>
      <c r="I41" s="93" t="s">
        <v>816</v>
      </c>
      <c r="J41" s="93"/>
      <c r="K41" s="93" t="s">
        <v>188</v>
      </c>
      <c r="L41" s="93" t="s">
        <v>793</v>
      </c>
      <c r="M41" s="67" t="s">
        <v>362</v>
      </c>
      <c r="N41" s="93" t="s">
        <v>817</v>
      </c>
      <c r="O41" s="93" t="s">
        <v>818</v>
      </c>
      <c r="P41" s="93" t="s">
        <v>1094</v>
      </c>
      <c r="Q41" s="63">
        <v>12875</v>
      </c>
      <c r="R41" s="75">
        <f>-Q41</f>
        <v>-12875</v>
      </c>
      <c r="S41" s="63">
        <v>-1080904.94</v>
      </c>
      <c r="T41" s="75">
        <f>-S41</f>
        <v>1080904.94</v>
      </c>
      <c r="U41" s="101"/>
      <c r="V41" s="101"/>
      <c r="W41" s="93"/>
      <c r="X41" s="93"/>
      <c r="Y41" s="93"/>
      <c r="Z41" s="93"/>
      <c r="AA41" s="93"/>
      <c r="AB41" s="67"/>
      <c r="AC41" s="93"/>
      <c r="AD41" s="93"/>
      <c r="AE41" s="93"/>
      <c r="AF41" s="93"/>
      <c r="AG41" s="93"/>
      <c r="AH41" s="93"/>
      <c r="AI41" s="93"/>
      <c r="AJ41" s="93"/>
      <c r="AK41" s="93"/>
      <c r="AL41" s="94"/>
      <c r="AM41" s="300"/>
      <c r="AN41" s="240"/>
      <c r="AU41" s="241"/>
    </row>
    <row r="42" spans="1:47" s="239" customFormat="1" ht="16.5">
      <c r="A42" s="92"/>
      <c r="B42" s="157"/>
      <c r="C42" s="158"/>
      <c r="D42" s="159"/>
      <c r="E42" s="160"/>
      <c r="F42" s="67"/>
      <c r="G42" s="93"/>
      <c r="H42" s="93"/>
      <c r="I42" s="93"/>
      <c r="J42" s="93"/>
      <c r="K42" s="93"/>
      <c r="L42" s="67"/>
      <c r="M42" s="67"/>
      <c r="N42" s="93"/>
      <c r="O42" s="93"/>
      <c r="P42" s="93"/>
      <c r="Q42" s="165">
        <f>Q40+Q41</f>
        <v>234637</v>
      </c>
      <c r="R42" s="166">
        <f>-234637</f>
        <v>-234637</v>
      </c>
      <c r="S42" s="165">
        <f>-19697829</f>
        <v>-19697829</v>
      </c>
      <c r="T42" s="166">
        <f>-234637</f>
        <v>-234637</v>
      </c>
      <c r="U42" s="101"/>
      <c r="V42" s="101"/>
      <c r="W42" s="93"/>
      <c r="X42" s="93"/>
      <c r="Y42" s="93"/>
      <c r="Z42" s="93"/>
      <c r="AA42" s="93"/>
      <c r="AB42" s="67"/>
      <c r="AC42" s="93"/>
      <c r="AD42" s="93"/>
      <c r="AE42" s="93"/>
      <c r="AF42" s="93"/>
      <c r="AG42" s="93"/>
      <c r="AH42" s="93"/>
      <c r="AI42" s="93"/>
      <c r="AJ42" s="93"/>
      <c r="AK42" s="93"/>
      <c r="AL42" s="94"/>
      <c r="AM42" s="300"/>
      <c r="AN42" s="240"/>
      <c r="AU42" s="241"/>
    </row>
    <row r="43" spans="1:47" s="239" customFormat="1" ht="16.5">
      <c r="A43" s="245">
        <v>7</v>
      </c>
      <c r="B43" s="344" t="s">
        <v>603</v>
      </c>
      <c r="C43" s="345"/>
      <c r="D43" s="246">
        <v>44189</v>
      </c>
      <c r="E43" s="247" t="s">
        <v>73</v>
      </c>
      <c r="F43" s="254" t="s">
        <v>915</v>
      </c>
      <c r="G43" s="254" t="s">
        <v>916</v>
      </c>
      <c r="H43" s="254" t="s">
        <v>703</v>
      </c>
      <c r="I43" s="249" t="s">
        <v>917</v>
      </c>
      <c r="J43" s="321">
        <v>44190</v>
      </c>
      <c r="K43" s="249" t="s">
        <v>188</v>
      </c>
      <c r="L43" s="248" t="s">
        <v>189</v>
      </c>
      <c r="M43" s="248" t="s">
        <v>328</v>
      </c>
      <c r="N43" s="249" t="s">
        <v>918</v>
      </c>
      <c r="O43" s="249" t="s">
        <v>190</v>
      </c>
      <c r="P43" s="249" t="s">
        <v>1095</v>
      </c>
      <c r="Q43" s="361">
        <v>349875</v>
      </c>
      <c r="R43" s="255">
        <v>-219185.1</v>
      </c>
      <c r="S43" s="250">
        <v>-18400589.140000001</v>
      </c>
      <c r="T43" s="255">
        <v>-219185.1</v>
      </c>
      <c r="U43" s="252" t="s">
        <v>406</v>
      </c>
      <c r="V43" s="246">
        <v>44199</v>
      </c>
      <c r="W43" s="249" t="s">
        <v>194</v>
      </c>
      <c r="X43" s="249" t="s">
        <v>194</v>
      </c>
      <c r="Y43" s="249" t="s">
        <v>194</v>
      </c>
      <c r="Z43" s="249" t="s">
        <v>194</v>
      </c>
      <c r="AA43" s="249" t="s">
        <v>194</v>
      </c>
      <c r="AB43" s="249" t="s">
        <v>194</v>
      </c>
      <c r="AC43" s="249" t="s">
        <v>194</v>
      </c>
      <c r="AD43" s="249" t="s">
        <v>194</v>
      </c>
      <c r="AE43" s="249" t="s">
        <v>194</v>
      </c>
      <c r="AF43" s="249" t="s">
        <v>194</v>
      </c>
      <c r="AG43" s="249" t="s">
        <v>194</v>
      </c>
      <c r="AH43" s="249" t="s">
        <v>194</v>
      </c>
      <c r="AI43" s="249" t="s">
        <v>194</v>
      </c>
      <c r="AJ43" s="249" t="s">
        <v>194</v>
      </c>
      <c r="AK43" s="249" t="s">
        <v>194</v>
      </c>
      <c r="AL43" s="253" t="s">
        <v>1237</v>
      </c>
      <c r="AM43" s="299" t="s">
        <v>1243</v>
      </c>
      <c r="AU43" s="241"/>
    </row>
    <row r="44" spans="1:47" s="239" customFormat="1" ht="16.5">
      <c r="A44" s="92">
        <v>7</v>
      </c>
      <c r="B44" s="346">
        <v>2018000703</v>
      </c>
      <c r="C44" s="347"/>
      <c r="D44" s="159">
        <v>44189</v>
      </c>
      <c r="E44" s="160" t="s">
        <v>73</v>
      </c>
      <c r="F44" s="162" t="s">
        <v>915</v>
      </c>
      <c r="G44" s="162" t="s">
        <v>916</v>
      </c>
      <c r="H44" s="162" t="s">
        <v>703</v>
      </c>
      <c r="I44" s="93" t="s">
        <v>917</v>
      </c>
      <c r="J44" s="93"/>
      <c r="K44" s="93" t="s">
        <v>293</v>
      </c>
      <c r="L44" s="67" t="s">
        <v>189</v>
      </c>
      <c r="M44" s="67" t="s">
        <v>182</v>
      </c>
      <c r="N44" s="93" t="s">
        <v>918</v>
      </c>
      <c r="O44" s="93" t="s">
        <v>187</v>
      </c>
      <c r="P44" s="93" t="s">
        <v>1095</v>
      </c>
      <c r="Q44" s="362"/>
      <c r="R44" s="75">
        <v>-89060.1</v>
      </c>
      <c r="S44" s="63">
        <v>-7476595.4000000004</v>
      </c>
      <c r="T44" s="75">
        <v>-89060.1</v>
      </c>
      <c r="U44" s="101" t="s">
        <v>406</v>
      </c>
      <c r="V44" s="109"/>
      <c r="W44" s="69"/>
      <c r="X44" s="69"/>
      <c r="Y44" s="69"/>
      <c r="Z44" s="69"/>
      <c r="AA44" s="69"/>
      <c r="AB44" s="39"/>
      <c r="AC44" s="39"/>
      <c r="AD44" s="39"/>
      <c r="AE44" s="93"/>
      <c r="AF44" s="93"/>
      <c r="AG44" s="93"/>
      <c r="AH44" s="93"/>
      <c r="AI44" s="93"/>
      <c r="AJ44" s="93"/>
      <c r="AK44" s="93"/>
      <c r="AL44" s="108"/>
      <c r="AM44" s="300"/>
    </row>
    <row r="45" spans="1:47" s="239" customFormat="1" ht="16.5">
      <c r="A45" s="245">
        <v>8</v>
      </c>
      <c r="B45" s="344">
        <v>2018000320</v>
      </c>
      <c r="C45" s="345"/>
      <c r="D45" s="246">
        <v>44114</v>
      </c>
      <c r="E45" s="247" t="s">
        <v>73</v>
      </c>
      <c r="F45" s="247" t="s">
        <v>720</v>
      </c>
      <c r="G45" s="249" t="s">
        <v>721</v>
      </c>
      <c r="H45" s="249" t="s">
        <v>703</v>
      </c>
      <c r="I45" s="249" t="s">
        <v>722</v>
      </c>
      <c r="J45" s="321">
        <v>44117</v>
      </c>
      <c r="K45" s="249" t="s">
        <v>188</v>
      </c>
      <c r="L45" s="249" t="s">
        <v>723</v>
      </c>
      <c r="M45" s="248" t="s">
        <v>328</v>
      </c>
      <c r="N45" s="249" t="s">
        <v>724</v>
      </c>
      <c r="O45" s="249" t="s">
        <v>725</v>
      </c>
      <c r="P45" s="249" t="s">
        <v>739</v>
      </c>
      <c r="Q45" s="250">
        <f>210041</f>
        <v>210041</v>
      </c>
      <c r="R45" s="255">
        <f>-Q45</f>
        <v>-210041</v>
      </c>
      <c r="S45" s="250">
        <v>-17632949</v>
      </c>
      <c r="T45" s="255">
        <f>-S45</f>
        <v>17632949</v>
      </c>
      <c r="U45" s="252" t="s">
        <v>406</v>
      </c>
      <c r="V45" s="246">
        <v>44128</v>
      </c>
      <c r="W45" s="249" t="s">
        <v>194</v>
      </c>
      <c r="X45" s="249" t="s">
        <v>194</v>
      </c>
      <c r="Y45" s="249" t="s">
        <v>194</v>
      </c>
      <c r="Z45" s="249" t="s">
        <v>194</v>
      </c>
      <c r="AA45" s="249" t="s">
        <v>194</v>
      </c>
      <c r="AB45" s="249" t="s">
        <v>194</v>
      </c>
      <c r="AC45" s="249" t="s">
        <v>194</v>
      </c>
      <c r="AD45" s="249" t="s">
        <v>194</v>
      </c>
      <c r="AE45" s="249" t="s">
        <v>194</v>
      </c>
      <c r="AF45" s="249" t="s">
        <v>194</v>
      </c>
      <c r="AG45" s="249" t="s">
        <v>194</v>
      </c>
      <c r="AH45" s="249" t="s">
        <v>194</v>
      </c>
      <c r="AI45" s="249" t="s">
        <v>194</v>
      </c>
      <c r="AJ45" s="249" t="s">
        <v>194</v>
      </c>
      <c r="AK45" s="249" t="s">
        <v>194</v>
      </c>
      <c r="AL45" s="253" t="s">
        <v>1237</v>
      </c>
      <c r="AM45" s="299" t="s">
        <v>1244</v>
      </c>
      <c r="AU45" s="241"/>
    </row>
    <row r="46" spans="1:47" s="239" customFormat="1" ht="16.5">
      <c r="A46" s="92">
        <v>8</v>
      </c>
      <c r="B46" s="346" t="s">
        <v>604</v>
      </c>
      <c r="C46" s="347"/>
      <c r="D46" s="159">
        <v>44114</v>
      </c>
      <c r="E46" s="160" t="s">
        <v>73</v>
      </c>
      <c r="F46" s="160" t="s">
        <v>720</v>
      </c>
      <c r="G46" s="93" t="s">
        <v>721</v>
      </c>
      <c r="H46" s="93" t="s">
        <v>703</v>
      </c>
      <c r="I46" s="93" t="s">
        <v>722</v>
      </c>
      <c r="J46" s="93"/>
      <c r="K46" s="93" t="s">
        <v>188</v>
      </c>
      <c r="L46" s="93" t="s">
        <v>723</v>
      </c>
      <c r="M46" s="67" t="s">
        <v>328</v>
      </c>
      <c r="N46" s="93" t="s">
        <v>724</v>
      </c>
      <c r="O46" s="93" t="s">
        <v>725</v>
      </c>
      <c r="P46" s="93" t="s">
        <v>739</v>
      </c>
      <c r="Q46" s="63">
        <v>10548</v>
      </c>
      <c r="R46" s="75">
        <f>-10548</f>
        <v>-10548</v>
      </c>
      <c r="S46" s="63">
        <v>-885513.83</v>
      </c>
      <c r="T46" s="75">
        <f>-10548</f>
        <v>-10548</v>
      </c>
      <c r="U46" s="101"/>
      <c r="V46" s="109"/>
      <c r="W46" s="93"/>
      <c r="X46" s="93"/>
      <c r="Y46" s="93"/>
      <c r="Z46" s="93"/>
      <c r="AA46" s="93"/>
      <c r="AB46" s="67"/>
      <c r="AC46" s="93"/>
      <c r="AD46" s="93"/>
      <c r="AE46" s="93"/>
      <c r="AF46" s="93"/>
      <c r="AG46" s="93"/>
      <c r="AH46" s="93"/>
      <c r="AI46" s="93"/>
      <c r="AJ46" s="93"/>
      <c r="AK46" s="93"/>
      <c r="AL46" s="108"/>
      <c r="AM46" s="300"/>
      <c r="AU46" s="241"/>
    </row>
    <row r="47" spans="1:47" s="239" customFormat="1" ht="16.5">
      <c r="A47" s="92"/>
      <c r="B47" s="157"/>
      <c r="C47" s="158"/>
      <c r="D47" s="159"/>
      <c r="E47" s="160"/>
      <c r="F47" s="160"/>
      <c r="G47" s="93"/>
      <c r="H47" s="93"/>
      <c r="I47" s="93"/>
      <c r="J47" s="93"/>
      <c r="K47" s="93"/>
      <c r="L47" s="93"/>
      <c r="M47" s="67"/>
      <c r="N47" s="93"/>
      <c r="O47" s="93"/>
      <c r="P47" s="93"/>
      <c r="Q47" s="63"/>
      <c r="R47" s="166">
        <f>SUM(R46+R45)</f>
        <v>-220589</v>
      </c>
      <c r="S47" s="166">
        <f>18518463</f>
        <v>18518463</v>
      </c>
      <c r="T47" s="166">
        <f>SUM(T46+T45)</f>
        <v>17622401</v>
      </c>
      <c r="U47" s="101"/>
      <c r="V47" s="109"/>
      <c r="W47" s="93"/>
      <c r="X47" s="93"/>
      <c r="Y47" s="93"/>
      <c r="Z47" s="93"/>
      <c r="AA47" s="93"/>
      <c r="AB47" s="67"/>
      <c r="AC47" s="93"/>
      <c r="AD47" s="93"/>
      <c r="AE47" s="93"/>
      <c r="AF47" s="93"/>
      <c r="AG47" s="93"/>
      <c r="AH47" s="93"/>
      <c r="AI47" s="93"/>
      <c r="AJ47" s="93"/>
      <c r="AK47" s="93"/>
      <c r="AL47" s="108"/>
      <c r="AM47" s="300"/>
      <c r="AU47" s="241"/>
    </row>
    <row r="48" spans="1:47" s="239" customFormat="1" ht="16.5">
      <c r="A48" s="245">
        <v>9</v>
      </c>
      <c r="B48" s="368" t="s">
        <v>605</v>
      </c>
      <c r="C48" s="368"/>
      <c r="D48" s="246">
        <v>44160</v>
      </c>
      <c r="E48" s="257" t="s">
        <v>73</v>
      </c>
      <c r="F48" s="254" t="s">
        <v>875</v>
      </c>
      <c r="G48" s="254" t="s">
        <v>876</v>
      </c>
      <c r="H48" s="254" t="s">
        <v>788</v>
      </c>
      <c r="I48" s="249" t="s">
        <v>877</v>
      </c>
      <c r="J48" s="321">
        <v>44160</v>
      </c>
      <c r="K48" s="249" t="s">
        <v>188</v>
      </c>
      <c r="L48" s="249" t="s">
        <v>531</v>
      </c>
      <c r="M48" s="248" t="s">
        <v>328</v>
      </c>
      <c r="N48" s="249" t="s">
        <v>192</v>
      </c>
      <c r="O48" s="249" t="s">
        <v>878</v>
      </c>
      <c r="P48" s="249" t="s">
        <v>1096</v>
      </c>
      <c r="Q48" s="250">
        <v>198156</v>
      </c>
      <c r="R48" s="255">
        <f>-Q48</f>
        <v>-198156</v>
      </c>
      <c r="S48" s="250">
        <v>-16635223.060000001</v>
      </c>
      <c r="T48" s="255">
        <f>-S48</f>
        <v>16635223.060000001</v>
      </c>
      <c r="U48" s="252" t="s">
        <v>406</v>
      </c>
      <c r="V48" s="246">
        <v>44171</v>
      </c>
      <c r="W48" s="249" t="s">
        <v>194</v>
      </c>
      <c r="X48" s="249" t="s">
        <v>194</v>
      </c>
      <c r="Y48" s="249" t="s">
        <v>194</v>
      </c>
      <c r="Z48" s="249" t="s">
        <v>194</v>
      </c>
      <c r="AA48" s="249" t="s">
        <v>194</v>
      </c>
      <c r="AB48" s="249" t="s">
        <v>194</v>
      </c>
      <c r="AC48" s="249" t="s">
        <v>194</v>
      </c>
      <c r="AD48" s="249" t="s">
        <v>194</v>
      </c>
      <c r="AE48" s="249" t="s">
        <v>194</v>
      </c>
      <c r="AF48" s="249" t="s">
        <v>194</v>
      </c>
      <c r="AG48" s="249" t="s">
        <v>194</v>
      </c>
      <c r="AH48" s="249" t="s">
        <v>194</v>
      </c>
      <c r="AI48" s="249" t="s">
        <v>194</v>
      </c>
      <c r="AJ48" s="249" t="s">
        <v>194</v>
      </c>
      <c r="AK48" s="249" t="s">
        <v>194</v>
      </c>
      <c r="AL48" s="253" t="s">
        <v>1237</v>
      </c>
      <c r="AM48" s="299" t="s">
        <v>1245</v>
      </c>
      <c r="AU48" s="237"/>
    </row>
    <row r="49" spans="1:40" s="224" customFormat="1" ht="16.5">
      <c r="A49" s="245">
        <v>10</v>
      </c>
      <c r="B49" s="368" t="s">
        <v>606</v>
      </c>
      <c r="C49" s="368"/>
      <c r="D49" s="246">
        <v>44181</v>
      </c>
      <c r="E49" s="257" t="s">
        <v>73</v>
      </c>
      <c r="F49" s="254" t="s">
        <v>897</v>
      </c>
      <c r="G49" s="254" t="s">
        <v>898</v>
      </c>
      <c r="H49" s="254" t="s">
        <v>788</v>
      </c>
      <c r="I49" s="249" t="s">
        <v>899</v>
      </c>
      <c r="J49" s="321">
        <v>44181</v>
      </c>
      <c r="K49" s="249" t="s">
        <v>188</v>
      </c>
      <c r="L49" s="249" t="s">
        <v>531</v>
      </c>
      <c r="M49" s="248" t="s">
        <v>182</v>
      </c>
      <c r="N49" s="249" t="s">
        <v>320</v>
      </c>
      <c r="O49" s="249" t="s">
        <v>190</v>
      </c>
      <c r="P49" s="249" t="s">
        <v>1097</v>
      </c>
      <c r="Q49" s="250">
        <v>183932</v>
      </c>
      <c r="R49" s="255">
        <f>-Q49</f>
        <v>-183932</v>
      </c>
      <c r="S49" s="250">
        <v>-15441099.800000001</v>
      </c>
      <c r="T49" s="255">
        <f>-S49</f>
        <v>15441099.800000001</v>
      </c>
      <c r="U49" s="252" t="s">
        <v>406</v>
      </c>
      <c r="V49" s="246">
        <v>44193</v>
      </c>
      <c r="W49" s="249" t="s">
        <v>194</v>
      </c>
      <c r="X49" s="249" t="s">
        <v>194</v>
      </c>
      <c r="Y49" s="249" t="s">
        <v>194</v>
      </c>
      <c r="Z49" s="249" t="s">
        <v>194</v>
      </c>
      <c r="AA49" s="249" t="s">
        <v>194</v>
      </c>
      <c r="AB49" s="249" t="s">
        <v>194</v>
      </c>
      <c r="AC49" s="249" t="s">
        <v>194</v>
      </c>
      <c r="AD49" s="249" t="s">
        <v>194</v>
      </c>
      <c r="AE49" s="249" t="s">
        <v>194</v>
      </c>
      <c r="AF49" s="249" t="s">
        <v>194</v>
      </c>
      <c r="AG49" s="249" t="s">
        <v>194</v>
      </c>
      <c r="AH49" s="249" t="s">
        <v>194</v>
      </c>
      <c r="AI49" s="249" t="s">
        <v>194</v>
      </c>
      <c r="AJ49" s="249" t="s">
        <v>194</v>
      </c>
      <c r="AK49" s="249" t="s">
        <v>194</v>
      </c>
      <c r="AL49" s="253" t="s">
        <v>1237</v>
      </c>
      <c r="AM49" s="299" t="s">
        <v>1246</v>
      </c>
    </row>
    <row r="50" spans="1:40" s="224" customFormat="1" ht="16.5">
      <c r="A50" s="92">
        <v>10</v>
      </c>
      <c r="B50" s="360" t="s">
        <v>606</v>
      </c>
      <c r="C50" s="360"/>
      <c r="D50" s="159">
        <v>44181</v>
      </c>
      <c r="E50" s="174" t="s">
        <v>73</v>
      </c>
      <c r="F50" s="162" t="s">
        <v>897</v>
      </c>
      <c r="G50" s="162" t="s">
        <v>898</v>
      </c>
      <c r="H50" s="162" t="s">
        <v>788</v>
      </c>
      <c r="I50" s="93" t="s">
        <v>899</v>
      </c>
      <c r="J50" s="93"/>
      <c r="K50" s="93" t="s">
        <v>188</v>
      </c>
      <c r="L50" s="93" t="s">
        <v>531</v>
      </c>
      <c r="M50" s="67" t="s">
        <v>182</v>
      </c>
      <c r="N50" s="93" t="s">
        <v>886</v>
      </c>
      <c r="O50" s="93" t="s">
        <v>190</v>
      </c>
      <c r="P50" s="93" t="s">
        <v>1097</v>
      </c>
      <c r="Q50" s="63">
        <v>60773</v>
      </c>
      <c r="R50" s="75">
        <f>-Q50</f>
        <v>-60773</v>
      </c>
      <c r="S50" s="63">
        <v>-5101903.42</v>
      </c>
      <c r="T50" s="75">
        <f>-S50</f>
        <v>5101903.42</v>
      </c>
      <c r="U50" s="101" t="s">
        <v>406</v>
      </c>
      <c r="V50" s="109"/>
      <c r="W50" s="93"/>
      <c r="X50" s="93"/>
      <c r="Y50" s="93"/>
      <c r="Z50" s="93"/>
      <c r="AA50" s="93"/>
      <c r="AB50" s="67"/>
      <c r="AC50" s="93" t="s">
        <v>194</v>
      </c>
      <c r="AD50" s="93" t="s">
        <v>194</v>
      </c>
      <c r="AE50" s="93"/>
      <c r="AF50" s="93"/>
      <c r="AG50" s="93"/>
      <c r="AH50" s="93"/>
      <c r="AI50" s="93"/>
      <c r="AJ50" s="93"/>
      <c r="AK50" s="93"/>
      <c r="AL50" s="94"/>
      <c r="AM50" s="300"/>
    </row>
    <row r="51" spans="1:40" s="224" customFormat="1" ht="16.5">
      <c r="A51" s="92"/>
      <c r="B51" s="375"/>
      <c r="C51" s="376"/>
      <c r="D51" s="159"/>
      <c r="E51" s="174"/>
      <c r="F51" s="67"/>
      <c r="G51" s="93"/>
      <c r="H51" s="93"/>
      <c r="I51" s="93"/>
      <c r="J51" s="93"/>
      <c r="K51" s="93"/>
      <c r="L51" s="67"/>
      <c r="M51" s="67"/>
      <c r="N51" s="93"/>
      <c r="O51" s="164" t="s">
        <v>863</v>
      </c>
      <c r="P51" s="93"/>
      <c r="Q51" s="165">
        <f t="shared" ref="Q51:S51" si="1">Q49+Q50</f>
        <v>244705</v>
      </c>
      <c r="R51" s="165">
        <f t="shared" si="1"/>
        <v>-244705</v>
      </c>
      <c r="S51" s="165">
        <f t="shared" si="1"/>
        <v>-20543003.219999999</v>
      </c>
      <c r="T51" s="165">
        <f t="shared" ref="T51" si="2">T49+T50</f>
        <v>20543003.219999999</v>
      </c>
      <c r="U51" s="101"/>
      <c r="V51" s="109"/>
      <c r="W51" s="93"/>
      <c r="X51" s="93"/>
      <c r="Y51" s="93"/>
      <c r="Z51" s="93"/>
      <c r="AA51" s="93"/>
      <c r="AB51" s="67"/>
      <c r="AC51" s="93"/>
      <c r="AD51" s="93"/>
      <c r="AE51" s="93"/>
      <c r="AF51" s="93"/>
      <c r="AG51" s="93"/>
      <c r="AH51" s="93"/>
      <c r="AI51" s="93"/>
      <c r="AJ51" s="93"/>
      <c r="AK51" s="93"/>
      <c r="AL51" s="94"/>
      <c r="AM51" s="300"/>
    </row>
    <row r="52" spans="1:40" s="224" customFormat="1" ht="16.5">
      <c r="A52" s="261">
        <v>11</v>
      </c>
      <c r="B52" s="344" t="s">
        <v>607</v>
      </c>
      <c r="C52" s="345"/>
      <c r="D52" s="262">
        <v>44135</v>
      </c>
      <c r="E52" s="263" t="s">
        <v>686</v>
      </c>
      <c r="F52" s="249" t="s">
        <v>400</v>
      </c>
      <c r="G52" s="249" t="s">
        <v>400</v>
      </c>
      <c r="H52" s="249" t="s">
        <v>400</v>
      </c>
      <c r="I52" s="249" t="s">
        <v>400</v>
      </c>
      <c r="J52" s="322" t="s">
        <v>335</v>
      </c>
      <c r="K52" s="264" t="s">
        <v>293</v>
      </c>
      <c r="L52" s="264" t="s">
        <v>1090</v>
      </c>
      <c r="M52" s="265"/>
      <c r="N52" s="264"/>
      <c r="O52" s="264" t="s">
        <v>190</v>
      </c>
      <c r="P52" s="264" t="s">
        <v>1120</v>
      </c>
      <c r="Q52" s="266">
        <v>168798</v>
      </c>
      <c r="R52" s="267">
        <f>-Q52</f>
        <v>-168798</v>
      </c>
      <c r="S52" s="266">
        <v>-14170652.539999999</v>
      </c>
      <c r="T52" s="267">
        <f>-S52</f>
        <v>14170652.539999999</v>
      </c>
      <c r="U52" s="268" t="s">
        <v>406</v>
      </c>
      <c r="V52" s="262">
        <v>44146</v>
      </c>
      <c r="W52" s="264" t="s">
        <v>194</v>
      </c>
      <c r="X52" s="264" t="s">
        <v>194</v>
      </c>
      <c r="Y52" s="249" t="s">
        <v>194</v>
      </c>
      <c r="Z52" s="249" t="s">
        <v>194</v>
      </c>
      <c r="AA52" s="249" t="s">
        <v>194</v>
      </c>
      <c r="AB52" s="249" t="s">
        <v>194</v>
      </c>
      <c r="AC52" s="249" t="s">
        <v>194</v>
      </c>
      <c r="AD52" s="249" t="s">
        <v>194</v>
      </c>
      <c r="AE52" s="249" t="s">
        <v>194</v>
      </c>
      <c r="AF52" s="249" t="s">
        <v>194</v>
      </c>
      <c r="AG52" s="249" t="s">
        <v>194</v>
      </c>
      <c r="AH52" s="249" t="s">
        <v>194</v>
      </c>
      <c r="AI52" s="249" t="s">
        <v>194</v>
      </c>
      <c r="AJ52" s="249" t="s">
        <v>194</v>
      </c>
      <c r="AK52" s="249" t="s">
        <v>194</v>
      </c>
      <c r="AL52" s="253" t="s">
        <v>1237</v>
      </c>
      <c r="AM52" s="299" t="s">
        <v>1252</v>
      </c>
    </row>
    <row r="53" spans="1:40" s="224" customFormat="1" ht="16.5">
      <c r="A53" s="245">
        <v>12</v>
      </c>
      <c r="B53" s="368" t="s">
        <v>600</v>
      </c>
      <c r="C53" s="368"/>
      <c r="D53" s="246">
        <v>44180</v>
      </c>
      <c r="E53" s="257" t="s">
        <v>73</v>
      </c>
      <c r="F53" s="254" t="s">
        <v>894</v>
      </c>
      <c r="G53" s="254" t="s">
        <v>895</v>
      </c>
      <c r="H53" s="254" t="s">
        <v>788</v>
      </c>
      <c r="I53" s="249" t="s">
        <v>896</v>
      </c>
      <c r="J53" s="321">
        <v>44181</v>
      </c>
      <c r="K53" s="249" t="s">
        <v>293</v>
      </c>
      <c r="L53" s="249" t="s">
        <v>531</v>
      </c>
      <c r="M53" s="248" t="s">
        <v>182</v>
      </c>
      <c r="N53" s="249" t="s">
        <v>192</v>
      </c>
      <c r="O53" s="249" t="s">
        <v>190</v>
      </c>
      <c r="P53" s="249" t="s">
        <v>1098</v>
      </c>
      <c r="Q53" s="250">
        <v>154978</v>
      </c>
      <c r="R53" s="255">
        <f>-Q53</f>
        <v>-154978</v>
      </c>
      <c r="S53" s="250">
        <v>-13010482.01</v>
      </c>
      <c r="T53" s="255">
        <f>-S53</f>
        <v>13010482.01</v>
      </c>
      <c r="U53" s="252" t="s">
        <v>406</v>
      </c>
      <c r="V53" s="246">
        <v>44190</v>
      </c>
      <c r="W53" s="249" t="s">
        <v>194</v>
      </c>
      <c r="X53" s="249" t="s">
        <v>194</v>
      </c>
      <c r="Y53" s="249" t="s">
        <v>194</v>
      </c>
      <c r="Z53" s="249" t="s">
        <v>194</v>
      </c>
      <c r="AA53" s="249" t="s">
        <v>194</v>
      </c>
      <c r="AB53" s="249" t="s">
        <v>194</v>
      </c>
      <c r="AC53" s="249" t="s">
        <v>194</v>
      </c>
      <c r="AD53" s="249" t="s">
        <v>194</v>
      </c>
      <c r="AE53" s="249" t="s">
        <v>194</v>
      </c>
      <c r="AF53" s="249" t="s">
        <v>194</v>
      </c>
      <c r="AG53" s="249" t="s">
        <v>194</v>
      </c>
      <c r="AH53" s="249" t="s">
        <v>194</v>
      </c>
      <c r="AI53" s="249" t="s">
        <v>194</v>
      </c>
      <c r="AJ53" s="249" t="s">
        <v>194</v>
      </c>
      <c r="AK53" s="249" t="s">
        <v>194</v>
      </c>
      <c r="AL53" s="253" t="s">
        <v>1237</v>
      </c>
      <c r="AM53" s="299" t="s">
        <v>1253</v>
      </c>
    </row>
    <row r="54" spans="1:40" s="224" customFormat="1" ht="16.5">
      <c r="A54" s="92">
        <v>12</v>
      </c>
      <c r="B54" s="360" t="s">
        <v>600</v>
      </c>
      <c r="C54" s="360"/>
      <c r="D54" s="159">
        <v>44180</v>
      </c>
      <c r="E54" s="174" t="s">
        <v>73</v>
      </c>
      <c r="F54" s="162" t="s">
        <v>894</v>
      </c>
      <c r="G54" s="162" t="s">
        <v>895</v>
      </c>
      <c r="H54" s="162" t="s">
        <v>788</v>
      </c>
      <c r="I54" s="93" t="s">
        <v>896</v>
      </c>
      <c r="J54" s="93"/>
      <c r="K54" s="93" t="s">
        <v>293</v>
      </c>
      <c r="L54" s="93" t="s">
        <v>531</v>
      </c>
      <c r="M54" s="67" t="s">
        <v>182</v>
      </c>
      <c r="N54" s="93" t="s">
        <v>192</v>
      </c>
      <c r="O54" s="93" t="s">
        <v>190</v>
      </c>
      <c r="P54" s="93" t="s">
        <v>1098</v>
      </c>
      <c r="Q54" s="63">
        <v>253328</v>
      </c>
      <c r="R54" s="75">
        <f>-Q54</f>
        <v>-253328</v>
      </c>
      <c r="S54" s="63">
        <v>-21266929.260000002</v>
      </c>
      <c r="T54" s="75">
        <f>-S54</f>
        <v>21266929.260000002</v>
      </c>
      <c r="U54" s="101" t="s">
        <v>406</v>
      </c>
      <c r="V54" s="109"/>
      <c r="W54" s="93"/>
      <c r="X54" s="93"/>
      <c r="Y54" s="93"/>
      <c r="Z54" s="93"/>
      <c r="AA54" s="93"/>
      <c r="AB54" s="168"/>
      <c r="AC54" s="156" t="s">
        <v>194</v>
      </c>
      <c r="AD54" s="156"/>
      <c r="AE54" s="93"/>
      <c r="AF54" s="93"/>
      <c r="AG54" s="93"/>
      <c r="AH54" s="93"/>
      <c r="AI54" s="93"/>
      <c r="AJ54" s="93"/>
      <c r="AK54" s="93"/>
      <c r="AL54" s="94"/>
      <c r="AM54" s="300"/>
    </row>
    <row r="55" spans="1:40" s="224" customFormat="1" ht="16.5">
      <c r="A55" s="92"/>
      <c r="B55" s="377"/>
      <c r="C55" s="378"/>
      <c r="D55" s="159"/>
      <c r="E55" s="174"/>
      <c r="F55" s="162"/>
      <c r="G55" s="162"/>
      <c r="H55" s="162"/>
      <c r="I55" s="93"/>
      <c r="J55" s="93"/>
      <c r="K55" s="93"/>
      <c r="L55" s="93"/>
      <c r="M55" s="67"/>
      <c r="N55" s="93"/>
      <c r="O55" s="93" t="s">
        <v>863</v>
      </c>
      <c r="P55" s="93"/>
      <c r="Q55" s="165">
        <f t="shared" ref="Q55:S55" si="3">Q54+Q53</f>
        <v>408306</v>
      </c>
      <c r="R55" s="165">
        <f t="shared" si="3"/>
        <v>-408306</v>
      </c>
      <c r="S55" s="165">
        <f t="shared" si="3"/>
        <v>-34277411.270000003</v>
      </c>
      <c r="T55" s="165">
        <f t="shared" ref="T55" si="4">T54+T53</f>
        <v>34277411.270000003</v>
      </c>
      <c r="U55" s="101"/>
      <c r="V55" s="109"/>
      <c r="W55" s="93"/>
      <c r="X55" s="93"/>
      <c r="Y55" s="93"/>
      <c r="Z55" s="93"/>
      <c r="AA55" s="93"/>
      <c r="AB55" s="67"/>
      <c r="AC55" s="93"/>
      <c r="AD55" s="93"/>
      <c r="AE55" s="93"/>
      <c r="AF55" s="93"/>
      <c r="AG55" s="93"/>
      <c r="AH55" s="93"/>
      <c r="AI55" s="93"/>
      <c r="AJ55" s="93"/>
      <c r="AK55" s="93"/>
      <c r="AL55" s="94"/>
      <c r="AM55" s="300"/>
    </row>
    <row r="56" spans="1:40" s="239" customFormat="1" ht="16.5">
      <c r="A56" s="270">
        <v>13</v>
      </c>
      <c r="B56" s="368" t="s">
        <v>608</v>
      </c>
      <c r="C56" s="368"/>
      <c r="D56" s="305">
        <v>44165</v>
      </c>
      <c r="E56" s="306" t="s">
        <v>73</v>
      </c>
      <c r="F56" s="260" t="s">
        <v>883</v>
      </c>
      <c r="G56" s="260" t="s">
        <v>884</v>
      </c>
      <c r="H56" s="260" t="s">
        <v>788</v>
      </c>
      <c r="I56" s="307" t="s">
        <v>885</v>
      </c>
      <c r="J56" s="321">
        <v>44165</v>
      </c>
      <c r="K56" s="307" t="s">
        <v>293</v>
      </c>
      <c r="L56" s="307" t="s">
        <v>531</v>
      </c>
      <c r="M56" s="307" t="s">
        <v>182</v>
      </c>
      <c r="N56" s="307" t="s">
        <v>886</v>
      </c>
      <c r="O56" s="307" t="s">
        <v>190</v>
      </c>
      <c r="P56" s="307" t="s">
        <v>1098</v>
      </c>
      <c r="Q56" s="273">
        <v>151863</v>
      </c>
      <c r="R56" s="272">
        <f>-Q56</f>
        <v>-151863</v>
      </c>
      <c r="S56" s="273">
        <v>-12748959.289999999</v>
      </c>
      <c r="T56" s="272">
        <f>-S56</f>
        <v>12748959.289999999</v>
      </c>
      <c r="U56" s="273" t="s">
        <v>406</v>
      </c>
      <c r="V56" s="271">
        <v>44172</v>
      </c>
      <c r="W56" s="249" t="s">
        <v>194</v>
      </c>
      <c r="X56" s="249" t="s">
        <v>194</v>
      </c>
      <c r="Y56" s="249" t="s">
        <v>194</v>
      </c>
      <c r="Z56" s="249" t="s">
        <v>194</v>
      </c>
      <c r="AA56" s="249" t="s">
        <v>194</v>
      </c>
      <c r="AB56" s="249" t="s">
        <v>194</v>
      </c>
      <c r="AC56" s="249" t="s">
        <v>194</v>
      </c>
      <c r="AD56" s="249" t="s">
        <v>194</v>
      </c>
      <c r="AE56" s="249" t="s">
        <v>194</v>
      </c>
      <c r="AF56" s="249" t="s">
        <v>194</v>
      </c>
      <c r="AG56" s="249" t="s">
        <v>194</v>
      </c>
      <c r="AH56" s="249" t="s">
        <v>194</v>
      </c>
      <c r="AI56" s="249" t="s">
        <v>194</v>
      </c>
      <c r="AJ56" s="249" t="s">
        <v>194</v>
      </c>
      <c r="AK56" s="249" t="s">
        <v>194</v>
      </c>
      <c r="AL56" s="253" t="s">
        <v>1237</v>
      </c>
      <c r="AM56" s="299" t="s">
        <v>1254</v>
      </c>
    </row>
    <row r="57" spans="1:40" s="239" customFormat="1" ht="16.5">
      <c r="A57" s="177">
        <v>13</v>
      </c>
      <c r="B57" s="360" t="s">
        <v>608</v>
      </c>
      <c r="C57" s="360"/>
      <c r="D57" s="178">
        <v>44165</v>
      </c>
      <c r="E57" s="160" t="s">
        <v>73</v>
      </c>
      <c r="F57" s="162" t="s">
        <v>883</v>
      </c>
      <c r="G57" s="162" t="s">
        <v>884</v>
      </c>
      <c r="H57" s="162" t="s">
        <v>788</v>
      </c>
      <c r="I57" s="93" t="s">
        <v>885</v>
      </c>
      <c r="J57" s="93"/>
      <c r="K57" s="93" t="s">
        <v>293</v>
      </c>
      <c r="L57" s="93" t="s">
        <v>531</v>
      </c>
      <c r="M57" s="67" t="s">
        <v>182</v>
      </c>
      <c r="N57" s="93" t="s">
        <v>886</v>
      </c>
      <c r="O57" s="93" t="s">
        <v>190</v>
      </c>
      <c r="P57" s="97" t="s">
        <v>1098</v>
      </c>
      <c r="Q57" s="63">
        <v>49672</v>
      </c>
      <c r="R57" s="75">
        <f>-Q57</f>
        <v>-49672</v>
      </c>
      <c r="S57" s="63">
        <v>-4169986.23</v>
      </c>
      <c r="T57" s="75">
        <f>-S57</f>
        <v>4169986.23</v>
      </c>
      <c r="U57" s="101" t="s">
        <v>406</v>
      </c>
      <c r="V57" s="109"/>
      <c r="W57" s="93"/>
      <c r="X57" s="93"/>
      <c r="Y57" s="93"/>
      <c r="Z57" s="93"/>
      <c r="AA57" s="93"/>
      <c r="AB57" s="67"/>
      <c r="AC57" s="93" t="s">
        <v>194</v>
      </c>
      <c r="AD57" s="93"/>
      <c r="AE57" s="93"/>
      <c r="AF57" s="93"/>
      <c r="AG57" s="93"/>
      <c r="AH57" s="93"/>
      <c r="AI57" s="93"/>
      <c r="AJ57" s="93"/>
      <c r="AK57" s="93"/>
      <c r="AL57" s="108"/>
      <c r="AM57" s="300"/>
    </row>
    <row r="58" spans="1:40" s="239" customFormat="1" ht="16.5">
      <c r="A58" s="245">
        <v>14</v>
      </c>
      <c r="B58" s="344" t="s">
        <v>609</v>
      </c>
      <c r="C58" s="345"/>
      <c r="D58" s="246">
        <v>44245</v>
      </c>
      <c r="E58" s="247" t="s">
        <v>73</v>
      </c>
      <c r="F58" s="254" t="s">
        <v>970</v>
      </c>
      <c r="G58" s="254" t="s">
        <v>971</v>
      </c>
      <c r="H58" s="254" t="s">
        <v>930</v>
      </c>
      <c r="I58" s="249" t="s">
        <v>972</v>
      </c>
      <c r="J58" s="321">
        <v>44245</v>
      </c>
      <c r="K58" s="249" t="s">
        <v>293</v>
      </c>
      <c r="L58" s="249" t="s">
        <v>531</v>
      </c>
      <c r="M58" s="248" t="s">
        <v>182</v>
      </c>
      <c r="N58" s="249" t="s">
        <v>192</v>
      </c>
      <c r="O58" s="249" t="s">
        <v>190</v>
      </c>
      <c r="P58" s="249" t="s">
        <v>1099</v>
      </c>
      <c r="Q58" s="250">
        <v>166862</v>
      </c>
      <c r="R58" s="255">
        <f>-144909</f>
        <v>-144909</v>
      </c>
      <c r="S58" s="250">
        <v>-12165128.18</v>
      </c>
      <c r="T58" s="255">
        <f>-144909</f>
        <v>-144909</v>
      </c>
      <c r="U58" s="252" t="s">
        <v>406</v>
      </c>
      <c r="V58" s="246">
        <v>44255</v>
      </c>
      <c r="W58" s="249" t="s">
        <v>194</v>
      </c>
      <c r="X58" s="249" t="s">
        <v>194</v>
      </c>
      <c r="Y58" s="249" t="s">
        <v>194</v>
      </c>
      <c r="Z58" s="249" t="s">
        <v>194</v>
      </c>
      <c r="AA58" s="249" t="s">
        <v>194</v>
      </c>
      <c r="AB58" s="249" t="s">
        <v>194</v>
      </c>
      <c r="AC58" s="249" t="s">
        <v>194</v>
      </c>
      <c r="AD58" s="249" t="s">
        <v>194</v>
      </c>
      <c r="AE58" s="249" t="s">
        <v>194</v>
      </c>
      <c r="AF58" s="249" t="s">
        <v>194</v>
      </c>
      <c r="AG58" s="249" t="s">
        <v>194</v>
      </c>
      <c r="AH58" s="249" t="s">
        <v>194</v>
      </c>
      <c r="AI58" s="249" t="s">
        <v>194</v>
      </c>
      <c r="AJ58" s="249" t="s">
        <v>194</v>
      </c>
      <c r="AK58" s="249" t="s">
        <v>194</v>
      </c>
      <c r="AL58" s="253" t="s">
        <v>1237</v>
      </c>
      <c r="AM58" s="299" t="s">
        <v>1255</v>
      </c>
      <c r="AN58" s="240"/>
    </row>
    <row r="59" spans="1:40" s="239" customFormat="1" ht="16.5">
      <c r="A59" s="245">
        <v>15</v>
      </c>
      <c r="B59" s="344" t="s">
        <v>610</v>
      </c>
      <c r="C59" s="345"/>
      <c r="D59" s="246">
        <v>44064</v>
      </c>
      <c r="E59" s="247" t="s">
        <v>73</v>
      </c>
      <c r="F59" s="254" t="s">
        <v>762</v>
      </c>
      <c r="G59" s="249" t="s">
        <v>763</v>
      </c>
      <c r="H59" s="249" t="s">
        <v>692</v>
      </c>
      <c r="I59" s="249" t="s">
        <v>764</v>
      </c>
      <c r="J59" s="321">
        <v>44064</v>
      </c>
      <c r="K59" s="249" t="s">
        <v>188</v>
      </c>
      <c r="L59" s="248" t="s">
        <v>372</v>
      </c>
      <c r="M59" s="248" t="s">
        <v>328</v>
      </c>
      <c r="N59" s="249" t="s">
        <v>373</v>
      </c>
      <c r="O59" s="249" t="s">
        <v>765</v>
      </c>
      <c r="P59" s="249" t="s">
        <v>1100</v>
      </c>
      <c r="Q59" s="250">
        <v>256632</v>
      </c>
      <c r="R59" s="255">
        <v>-136512</v>
      </c>
      <c r="S59" s="250">
        <v>-11459276.58</v>
      </c>
      <c r="T59" s="255">
        <v>-136512</v>
      </c>
      <c r="U59" s="252" t="s">
        <v>406</v>
      </c>
      <c r="V59" s="246">
        <v>44070</v>
      </c>
      <c r="W59" s="249" t="s">
        <v>194</v>
      </c>
      <c r="X59" s="249" t="s">
        <v>194</v>
      </c>
      <c r="Y59" s="249" t="s">
        <v>194</v>
      </c>
      <c r="Z59" s="249" t="s">
        <v>194</v>
      </c>
      <c r="AA59" s="249" t="s">
        <v>194</v>
      </c>
      <c r="AB59" s="249" t="s">
        <v>194</v>
      </c>
      <c r="AC59" s="249" t="s">
        <v>194</v>
      </c>
      <c r="AD59" s="249" t="s">
        <v>194</v>
      </c>
      <c r="AE59" s="249" t="s">
        <v>194</v>
      </c>
      <c r="AF59" s="249" t="s">
        <v>194</v>
      </c>
      <c r="AG59" s="249" t="s">
        <v>194</v>
      </c>
      <c r="AH59" s="249" t="s">
        <v>194</v>
      </c>
      <c r="AI59" s="249" t="s">
        <v>194</v>
      </c>
      <c r="AJ59" s="249" t="s">
        <v>194</v>
      </c>
      <c r="AK59" s="249" t="s">
        <v>194</v>
      </c>
      <c r="AL59" s="253" t="s">
        <v>1237</v>
      </c>
      <c r="AM59" s="299" t="s">
        <v>1256</v>
      </c>
    </row>
    <row r="60" spans="1:40" s="239" customFormat="1" ht="16.5">
      <c r="A60" s="92">
        <v>15</v>
      </c>
      <c r="B60" s="346" t="s">
        <v>610</v>
      </c>
      <c r="C60" s="347"/>
      <c r="D60" s="159">
        <v>44064</v>
      </c>
      <c r="E60" s="160" t="s">
        <v>73</v>
      </c>
      <c r="F60" s="162" t="s">
        <v>762</v>
      </c>
      <c r="G60" s="93" t="s">
        <v>763</v>
      </c>
      <c r="H60" s="93" t="s">
        <v>692</v>
      </c>
      <c r="I60" s="93" t="s">
        <v>764</v>
      </c>
      <c r="J60" s="93"/>
      <c r="K60" s="93" t="s">
        <v>188</v>
      </c>
      <c r="L60" s="67" t="s">
        <v>372</v>
      </c>
      <c r="M60" s="67" t="s">
        <v>328</v>
      </c>
      <c r="N60" s="93" t="s">
        <v>373</v>
      </c>
      <c r="O60" s="93" t="s">
        <v>765</v>
      </c>
      <c r="P60" s="93" t="s">
        <v>1100</v>
      </c>
      <c r="Q60" s="63">
        <v>256632</v>
      </c>
      <c r="R60" s="75">
        <f>-120120</f>
        <v>-120120</v>
      </c>
      <c r="S60" s="63">
        <v>-10084979.82</v>
      </c>
      <c r="T60" s="75">
        <f>-120120</f>
        <v>-120120</v>
      </c>
      <c r="U60" s="101" t="s">
        <v>406</v>
      </c>
      <c r="V60" s="109"/>
      <c r="W60" s="93"/>
      <c r="X60" s="93"/>
      <c r="Y60" s="93"/>
      <c r="Z60" s="93"/>
      <c r="AA60" s="93"/>
      <c r="AB60" s="67"/>
      <c r="AC60" s="39"/>
      <c r="AD60" s="93"/>
      <c r="AE60" s="93"/>
      <c r="AF60" s="93"/>
      <c r="AG60" s="93"/>
      <c r="AH60" s="93"/>
      <c r="AI60" s="93"/>
      <c r="AJ60" s="93"/>
      <c r="AK60" s="93"/>
      <c r="AL60" s="98"/>
      <c r="AM60" s="300"/>
    </row>
    <row r="61" spans="1:40" s="239" customFormat="1" ht="16.5">
      <c r="A61" s="92"/>
      <c r="B61" s="157"/>
      <c r="C61" s="158"/>
      <c r="D61" s="159"/>
      <c r="E61" s="160"/>
      <c r="F61" s="179"/>
      <c r="G61" s="93"/>
      <c r="H61" s="93"/>
      <c r="I61" s="93"/>
      <c r="J61" s="93"/>
      <c r="K61" s="93"/>
      <c r="L61" s="67"/>
      <c r="M61" s="67"/>
      <c r="N61" s="180"/>
      <c r="O61" s="93"/>
      <c r="P61" s="93"/>
      <c r="Q61" s="63"/>
      <c r="R61" s="166">
        <f>R59+R60</f>
        <v>-256632</v>
      </c>
      <c r="S61" s="63"/>
      <c r="T61" s="166">
        <f>T59+T60</f>
        <v>-256632</v>
      </c>
      <c r="U61" s="101"/>
      <c r="V61" s="109"/>
      <c r="W61" s="93"/>
      <c r="X61" s="93"/>
      <c r="Y61" s="93"/>
      <c r="Z61" s="93"/>
      <c r="AA61" s="93"/>
      <c r="AB61" s="67"/>
      <c r="AC61" s="39"/>
      <c r="AD61" s="93"/>
      <c r="AE61" s="93"/>
      <c r="AF61" s="93"/>
      <c r="AG61" s="93"/>
      <c r="AH61" s="93"/>
      <c r="AI61" s="93"/>
      <c r="AJ61" s="93"/>
      <c r="AK61" s="93"/>
      <c r="AL61" s="98"/>
      <c r="AM61" s="300"/>
    </row>
    <row r="62" spans="1:40" s="239" customFormat="1" ht="16.5">
      <c r="A62" s="245">
        <v>16</v>
      </c>
      <c r="B62" s="344" t="s">
        <v>611</v>
      </c>
      <c r="C62" s="345"/>
      <c r="D62" s="246">
        <v>44103</v>
      </c>
      <c r="E62" s="247" t="s">
        <v>73</v>
      </c>
      <c r="F62" s="254" t="s">
        <v>791</v>
      </c>
      <c r="G62" s="254" t="s">
        <v>792</v>
      </c>
      <c r="H62" s="254" t="s">
        <v>703</v>
      </c>
      <c r="I62" s="274" t="s">
        <v>394</v>
      </c>
      <c r="J62" s="321">
        <v>44105</v>
      </c>
      <c r="K62" s="249" t="s">
        <v>293</v>
      </c>
      <c r="L62" s="254" t="s">
        <v>793</v>
      </c>
      <c r="M62" s="248" t="s">
        <v>182</v>
      </c>
      <c r="N62" s="249" t="s">
        <v>794</v>
      </c>
      <c r="O62" s="249" t="s">
        <v>190</v>
      </c>
      <c r="P62" s="249" t="s">
        <v>1101</v>
      </c>
      <c r="Q62" s="363">
        <v>190638</v>
      </c>
      <c r="R62" s="255">
        <v>-132518.95000000001</v>
      </c>
      <c r="S62" s="250">
        <v>-11124965.85</v>
      </c>
      <c r="T62" s="255">
        <v>-132518.95000000001</v>
      </c>
      <c r="U62" s="252" t="s">
        <v>406</v>
      </c>
      <c r="V62" s="246">
        <v>44108</v>
      </c>
      <c r="W62" s="275" t="s">
        <v>194</v>
      </c>
      <c r="X62" s="275" t="s">
        <v>194</v>
      </c>
      <c r="Y62" s="249" t="s">
        <v>194</v>
      </c>
      <c r="Z62" s="249" t="s">
        <v>194</v>
      </c>
      <c r="AA62" s="249" t="s">
        <v>194</v>
      </c>
      <c r="AB62" s="249" t="s">
        <v>194</v>
      </c>
      <c r="AC62" s="249" t="s">
        <v>194</v>
      </c>
      <c r="AD62" s="249" t="s">
        <v>194</v>
      </c>
      <c r="AE62" s="249" t="s">
        <v>194</v>
      </c>
      <c r="AF62" s="249" t="s">
        <v>194</v>
      </c>
      <c r="AG62" s="249" t="s">
        <v>194</v>
      </c>
      <c r="AH62" s="249" t="s">
        <v>194</v>
      </c>
      <c r="AI62" s="249" t="s">
        <v>194</v>
      </c>
      <c r="AJ62" s="249" t="s">
        <v>194</v>
      </c>
      <c r="AK62" s="249" t="s">
        <v>194</v>
      </c>
      <c r="AL62" s="253" t="s">
        <v>1237</v>
      </c>
      <c r="AM62" s="299" t="s">
        <v>1257</v>
      </c>
    </row>
    <row r="63" spans="1:40" s="239" customFormat="1" ht="16.5">
      <c r="A63" s="92">
        <v>16</v>
      </c>
      <c r="B63" s="346" t="s">
        <v>611</v>
      </c>
      <c r="C63" s="347"/>
      <c r="D63" s="159">
        <v>44103</v>
      </c>
      <c r="E63" s="160" t="s">
        <v>73</v>
      </c>
      <c r="F63" s="162" t="s">
        <v>791</v>
      </c>
      <c r="G63" s="162" t="s">
        <v>792</v>
      </c>
      <c r="H63" s="162" t="s">
        <v>703</v>
      </c>
      <c r="I63" s="181" t="s">
        <v>394</v>
      </c>
      <c r="J63" s="181"/>
      <c r="K63" s="93" t="s">
        <v>188</v>
      </c>
      <c r="L63" s="162" t="s">
        <v>793</v>
      </c>
      <c r="M63" s="67" t="s">
        <v>182</v>
      </c>
      <c r="N63" s="93" t="s">
        <v>794</v>
      </c>
      <c r="O63" s="93" t="s">
        <v>190</v>
      </c>
      <c r="P63" s="93" t="s">
        <v>1101</v>
      </c>
      <c r="Q63" s="364"/>
      <c r="R63" s="75">
        <v>-48830.6</v>
      </c>
      <c r="S63" s="63">
        <v>-4099328.88</v>
      </c>
      <c r="T63" s="75">
        <v>-48830.6</v>
      </c>
      <c r="U63" s="101" t="s">
        <v>406</v>
      </c>
      <c r="V63" s="109"/>
      <c r="W63" s="69"/>
      <c r="X63" s="69"/>
      <c r="Y63" s="69"/>
      <c r="Z63" s="69"/>
      <c r="AA63" s="69"/>
      <c r="AB63" s="39"/>
      <c r="AC63" s="39"/>
      <c r="AD63" s="39"/>
      <c r="AE63" s="93"/>
      <c r="AF63" s="93"/>
      <c r="AG63" s="93"/>
      <c r="AH63" s="93"/>
      <c r="AI63" s="93"/>
      <c r="AJ63" s="93"/>
      <c r="AK63" s="93"/>
      <c r="AL63" s="108"/>
      <c r="AM63" s="300"/>
    </row>
    <row r="64" spans="1:40" s="239" customFormat="1" ht="16.5">
      <c r="A64" s="92">
        <v>16</v>
      </c>
      <c r="B64" s="346" t="s">
        <v>611</v>
      </c>
      <c r="C64" s="347"/>
      <c r="D64" s="159">
        <v>44103</v>
      </c>
      <c r="E64" s="160" t="s">
        <v>73</v>
      </c>
      <c r="F64" s="162" t="s">
        <v>791</v>
      </c>
      <c r="G64" s="162" t="s">
        <v>792</v>
      </c>
      <c r="H64" s="162" t="s">
        <v>703</v>
      </c>
      <c r="I64" s="181" t="s">
        <v>394</v>
      </c>
      <c r="J64" s="181"/>
      <c r="K64" s="93" t="s">
        <v>188</v>
      </c>
      <c r="L64" s="162" t="s">
        <v>793</v>
      </c>
      <c r="M64" s="67" t="s">
        <v>191</v>
      </c>
      <c r="N64" s="93" t="s">
        <v>794</v>
      </c>
      <c r="O64" s="93" t="s">
        <v>190</v>
      </c>
      <c r="P64" s="93" t="s">
        <v>1101</v>
      </c>
      <c r="Q64" s="365"/>
      <c r="R64" s="75">
        <v>-9289.32</v>
      </c>
      <c r="S64" s="63">
        <v>-779838.41</v>
      </c>
      <c r="T64" s="75">
        <v>-9289.32</v>
      </c>
      <c r="U64" s="101" t="s">
        <v>406</v>
      </c>
      <c r="V64" s="109"/>
      <c r="W64" s="69"/>
      <c r="X64" s="69"/>
      <c r="Y64" s="69"/>
      <c r="Z64" s="69"/>
      <c r="AA64" s="69"/>
      <c r="AB64" s="39"/>
      <c r="AC64" s="39"/>
      <c r="AD64" s="39"/>
      <c r="AE64" s="93"/>
      <c r="AF64" s="93"/>
      <c r="AG64" s="93"/>
      <c r="AH64" s="93"/>
      <c r="AI64" s="93"/>
      <c r="AJ64" s="93"/>
      <c r="AK64" s="93"/>
      <c r="AL64" s="108"/>
      <c r="AM64" s="300"/>
    </row>
    <row r="65" spans="1:39" s="239" customFormat="1" ht="16.5">
      <c r="A65" s="92"/>
      <c r="B65" s="157"/>
      <c r="C65" s="158"/>
      <c r="D65" s="159"/>
      <c r="E65" s="160"/>
      <c r="F65" s="162"/>
      <c r="G65" s="162"/>
      <c r="H65" s="162"/>
      <c r="I65" s="181"/>
      <c r="J65" s="181"/>
      <c r="K65" s="93"/>
      <c r="L65" s="162"/>
      <c r="M65" s="67"/>
      <c r="N65" s="93"/>
      <c r="O65" s="93"/>
      <c r="P65" s="93"/>
      <c r="Q65" s="165">
        <f>Q62</f>
        <v>190638</v>
      </c>
      <c r="R65" s="75"/>
      <c r="S65" s="63"/>
      <c r="T65" s="75"/>
      <c r="U65" s="101"/>
      <c r="V65" s="109"/>
      <c r="W65" s="69"/>
      <c r="X65" s="69"/>
      <c r="Y65" s="69"/>
      <c r="Z65" s="69"/>
      <c r="AA65" s="69"/>
      <c r="AB65" s="39"/>
      <c r="AC65" s="39"/>
      <c r="AD65" s="39"/>
      <c r="AE65" s="93"/>
      <c r="AF65" s="93"/>
      <c r="AG65" s="93"/>
      <c r="AH65" s="93"/>
      <c r="AI65" s="93"/>
      <c r="AJ65" s="93"/>
      <c r="AK65" s="93"/>
      <c r="AL65" s="108"/>
      <c r="AM65" s="300"/>
    </row>
    <row r="66" spans="1:39" s="239" customFormat="1" ht="16.5">
      <c r="A66" s="245">
        <v>17</v>
      </c>
      <c r="B66" s="344" t="s">
        <v>612</v>
      </c>
      <c r="C66" s="345"/>
      <c r="D66" s="246">
        <v>44082</v>
      </c>
      <c r="E66" s="247" t="s">
        <v>73</v>
      </c>
      <c r="F66" s="249" t="s">
        <v>774</v>
      </c>
      <c r="G66" s="249" t="s">
        <v>775</v>
      </c>
      <c r="H66" s="249" t="s">
        <v>776</v>
      </c>
      <c r="I66" s="249" t="s">
        <v>777</v>
      </c>
      <c r="J66" s="321">
        <v>44082</v>
      </c>
      <c r="K66" s="249" t="s">
        <v>293</v>
      </c>
      <c r="L66" s="249" t="s">
        <v>294</v>
      </c>
      <c r="M66" s="249" t="s">
        <v>182</v>
      </c>
      <c r="N66" s="249" t="s">
        <v>312</v>
      </c>
      <c r="O66" s="249" t="s">
        <v>190</v>
      </c>
      <c r="P66" s="249" t="s">
        <v>1102</v>
      </c>
      <c r="Q66" s="252">
        <v>128690.85599999999</v>
      </c>
      <c r="R66" s="255">
        <f>-128691</f>
        <v>-128691</v>
      </c>
      <c r="S66" s="252">
        <v>-10803596.859999999</v>
      </c>
      <c r="T66" s="255">
        <f>-128691</f>
        <v>-128691</v>
      </c>
      <c r="U66" s="252" t="s">
        <v>406</v>
      </c>
      <c r="V66" s="246">
        <v>44099</v>
      </c>
      <c r="W66" s="275" t="s">
        <v>194</v>
      </c>
      <c r="X66" s="275" t="s">
        <v>194</v>
      </c>
      <c r="Y66" s="249" t="s">
        <v>194</v>
      </c>
      <c r="Z66" s="249" t="s">
        <v>194</v>
      </c>
      <c r="AA66" s="249" t="s">
        <v>194</v>
      </c>
      <c r="AB66" s="249" t="s">
        <v>194</v>
      </c>
      <c r="AC66" s="249" t="s">
        <v>194</v>
      </c>
      <c r="AD66" s="249" t="s">
        <v>194</v>
      </c>
      <c r="AE66" s="249" t="s">
        <v>194</v>
      </c>
      <c r="AF66" s="249" t="s">
        <v>194</v>
      </c>
      <c r="AG66" s="249" t="s">
        <v>194</v>
      </c>
      <c r="AH66" s="249" t="s">
        <v>194</v>
      </c>
      <c r="AI66" s="249" t="s">
        <v>194</v>
      </c>
      <c r="AJ66" s="249" t="s">
        <v>194</v>
      </c>
      <c r="AK66" s="249" t="s">
        <v>194</v>
      </c>
      <c r="AL66" s="253" t="s">
        <v>1237</v>
      </c>
      <c r="AM66" s="299" t="s">
        <v>1258</v>
      </c>
    </row>
    <row r="67" spans="1:39" s="239" customFormat="1" ht="16.5">
      <c r="A67" s="92"/>
      <c r="B67" s="346"/>
      <c r="C67" s="347"/>
      <c r="D67" s="159"/>
      <c r="E67" s="160"/>
      <c r="F67" s="179"/>
      <c r="G67" s="156"/>
      <c r="H67" s="156"/>
      <c r="I67" s="93"/>
      <c r="J67" s="93"/>
      <c r="K67" s="93"/>
      <c r="L67" s="67"/>
      <c r="M67" s="67"/>
      <c r="N67" s="67"/>
      <c r="O67" s="93"/>
      <c r="P67" s="93"/>
      <c r="Q67" s="63"/>
      <c r="R67" s="75"/>
      <c r="S67" s="63"/>
      <c r="T67" s="75"/>
      <c r="U67" s="101"/>
      <c r="V67" s="109"/>
      <c r="W67" s="69"/>
      <c r="X67" s="69"/>
      <c r="Y67" s="69"/>
      <c r="Z67" s="69"/>
      <c r="AA67" s="69"/>
      <c r="AB67" s="39"/>
      <c r="AC67" s="39"/>
      <c r="AD67" s="39"/>
      <c r="AE67" s="93"/>
      <c r="AF67" s="93"/>
      <c r="AG67" s="93"/>
      <c r="AH67" s="93"/>
      <c r="AI67" s="93"/>
      <c r="AJ67" s="93"/>
      <c r="AK67" s="93"/>
      <c r="AL67" s="108"/>
      <c r="AM67" s="300"/>
    </row>
    <row r="68" spans="1:39" s="239" customFormat="1" ht="16.5">
      <c r="A68" s="245">
        <v>18</v>
      </c>
      <c r="B68" s="344" t="s">
        <v>614</v>
      </c>
      <c r="C68" s="345"/>
      <c r="D68" s="246">
        <v>44234</v>
      </c>
      <c r="E68" s="247" t="s">
        <v>73</v>
      </c>
      <c r="F68" s="254" t="s">
        <v>954</v>
      </c>
      <c r="G68" s="254" t="s">
        <v>955</v>
      </c>
      <c r="H68" s="254" t="s">
        <v>944</v>
      </c>
      <c r="I68" s="249" t="s">
        <v>956</v>
      </c>
      <c r="J68" s="321">
        <v>44234</v>
      </c>
      <c r="K68" s="249" t="s">
        <v>188</v>
      </c>
      <c r="L68" s="249" t="s">
        <v>189</v>
      </c>
      <c r="M68" s="249" t="s">
        <v>191</v>
      </c>
      <c r="N68" s="249" t="s">
        <v>192</v>
      </c>
      <c r="O68" s="249" t="s">
        <v>190</v>
      </c>
      <c r="P68" s="249" t="s">
        <v>1103</v>
      </c>
      <c r="Q68" s="252">
        <v>116429</v>
      </c>
      <c r="R68" s="255">
        <f>-Q68</f>
        <v>-116429</v>
      </c>
      <c r="S68" s="252">
        <v>-9774249.8100000005</v>
      </c>
      <c r="T68" s="255">
        <f>-S68</f>
        <v>9774249.8100000005</v>
      </c>
      <c r="U68" s="252" t="s">
        <v>406</v>
      </c>
      <c r="V68" s="246">
        <v>44251</v>
      </c>
      <c r="W68" s="275" t="s">
        <v>194</v>
      </c>
      <c r="X68" s="275" t="s">
        <v>194</v>
      </c>
      <c r="Y68" s="249" t="s">
        <v>194</v>
      </c>
      <c r="Z68" s="249" t="s">
        <v>194</v>
      </c>
      <c r="AA68" s="249" t="s">
        <v>194</v>
      </c>
      <c r="AB68" s="249" t="s">
        <v>194</v>
      </c>
      <c r="AC68" s="249" t="s">
        <v>194</v>
      </c>
      <c r="AD68" s="249" t="s">
        <v>194</v>
      </c>
      <c r="AE68" s="249" t="s">
        <v>194</v>
      </c>
      <c r="AF68" s="249" t="s">
        <v>194</v>
      </c>
      <c r="AG68" s="249" t="s">
        <v>194</v>
      </c>
      <c r="AH68" s="249" t="s">
        <v>194</v>
      </c>
      <c r="AI68" s="249" t="s">
        <v>194</v>
      </c>
      <c r="AJ68" s="249" t="s">
        <v>194</v>
      </c>
      <c r="AK68" s="249" t="s">
        <v>194</v>
      </c>
      <c r="AL68" s="253" t="s">
        <v>1237</v>
      </c>
      <c r="AM68" s="299" t="s">
        <v>1259</v>
      </c>
    </row>
    <row r="69" spans="1:39" s="239" customFormat="1" ht="16.5">
      <c r="A69" s="92">
        <v>18</v>
      </c>
      <c r="B69" s="379" t="s">
        <v>614</v>
      </c>
      <c r="C69" s="380"/>
      <c r="D69" s="308">
        <v>44234</v>
      </c>
      <c r="E69" s="309" t="s">
        <v>73</v>
      </c>
      <c r="F69" s="310" t="s">
        <v>954</v>
      </c>
      <c r="G69" s="310" t="s">
        <v>955</v>
      </c>
      <c r="H69" s="310" t="s">
        <v>944</v>
      </c>
      <c r="I69" s="311" t="s">
        <v>956</v>
      </c>
      <c r="J69" s="311"/>
      <c r="K69" s="311" t="s">
        <v>188</v>
      </c>
      <c r="L69" s="311" t="s">
        <v>189</v>
      </c>
      <c r="M69" s="311" t="s">
        <v>191</v>
      </c>
      <c r="N69" s="311" t="s">
        <v>192</v>
      </c>
      <c r="O69" s="311" t="s">
        <v>190</v>
      </c>
      <c r="P69" s="311" t="s">
        <v>1103</v>
      </c>
      <c r="Q69" s="101">
        <v>35123</v>
      </c>
      <c r="R69" s="75">
        <f>-Q69</f>
        <v>-35123</v>
      </c>
      <c r="S69" s="101">
        <v>-2948592.64</v>
      </c>
      <c r="T69" s="75">
        <f>-S69</f>
        <v>2948592.64</v>
      </c>
      <c r="U69" s="101" t="s">
        <v>406</v>
      </c>
      <c r="V69" s="109"/>
      <c r="W69" s="69"/>
      <c r="X69" s="69"/>
      <c r="Y69" s="69"/>
      <c r="Z69" s="69"/>
      <c r="AA69" s="69"/>
      <c r="AB69" s="39"/>
      <c r="AC69" s="39"/>
      <c r="AD69" s="39"/>
      <c r="AE69" s="93"/>
      <c r="AF69" s="93"/>
      <c r="AG69" s="93"/>
      <c r="AH69" s="93"/>
      <c r="AI69" s="93"/>
      <c r="AJ69" s="93"/>
      <c r="AK69" s="93"/>
      <c r="AL69" s="108"/>
      <c r="AM69" s="300"/>
    </row>
    <row r="70" spans="1:39" s="239" customFormat="1" ht="16.5">
      <c r="A70" s="245">
        <v>19</v>
      </c>
      <c r="B70" s="344" t="s">
        <v>615</v>
      </c>
      <c r="C70" s="345"/>
      <c r="D70" s="246">
        <v>44171</v>
      </c>
      <c r="E70" s="247" t="s">
        <v>73</v>
      </c>
      <c r="F70" s="254" t="s">
        <v>891</v>
      </c>
      <c r="G70" s="254" t="s">
        <v>892</v>
      </c>
      <c r="H70" s="254" t="s">
        <v>703</v>
      </c>
      <c r="I70" s="249" t="s">
        <v>893</v>
      </c>
      <c r="J70" s="321">
        <v>44170</v>
      </c>
      <c r="K70" s="249" t="s">
        <v>293</v>
      </c>
      <c r="L70" s="249" t="s">
        <v>189</v>
      </c>
      <c r="M70" s="249" t="s">
        <v>182</v>
      </c>
      <c r="N70" s="249" t="s">
        <v>320</v>
      </c>
      <c r="O70" s="249" t="s">
        <v>296</v>
      </c>
      <c r="P70" s="249" t="s">
        <v>1104</v>
      </c>
      <c r="Q70" s="252">
        <v>110598</v>
      </c>
      <c r="R70" s="255">
        <f>-Q70</f>
        <v>-110598</v>
      </c>
      <c r="S70" s="252">
        <v>-9284714.6899999995</v>
      </c>
      <c r="T70" s="255">
        <f>-S70</f>
        <v>9284714.6899999995</v>
      </c>
      <c r="U70" s="252" t="s">
        <v>406</v>
      </c>
      <c r="V70" s="246">
        <v>44177</v>
      </c>
      <c r="W70" s="275" t="s">
        <v>194</v>
      </c>
      <c r="X70" s="275" t="s">
        <v>194</v>
      </c>
      <c r="Y70" s="249" t="s">
        <v>194</v>
      </c>
      <c r="Z70" s="249" t="s">
        <v>194</v>
      </c>
      <c r="AA70" s="249" t="s">
        <v>194</v>
      </c>
      <c r="AB70" s="249" t="s">
        <v>194</v>
      </c>
      <c r="AC70" s="249" t="s">
        <v>194</v>
      </c>
      <c r="AD70" s="249" t="s">
        <v>194</v>
      </c>
      <c r="AE70" s="249" t="s">
        <v>194</v>
      </c>
      <c r="AF70" s="249" t="s">
        <v>194</v>
      </c>
      <c r="AG70" s="249" t="s">
        <v>194</v>
      </c>
      <c r="AH70" s="249" t="s">
        <v>194</v>
      </c>
      <c r="AI70" s="249" t="s">
        <v>194</v>
      </c>
      <c r="AJ70" s="249" t="s">
        <v>194</v>
      </c>
      <c r="AK70" s="249" t="s">
        <v>194</v>
      </c>
      <c r="AL70" s="253" t="s">
        <v>1237</v>
      </c>
      <c r="AM70" s="299" t="s">
        <v>1260</v>
      </c>
    </row>
    <row r="71" spans="1:39" s="239" customFormat="1" ht="16.5">
      <c r="A71" s="245">
        <v>20</v>
      </c>
      <c r="B71" s="344" t="s">
        <v>616</v>
      </c>
      <c r="C71" s="345"/>
      <c r="D71" s="246">
        <v>44144</v>
      </c>
      <c r="E71" s="247" t="s">
        <v>73</v>
      </c>
      <c r="F71" s="254" t="s">
        <v>846</v>
      </c>
      <c r="G71" s="249" t="s">
        <v>847</v>
      </c>
      <c r="H71" s="254" t="s">
        <v>703</v>
      </c>
      <c r="I71" s="249" t="s">
        <v>848</v>
      </c>
      <c r="J71" s="321">
        <v>44146</v>
      </c>
      <c r="K71" s="249" t="s">
        <v>293</v>
      </c>
      <c r="L71" s="249" t="s">
        <v>849</v>
      </c>
      <c r="M71" s="249" t="s">
        <v>182</v>
      </c>
      <c r="N71" s="249" t="s">
        <v>817</v>
      </c>
      <c r="O71" s="249" t="s">
        <v>818</v>
      </c>
      <c r="P71" s="249" t="s">
        <v>1105</v>
      </c>
      <c r="Q71" s="252">
        <v>103495</v>
      </c>
      <c r="R71" s="255">
        <f>-Q71</f>
        <v>-103495</v>
      </c>
      <c r="S71" s="252">
        <v>-8688475.7699999996</v>
      </c>
      <c r="T71" s="255">
        <f>-S71</f>
        <v>8688475.7699999996</v>
      </c>
      <c r="U71" s="252" t="s">
        <v>406</v>
      </c>
      <c r="V71" s="246">
        <v>44154</v>
      </c>
      <c r="W71" s="275" t="s">
        <v>194</v>
      </c>
      <c r="X71" s="275" t="s">
        <v>194</v>
      </c>
      <c r="Y71" s="249" t="s">
        <v>194</v>
      </c>
      <c r="Z71" s="249" t="s">
        <v>194</v>
      </c>
      <c r="AA71" s="249" t="s">
        <v>194</v>
      </c>
      <c r="AB71" s="249" t="s">
        <v>194</v>
      </c>
      <c r="AC71" s="249" t="s">
        <v>194</v>
      </c>
      <c r="AD71" s="249" t="s">
        <v>194</v>
      </c>
      <c r="AE71" s="249" t="s">
        <v>194</v>
      </c>
      <c r="AF71" s="249" t="s">
        <v>194</v>
      </c>
      <c r="AG71" s="249" t="s">
        <v>194</v>
      </c>
      <c r="AH71" s="249" t="s">
        <v>194</v>
      </c>
      <c r="AI71" s="249" t="s">
        <v>194</v>
      </c>
      <c r="AJ71" s="249" t="s">
        <v>194</v>
      </c>
      <c r="AK71" s="249" t="s">
        <v>194</v>
      </c>
      <c r="AL71" s="253" t="s">
        <v>1237</v>
      </c>
      <c r="AM71" s="299" t="s">
        <v>1261</v>
      </c>
    </row>
    <row r="72" spans="1:39" s="239" customFormat="1" ht="16.5">
      <c r="A72" s="92">
        <v>20</v>
      </c>
      <c r="B72" s="379" t="s">
        <v>616</v>
      </c>
      <c r="C72" s="380"/>
      <c r="D72" s="308">
        <v>44144</v>
      </c>
      <c r="E72" s="309" t="s">
        <v>73</v>
      </c>
      <c r="F72" s="310" t="s">
        <v>846</v>
      </c>
      <c r="G72" s="311" t="s">
        <v>847</v>
      </c>
      <c r="H72" s="310" t="s">
        <v>703</v>
      </c>
      <c r="I72" s="311" t="s">
        <v>848</v>
      </c>
      <c r="J72" s="311"/>
      <c r="K72" s="311" t="s">
        <v>293</v>
      </c>
      <c r="L72" s="311" t="s">
        <v>849</v>
      </c>
      <c r="M72" s="311" t="s">
        <v>182</v>
      </c>
      <c r="N72" s="311" t="s">
        <v>817</v>
      </c>
      <c r="O72" s="311" t="s">
        <v>818</v>
      </c>
      <c r="P72" s="311" t="s">
        <v>1105</v>
      </c>
      <c r="Q72" s="101">
        <v>6900</v>
      </c>
      <c r="R72" s="75">
        <f>-Q72</f>
        <v>-6900</v>
      </c>
      <c r="S72" s="101">
        <v>-579231.49</v>
      </c>
      <c r="T72" s="75">
        <f>-S72</f>
        <v>579231.49</v>
      </c>
      <c r="U72" s="101" t="s">
        <v>406</v>
      </c>
      <c r="V72" s="109"/>
      <c r="W72" s="69"/>
      <c r="X72" s="69"/>
      <c r="Y72" s="69"/>
      <c r="Z72" s="69"/>
      <c r="AA72" s="69"/>
      <c r="AB72" s="39"/>
      <c r="AC72" s="39"/>
      <c r="AD72" s="39"/>
      <c r="AE72" s="93"/>
      <c r="AF72" s="93"/>
      <c r="AG72" s="93"/>
      <c r="AH72" s="93"/>
      <c r="AI72" s="93"/>
      <c r="AJ72" s="93"/>
      <c r="AK72" s="93"/>
      <c r="AL72" s="108"/>
      <c r="AM72" s="300"/>
    </row>
    <row r="73" spans="1:39" s="239" customFormat="1" ht="16.5">
      <c r="A73" s="92"/>
      <c r="B73" s="312"/>
      <c r="C73" s="313"/>
      <c r="D73" s="308"/>
      <c r="E73" s="309"/>
      <c r="F73" s="310"/>
      <c r="G73" s="311"/>
      <c r="H73" s="310"/>
      <c r="I73" s="311"/>
      <c r="J73" s="311"/>
      <c r="K73" s="311"/>
      <c r="L73" s="311"/>
      <c r="M73" s="311"/>
      <c r="N73" s="311"/>
      <c r="O73" s="311"/>
      <c r="P73" s="311"/>
      <c r="Q73" s="314">
        <f>Q71+Q72</f>
        <v>110395</v>
      </c>
      <c r="R73" s="166">
        <f>R71+R72</f>
        <v>-110395</v>
      </c>
      <c r="S73" s="101"/>
      <c r="T73" s="166">
        <f>T71+T72</f>
        <v>9267707.2599999998</v>
      </c>
      <c r="U73" s="101"/>
      <c r="V73" s="109"/>
      <c r="W73" s="69"/>
      <c r="X73" s="69"/>
      <c r="Y73" s="69"/>
      <c r="Z73" s="69"/>
      <c r="AA73" s="69"/>
      <c r="AB73" s="39"/>
      <c r="AC73" s="39"/>
      <c r="AD73" s="39"/>
      <c r="AE73" s="93"/>
      <c r="AF73" s="93"/>
      <c r="AG73" s="93"/>
      <c r="AH73" s="93"/>
      <c r="AI73" s="93"/>
      <c r="AJ73" s="93"/>
      <c r="AK73" s="93"/>
      <c r="AL73" s="108"/>
      <c r="AM73" s="300"/>
    </row>
    <row r="74" spans="1:39" s="239" customFormat="1" ht="16.5">
      <c r="A74" s="245">
        <v>21</v>
      </c>
      <c r="B74" s="276" t="s">
        <v>617</v>
      </c>
      <c r="C74" s="277"/>
      <c r="D74" s="246">
        <v>44116</v>
      </c>
      <c r="E74" s="247" t="s">
        <v>73</v>
      </c>
      <c r="F74" s="254" t="s">
        <v>809</v>
      </c>
      <c r="G74" s="254" t="s">
        <v>810</v>
      </c>
      <c r="H74" s="254" t="s">
        <v>692</v>
      </c>
      <c r="I74" s="249" t="s">
        <v>813</v>
      </c>
      <c r="J74" s="321">
        <v>44116</v>
      </c>
      <c r="K74" s="249" t="s">
        <v>188</v>
      </c>
      <c r="L74" s="249" t="s">
        <v>378</v>
      </c>
      <c r="M74" s="249" t="s">
        <v>191</v>
      </c>
      <c r="N74" s="249" t="s">
        <v>811</v>
      </c>
      <c r="O74" s="254" t="s">
        <v>812</v>
      </c>
      <c r="P74" s="249" t="s">
        <v>1106</v>
      </c>
      <c r="Q74" s="252">
        <v>100743</v>
      </c>
      <c r="R74" s="255">
        <f>-Q74</f>
        <v>-100743</v>
      </c>
      <c r="S74" s="252">
        <v>-8457412.6199999992</v>
      </c>
      <c r="T74" s="255">
        <f>-S74</f>
        <v>8457412.6199999992</v>
      </c>
      <c r="U74" s="252" t="s">
        <v>406</v>
      </c>
      <c r="V74" s="246">
        <v>44133</v>
      </c>
      <c r="W74" s="275" t="s">
        <v>194</v>
      </c>
      <c r="X74" s="275" t="s">
        <v>194</v>
      </c>
      <c r="Y74" s="249" t="s">
        <v>194</v>
      </c>
      <c r="Z74" s="249" t="s">
        <v>194</v>
      </c>
      <c r="AA74" s="249" t="s">
        <v>194</v>
      </c>
      <c r="AB74" s="249" t="s">
        <v>194</v>
      </c>
      <c r="AC74" s="249" t="s">
        <v>194</v>
      </c>
      <c r="AD74" s="249" t="s">
        <v>194</v>
      </c>
      <c r="AE74" s="249" t="s">
        <v>194</v>
      </c>
      <c r="AF74" s="249" t="s">
        <v>194</v>
      </c>
      <c r="AG74" s="249" t="s">
        <v>194</v>
      </c>
      <c r="AH74" s="249" t="s">
        <v>194</v>
      </c>
      <c r="AI74" s="249" t="s">
        <v>194</v>
      </c>
      <c r="AJ74" s="249" t="s">
        <v>194</v>
      </c>
      <c r="AK74" s="249" t="s">
        <v>194</v>
      </c>
      <c r="AL74" s="253" t="s">
        <v>1237</v>
      </c>
      <c r="AM74" s="299" t="s">
        <v>1262</v>
      </c>
    </row>
    <row r="75" spans="1:39" s="239" customFormat="1" ht="16.5">
      <c r="A75" s="92">
        <v>21</v>
      </c>
      <c r="B75" s="325" t="s">
        <v>617</v>
      </c>
      <c r="C75" s="326"/>
      <c r="D75" s="308">
        <v>44116</v>
      </c>
      <c r="E75" s="309" t="s">
        <v>73</v>
      </c>
      <c r="F75" s="310" t="s">
        <v>809</v>
      </c>
      <c r="G75" s="310" t="s">
        <v>810</v>
      </c>
      <c r="H75" s="310" t="s">
        <v>692</v>
      </c>
      <c r="I75" s="311" t="s">
        <v>813</v>
      </c>
      <c r="J75" s="311"/>
      <c r="K75" s="311" t="s">
        <v>188</v>
      </c>
      <c r="L75" s="311" t="s">
        <v>378</v>
      </c>
      <c r="M75" s="311" t="s">
        <v>191</v>
      </c>
      <c r="N75" s="311" t="s">
        <v>811</v>
      </c>
      <c r="O75" s="310" t="s">
        <v>812</v>
      </c>
      <c r="P75" s="311" t="s">
        <v>1106</v>
      </c>
      <c r="Q75" s="101">
        <v>9854</v>
      </c>
      <c r="R75" s="75">
        <f>-Q75</f>
        <v>-9854</v>
      </c>
      <c r="S75" s="101">
        <v>-827285.28</v>
      </c>
      <c r="T75" s="75">
        <f>-S75</f>
        <v>827285.28</v>
      </c>
      <c r="U75" s="101"/>
      <c r="V75" s="109"/>
      <c r="W75" s="69"/>
      <c r="X75" s="69"/>
      <c r="Y75" s="69"/>
      <c r="Z75" s="69"/>
      <c r="AA75" s="69"/>
      <c r="AB75" s="39"/>
      <c r="AC75" s="39"/>
      <c r="AD75" s="39"/>
      <c r="AE75" s="93"/>
      <c r="AF75" s="93"/>
      <c r="AG75" s="93"/>
      <c r="AH75" s="93"/>
      <c r="AI75" s="93"/>
      <c r="AJ75" s="93"/>
      <c r="AK75" s="93"/>
      <c r="AL75" s="108"/>
      <c r="AM75" s="300"/>
    </row>
    <row r="76" spans="1:39" s="239" customFormat="1" ht="16.5">
      <c r="A76" s="323"/>
      <c r="B76" s="327"/>
      <c r="C76" s="328"/>
      <c r="D76" s="324"/>
      <c r="E76" s="315"/>
      <c r="F76" s="316"/>
      <c r="G76" s="316"/>
      <c r="H76" s="316"/>
      <c r="I76" s="317"/>
      <c r="J76" s="317"/>
      <c r="K76" s="317"/>
      <c r="L76" s="317"/>
      <c r="M76" s="317"/>
      <c r="N76" s="317"/>
      <c r="O76" s="316"/>
      <c r="P76" s="317"/>
      <c r="Q76" s="318">
        <f>Q75+Q74</f>
        <v>110597</v>
      </c>
      <c r="R76" s="170"/>
      <c r="S76" s="171"/>
      <c r="T76" s="170"/>
      <c r="U76" s="171"/>
      <c r="V76" s="172"/>
      <c r="W76" s="183"/>
      <c r="X76" s="183"/>
      <c r="Y76" s="183"/>
      <c r="Z76" s="183"/>
      <c r="AA76" s="183"/>
      <c r="AB76" s="39"/>
      <c r="AC76" s="39"/>
      <c r="AD76" s="39"/>
      <c r="AE76" s="156"/>
      <c r="AF76" s="93"/>
      <c r="AG76" s="93"/>
      <c r="AH76" s="93"/>
      <c r="AI76" s="93"/>
      <c r="AJ76" s="93"/>
      <c r="AK76" s="93"/>
      <c r="AL76" s="173"/>
      <c r="AM76" s="300"/>
    </row>
    <row r="77" spans="1:39" s="239" customFormat="1" ht="16.5">
      <c r="A77" s="245">
        <v>22</v>
      </c>
      <c r="B77" s="381" t="s">
        <v>618</v>
      </c>
      <c r="C77" s="381"/>
      <c r="D77" s="246">
        <v>44224</v>
      </c>
      <c r="E77" s="257" t="s">
        <v>73</v>
      </c>
      <c r="F77" s="254" t="s">
        <v>938</v>
      </c>
      <c r="G77" s="254" t="s">
        <v>939</v>
      </c>
      <c r="H77" s="254" t="s">
        <v>930</v>
      </c>
      <c r="I77" s="249" t="s">
        <v>940</v>
      </c>
      <c r="J77" s="321">
        <v>44227</v>
      </c>
      <c r="K77" s="249" t="s">
        <v>293</v>
      </c>
      <c r="L77" s="249" t="s">
        <v>294</v>
      </c>
      <c r="M77" s="249" t="s">
        <v>182</v>
      </c>
      <c r="N77" s="249" t="s">
        <v>941</v>
      </c>
      <c r="O77" s="249" t="s">
        <v>301</v>
      </c>
      <c r="P77" s="249" t="s">
        <v>1107</v>
      </c>
      <c r="Q77" s="252">
        <v>99646</v>
      </c>
      <c r="R77" s="255">
        <f>-Q77</f>
        <v>-99646</v>
      </c>
      <c r="S77" s="252">
        <v>-8365341.2999999998</v>
      </c>
      <c r="T77" s="255">
        <f>-S77</f>
        <v>8365341.2999999998</v>
      </c>
      <c r="U77" s="252" t="s">
        <v>406</v>
      </c>
      <c r="V77" s="246">
        <v>44231</v>
      </c>
      <c r="W77" s="275" t="s">
        <v>194</v>
      </c>
      <c r="X77" s="275" t="s">
        <v>194</v>
      </c>
      <c r="Y77" s="249" t="s">
        <v>194</v>
      </c>
      <c r="Z77" s="249" t="s">
        <v>194</v>
      </c>
      <c r="AA77" s="249" t="s">
        <v>194</v>
      </c>
      <c r="AB77" s="249" t="s">
        <v>194</v>
      </c>
      <c r="AC77" s="249" t="s">
        <v>194</v>
      </c>
      <c r="AD77" s="249" t="s">
        <v>194</v>
      </c>
      <c r="AE77" s="249" t="s">
        <v>194</v>
      </c>
      <c r="AF77" s="249" t="s">
        <v>194</v>
      </c>
      <c r="AG77" s="249" t="s">
        <v>194</v>
      </c>
      <c r="AH77" s="249" t="s">
        <v>194</v>
      </c>
      <c r="AI77" s="249" t="s">
        <v>194</v>
      </c>
      <c r="AJ77" s="249" t="s">
        <v>194</v>
      </c>
      <c r="AK77" s="249" t="s">
        <v>194</v>
      </c>
      <c r="AL77" s="253" t="s">
        <v>1237</v>
      </c>
      <c r="AM77" s="299" t="s">
        <v>1263</v>
      </c>
    </row>
    <row r="78" spans="1:39" s="239" customFormat="1" ht="16.5">
      <c r="A78" s="261">
        <v>23</v>
      </c>
      <c r="B78" s="344" t="s">
        <v>619</v>
      </c>
      <c r="C78" s="345"/>
      <c r="D78" s="262">
        <v>44146</v>
      </c>
      <c r="E78" s="263" t="s">
        <v>73</v>
      </c>
      <c r="F78" s="278" t="s">
        <v>850</v>
      </c>
      <c r="G78" s="278" t="s">
        <v>851</v>
      </c>
      <c r="H78" s="264" t="s">
        <v>703</v>
      </c>
      <c r="I78" s="264" t="s">
        <v>852</v>
      </c>
      <c r="J78" s="321">
        <v>44147</v>
      </c>
      <c r="K78" s="264" t="s">
        <v>854</v>
      </c>
      <c r="L78" s="264" t="s">
        <v>853</v>
      </c>
      <c r="M78" s="264" t="s">
        <v>182</v>
      </c>
      <c r="N78" s="264" t="s">
        <v>855</v>
      </c>
      <c r="O78" s="264" t="s">
        <v>190</v>
      </c>
      <c r="P78" s="264" t="s">
        <v>1108</v>
      </c>
      <c r="Q78" s="268">
        <v>96346</v>
      </c>
      <c r="R78" s="267">
        <f>-Q78</f>
        <v>-96346</v>
      </c>
      <c r="S78" s="268">
        <v>-8088259.29</v>
      </c>
      <c r="T78" s="267">
        <f>-S78</f>
        <v>8088259.29</v>
      </c>
      <c r="U78" s="268" t="s">
        <v>406</v>
      </c>
      <c r="V78" s="262">
        <v>44163</v>
      </c>
      <c r="W78" s="275" t="s">
        <v>194</v>
      </c>
      <c r="X78" s="275" t="s">
        <v>194</v>
      </c>
      <c r="Y78" s="249" t="s">
        <v>194</v>
      </c>
      <c r="Z78" s="249" t="s">
        <v>194</v>
      </c>
      <c r="AA78" s="249" t="s">
        <v>194</v>
      </c>
      <c r="AB78" s="249" t="s">
        <v>194</v>
      </c>
      <c r="AC78" s="249" t="s">
        <v>194</v>
      </c>
      <c r="AD78" s="249" t="s">
        <v>194</v>
      </c>
      <c r="AE78" s="249" t="s">
        <v>194</v>
      </c>
      <c r="AF78" s="249" t="s">
        <v>194</v>
      </c>
      <c r="AG78" s="249" t="s">
        <v>194</v>
      </c>
      <c r="AH78" s="249" t="s">
        <v>194</v>
      </c>
      <c r="AI78" s="249" t="s">
        <v>194</v>
      </c>
      <c r="AJ78" s="249" t="s">
        <v>194</v>
      </c>
      <c r="AK78" s="249" t="s">
        <v>194</v>
      </c>
      <c r="AL78" s="253" t="s">
        <v>1237</v>
      </c>
      <c r="AM78" s="299" t="s">
        <v>1264</v>
      </c>
    </row>
    <row r="79" spans="1:39" s="239" customFormat="1" ht="16.5">
      <c r="A79" s="245">
        <v>24</v>
      </c>
      <c r="B79" s="344" t="s">
        <v>620</v>
      </c>
      <c r="C79" s="345"/>
      <c r="D79" s="246">
        <v>44135</v>
      </c>
      <c r="E79" s="247" t="s">
        <v>171</v>
      </c>
      <c r="F79" s="278" t="s">
        <v>850</v>
      </c>
      <c r="G79" s="278" t="s">
        <v>851</v>
      </c>
      <c r="H79" s="264" t="s">
        <v>703</v>
      </c>
      <c r="I79" s="264" t="s">
        <v>852</v>
      </c>
      <c r="J79" s="322" t="s">
        <v>335</v>
      </c>
      <c r="K79" s="249" t="s">
        <v>293</v>
      </c>
      <c r="L79" s="249" t="s">
        <v>1090</v>
      </c>
      <c r="M79" s="264" t="s">
        <v>182</v>
      </c>
      <c r="N79" s="264" t="s">
        <v>855</v>
      </c>
      <c r="O79" s="249" t="s">
        <v>1089</v>
      </c>
      <c r="P79" s="249" t="s">
        <v>1109</v>
      </c>
      <c r="Q79" s="252">
        <v>94740</v>
      </c>
      <c r="R79" s="255">
        <f>-Q79</f>
        <v>-94740</v>
      </c>
      <c r="S79" s="252">
        <v>-7953457.4199999999</v>
      </c>
      <c r="T79" s="255">
        <f>-S79</f>
        <v>7953457.4199999999</v>
      </c>
      <c r="U79" s="252" t="s">
        <v>406</v>
      </c>
      <c r="V79" s="246">
        <v>44142</v>
      </c>
      <c r="W79" s="275" t="s">
        <v>194</v>
      </c>
      <c r="X79" s="275" t="s">
        <v>194</v>
      </c>
      <c r="Y79" s="249" t="s">
        <v>194</v>
      </c>
      <c r="Z79" s="249" t="s">
        <v>194</v>
      </c>
      <c r="AA79" s="249" t="s">
        <v>194</v>
      </c>
      <c r="AB79" s="249" t="s">
        <v>194</v>
      </c>
      <c r="AC79" s="249" t="s">
        <v>194</v>
      </c>
      <c r="AD79" s="249" t="s">
        <v>194</v>
      </c>
      <c r="AE79" s="249" t="s">
        <v>194</v>
      </c>
      <c r="AF79" s="249" t="s">
        <v>194</v>
      </c>
      <c r="AG79" s="249" t="s">
        <v>194</v>
      </c>
      <c r="AH79" s="249" t="s">
        <v>194</v>
      </c>
      <c r="AI79" s="249" t="s">
        <v>194</v>
      </c>
      <c r="AJ79" s="249" t="s">
        <v>194</v>
      </c>
      <c r="AK79" s="249" t="s">
        <v>194</v>
      </c>
      <c r="AL79" s="253" t="s">
        <v>1237</v>
      </c>
      <c r="AM79" s="299" t="s">
        <v>1265</v>
      </c>
    </row>
    <row r="80" spans="1:39" s="239" customFormat="1" ht="16.5">
      <c r="A80" s="261">
        <v>25</v>
      </c>
      <c r="B80" s="344" t="s">
        <v>621</v>
      </c>
      <c r="C80" s="345"/>
      <c r="D80" s="246">
        <v>44140</v>
      </c>
      <c r="E80" s="247" t="s">
        <v>73</v>
      </c>
      <c r="F80" s="249" t="s">
        <v>732</v>
      </c>
      <c r="G80" s="249" t="s">
        <v>368</v>
      </c>
      <c r="H80" s="249" t="s">
        <v>703</v>
      </c>
      <c r="I80" s="249" t="s">
        <v>733</v>
      </c>
      <c r="J80" s="321">
        <v>44140</v>
      </c>
      <c r="K80" s="249" t="s">
        <v>188</v>
      </c>
      <c r="L80" s="249" t="s">
        <v>694</v>
      </c>
      <c r="M80" s="249" t="s">
        <v>191</v>
      </c>
      <c r="N80" s="249" t="s">
        <v>312</v>
      </c>
      <c r="O80" s="249" t="s">
        <v>301</v>
      </c>
      <c r="P80" s="249" t="s">
        <v>740</v>
      </c>
      <c r="Q80" s="252">
        <f>93705</f>
        <v>93705</v>
      </c>
      <c r="R80" s="255">
        <f t="shared" ref="R80:T81" si="5">-Q80</f>
        <v>-93705</v>
      </c>
      <c r="S80" s="252">
        <f>-7866570</f>
        <v>-7866570</v>
      </c>
      <c r="T80" s="255">
        <f t="shared" si="5"/>
        <v>7866570</v>
      </c>
      <c r="U80" s="252" t="s">
        <v>406</v>
      </c>
      <c r="V80" s="246">
        <v>44150</v>
      </c>
      <c r="W80" s="275" t="s">
        <v>194</v>
      </c>
      <c r="X80" s="275" t="s">
        <v>194</v>
      </c>
      <c r="Y80" s="249" t="s">
        <v>194</v>
      </c>
      <c r="Z80" s="249" t="s">
        <v>194</v>
      </c>
      <c r="AA80" s="249" t="s">
        <v>194</v>
      </c>
      <c r="AB80" s="249" t="s">
        <v>194</v>
      </c>
      <c r="AC80" s="249" t="s">
        <v>194</v>
      </c>
      <c r="AD80" s="249" t="s">
        <v>194</v>
      </c>
      <c r="AE80" s="249" t="s">
        <v>194</v>
      </c>
      <c r="AF80" s="249" t="s">
        <v>194</v>
      </c>
      <c r="AG80" s="249" t="s">
        <v>194</v>
      </c>
      <c r="AH80" s="249" t="s">
        <v>194</v>
      </c>
      <c r="AI80" s="249" t="s">
        <v>194</v>
      </c>
      <c r="AJ80" s="249" t="s">
        <v>194</v>
      </c>
      <c r="AK80" s="249" t="s">
        <v>194</v>
      </c>
      <c r="AL80" s="253" t="s">
        <v>1237</v>
      </c>
      <c r="AM80" s="299" t="s">
        <v>1266</v>
      </c>
    </row>
    <row r="81" spans="1:40" s="239" customFormat="1" ht="16.5">
      <c r="A81" s="245">
        <v>26</v>
      </c>
      <c r="B81" s="344" t="s">
        <v>622</v>
      </c>
      <c r="C81" s="345"/>
      <c r="D81" s="246">
        <v>44273</v>
      </c>
      <c r="E81" s="247" t="s">
        <v>73</v>
      </c>
      <c r="F81" s="254" t="s">
        <v>998</v>
      </c>
      <c r="G81" s="254" t="s">
        <v>999</v>
      </c>
      <c r="H81" s="254" t="s">
        <v>930</v>
      </c>
      <c r="I81" s="249" t="s">
        <v>1000</v>
      </c>
      <c r="J81" s="321">
        <v>44273</v>
      </c>
      <c r="K81" s="249" t="s">
        <v>293</v>
      </c>
      <c r="L81" s="249" t="s">
        <v>874</v>
      </c>
      <c r="M81" s="249" t="s">
        <v>182</v>
      </c>
      <c r="N81" s="249" t="s">
        <v>320</v>
      </c>
      <c r="O81" s="249" t="s">
        <v>187</v>
      </c>
      <c r="P81" s="249" t="s">
        <v>1110</v>
      </c>
      <c r="Q81" s="252">
        <v>88335</v>
      </c>
      <c r="R81" s="255">
        <f t="shared" si="5"/>
        <v>-88335</v>
      </c>
      <c r="S81" s="252">
        <v>-7415795.4500000002</v>
      </c>
      <c r="T81" s="255">
        <f t="shared" si="5"/>
        <v>7415795.4500000002</v>
      </c>
      <c r="U81" s="252" t="s">
        <v>406</v>
      </c>
      <c r="V81" s="246">
        <v>44290</v>
      </c>
      <c r="W81" s="275" t="s">
        <v>194</v>
      </c>
      <c r="X81" s="275" t="s">
        <v>194</v>
      </c>
      <c r="Y81" s="249" t="s">
        <v>194</v>
      </c>
      <c r="Z81" s="249" t="s">
        <v>194</v>
      </c>
      <c r="AA81" s="249" t="s">
        <v>194</v>
      </c>
      <c r="AB81" s="249" t="s">
        <v>194</v>
      </c>
      <c r="AC81" s="249" t="s">
        <v>194</v>
      </c>
      <c r="AD81" s="249" t="s">
        <v>194</v>
      </c>
      <c r="AE81" s="249" t="s">
        <v>194</v>
      </c>
      <c r="AF81" s="249" t="s">
        <v>194</v>
      </c>
      <c r="AG81" s="249" t="s">
        <v>194</v>
      </c>
      <c r="AH81" s="249" t="s">
        <v>194</v>
      </c>
      <c r="AI81" s="249" t="s">
        <v>194</v>
      </c>
      <c r="AJ81" s="249" t="s">
        <v>194</v>
      </c>
      <c r="AK81" s="249" t="s">
        <v>194</v>
      </c>
      <c r="AL81" s="253" t="s">
        <v>1237</v>
      </c>
      <c r="AM81" s="299" t="s">
        <v>1267</v>
      </c>
    </row>
    <row r="82" spans="1:40" s="239" customFormat="1" ht="16.5">
      <c r="A82" s="92">
        <v>26</v>
      </c>
      <c r="B82" s="346" t="s">
        <v>622</v>
      </c>
      <c r="C82" s="347"/>
      <c r="D82" s="159">
        <v>44273</v>
      </c>
      <c r="E82" s="160" t="s">
        <v>73</v>
      </c>
      <c r="F82" s="162" t="s">
        <v>998</v>
      </c>
      <c r="G82" s="162" t="s">
        <v>999</v>
      </c>
      <c r="H82" s="162" t="s">
        <v>930</v>
      </c>
      <c r="I82" s="93" t="s">
        <v>1000</v>
      </c>
      <c r="J82" s="93"/>
      <c r="K82" s="93" t="s">
        <v>293</v>
      </c>
      <c r="L82" s="93" t="s">
        <v>874</v>
      </c>
      <c r="M82" s="67" t="s">
        <v>182</v>
      </c>
      <c r="N82" s="93" t="s">
        <v>320</v>
      </c>
      <c r="O82" s="93" t="s">
        <v>187</v>
      </c>
      <c r="P82" s="93" t="s">
        <v>1110</v>
      </c>
      <c r="Q82" s="63">
        <v>24932</v>
      </c>
      <c r="R82" s="75">
        <f t="shared" ref="R82:T90" si="6">-Q82</f>
        <v>-24932</v>
      </c>
      <c r="S82" s="63">
        <v>-2093068.26</v>
      </c>
      <c r="T82" s="75">
        <f t="shared" si="6"/>
        <v>2093068.26</v>
      </c>
      <c r="U82" s="101" t="s">
        <v>406</v>
      </c>
      <c r="V82" s="109"/>
      <c r="W82" s="69"/>
      <c r="X82" s="69"/>
      <c r="Y82" s="69"/>
      <c r="Z82" s="69"/>
      <c r="AA82" s="69"/>
      <c r="AB82" s="39"/>
      <c r="AC82" s="39"/>
      <c r="AD82" s="39"/>
      <c r="AE82" s="93"/>
      <c r="AF82" s="93"/>
      <c r="AG82" s="93"/>
      <c r="AH82" s="93"/>
      <c r="AI82" s="93"/>
      <c r="AJ82" s="93"/>
      <c r="AK82" s="93"/>
      <c r="AL82" s="108"/>
      <c r="AM82" s="300"/>
    </row>
    <row r="83" spans="1:40" s="239" customFormat="1" ht="16.5">
      <c r="A83" s="245">
        <v>27</v>
      </c>
      <c r="B83" s="344" t="s">
        <v>623</v>
      </c>
      <c r="C83" s="345"/>
      <c r="D83" s="246">
        <v>44210</v>
      </c>
      <c r="E83" s="247" t="s">
        <v>73</v>
      </c>
      <c r="F83" s="254" t="s">
        <v>928</v>
      </c>
      <c r="G83" s="254" t="s">
        <v>929</v>
      </c>
      <c r="H83" s="254" t="s">
        <v>930</v>
      </c>
      <c r="I83" s="249" t="s">
        <v>931</v>
      </c>
      <c r="J83" s="321">
        <v>44210</v>
      </c>
      <c r="K83" s="249" t="s">
        <v>293</v>
      </c>
      <c r="L83" s="249" t="s">
        <v>932</v>
      </c>
      <c r="M83" s="248" t="s">
        <v>182</v>
      </c>
      <c r="N83" s="254" t="s">
        <v>933</v>
      </c>
      <c r="O83" s="249" t="s">
        <v>187</v>
      </c>
      <c r="P83" s="249" t="s">
        <v>1111</v>
      </c>
      <c r="Q83" s="250">
        <v>84576</v>
      </c>
      <c r="R83" s="255">
        <f t="shared" si="6"/>
        <v>-84576</v>
      </c>
      <c r="S83" s="250">
        <v>-7100165.2699999996</v>
      </c>
      <c r="T83" s="255">
        <f t="shared" si="6"/>
        <v>7100165.2699999996</v>
      </c>
      <c r="U83" s="252" t="s">
        <v>406</v>
      </c>
      <c r="V83" s="246">
        <v>44220</v>
      </c>
      <c r="W83" s="275" t="s">
        <v>194</v>
      </c>
      <c r="X83" s="275" t="s">
        <v>194</v>
      </c>
      <c r="Y83" s="249" t="s">
        <v>194</v>
      </c>
      <c r="Z83" s="249" t="s">
        <v>194</v>
      </c>
      <c r="AA83" s="249" t="s">
        <v>194</v>
      </c>
      <c r="AB83" s="249" t="s">
        <v>194</v>
      </c>
      <c r="AC83" s="249" t="s">
        <v>194</v>
      </c>
      <c r="AD83" s="249" t="s">
        <v>194</v>
      </c>
      <c r="AE83" s="249" t="s">
        <v>194</v>
      </c>
      <c r="AF83" s="249" t="s">
        <v>194</v>
      </c>
      <c r="AG83" s="249" t="s">
        <v>194</v>
      </c>
      <c r="AH83" s="249" t="s">
        <v>194</v>
      </c>
      <c r="AI83" s="249" t="s">
        <v>194</v>
      </c>
      <c r="AJ83" s="249" t="s">
        <v>194</v>
      </c>
      <c r="AK83" s="249" t="s">
        <v>194</v>
      </c>
      <c r="AL83" s="253" t="s">
        <v>1237</v>
      </c>
      <c r="AM83" s="299" t="s">
        <v>1268</v>
      </c>
    </row>
    <row r="84" spans="1:40" s="239" customFormat="1" ht="16.5">
      <c r="A84" s="245">
        <v>28</v>
      </c>
      <c r="B84" s="344" t="s">
        <v>624</v>
      </c>
      <c r="C84" s="345"/>
      <c r="D84" s="246">
        <v>44276</v>
      </c>
      <c r="E84" s="247" t="s">
        <v>73</v>
      </c>
      <c r="F84" s="254" t="s">
        <v>1004</v>
      </c>
      <c r="G84" s="254" t="s">
        <v>1005</v>
      </c>
      <c r="H84" s="254" t="s">
        <v>930</v>
      </c>
      <c r="I84" s="249" t="s">
        <v>1006</v>
      </c>
      <c r="J84" s="321">
        <v>44248</v>
      </c>
      <c r="K84" s="249" t="s">
        <v>188</v>
      </c>
      <c r="L84" s="249" t="s">
        <v>1007</v>
      </c>
      <c r="M84" s="248" t="s">
        <v>369</v>
      </c>
      <c r="N84" s="249" t="s">
        <v>381</v>
      </c>
      <c r="O84" s="249" t="s">
        <v>187</v>
      </c>
      <c r="P84" s="249" t="s">
        <v>1112</v>
      </c>
      <c r="Q84" s="250">
        <v>81323</v>
      </c>
      <c r="R84" s="255">
        <f t="shared" si="6"/>
        <v>-81323</v>
      </c>
      <c r="S84" s="255">
        <v>-6827142.2400000002</v>
      </c>
      <c r="T84" s="255">
        <f t="shared" si="6"/>
        <v>6827142.2400000002</v>
      </c>
      <c r="U84" s="252" t="s">
        <v>406</v>
      </c>
      <c r="V84" s="246">
        <v>44282</v>
      </c>
      <c r="W84" s="275" t="s">
        <v>194</v>
      </c>
      <c r="X84" s="275" t="s">
        <v>194</v>
      </c>
      <c r="Y84" s="249" t="s">
        <v>194</v>
      </c>
      <c r="Z84" s="249" t="s">
        <v>194</v>
      </c>
      <c r="AA84" s="249" t="s">
        <v>194</v>
      </c>
      <c r="AB84" s="249" t="s">
        <v>194</v>
      </c>
      <c r="AC84" s="249" t="s">
        <v>194</v>
      </c>
      <c r="AD84" s="249" t="s">
        <v>194</v>
      </c>
      <c r="AE84" s="249" t="s">
        <v>194</v>
      </c>
      <c r="AF84" s="249" t="s">
        <v>194</v>
      </c>
      <c r="AG84" s="249" t="s">
        <v>194</v>
      </c>
      <c r="AH84" s="249" t="s">
        <v>194</v>
      </c>
      <c r="AI84" s="249" t="s">
        <v>194</v>
      </c>
      <c r="AJ84" s="249" t="s">
        <v>194</v>
      </c>
      <c r="AK84" s="249" t="s">
        <v>194</v>
      </c>
      <c r="AL84" s="253" t="s">
        <v>1237</v>
      </c>
      <c r="AM84" s="299" t="s">
        <v>1269</v>
      </c>
    </row>
    <row r="85" spans="1:40" s="239" customFormat="1" ht="16.5">
      <c r="A85" s="245">
        <v>29</v>
      </c>
      <c r="B85" s="344" t="s">
        <v>625</v>
      </c>
      <c r="C85" s="345"/>
      <c r="D85" s="246">
        <v>44028</v>
      </c>
      <c r="E85" s="247" t="s">
        <v>73</v>
      </c>
      <c r="F85" s="248" t="s">
        <v>690</v>
      </c>
      <c r="G85" s="249" t="s">
        <v>691</v>
      </c>
      <c r="H85" s="249" t="s">
        <v>692</v>
      </c>
      <c r="I85" s="249" t="s">
        <v>693</v>
      </c>
      <c r="J85" s="321">
        <v>44029</v>
      </c>
      <c r="K85" s="249" t="s">
        <v>188</v>
      </c>
      <c r="L85" s="249" t="s">
        <v>695</v>
      </c>
      <c r="M85" s="248" t="s">
        <v>191</v>
      </c>
      <c r="N85" s="249" t="s">
        <v>320</v>
      </c>
      <c r="O85" s="249" t="s">
        <v>187</v>
      </c>
      <c r="P85" s="249" t="s">
        <v>741</v>
      </c>
      <c r="Q85" s="280">
        <v>78642.240000000005</v>
      </c>
      <c r="R85" s="255">
        <f t="shared" si="6"/>
        <v>-78642.240000000005</v>
      </c>
      <c r="S85" s="250">
        <v>-6602016.0499999998</v>
      </c>
      <c r="T85" s="255">
        <f t="shared" si="6"/>
        <v>6602016.0499999998</v>
      </c>
      <c r="U85" s="252" t="s">
        <v>406</v>
      </c>
      <c r="V85" s="246">
        <v>44027</v>
      </c>
      <c r="W85" s="275" t="s">
        <v>194</v>
      </c>
      <c r="X85" s="275" t="s">
        <v>194</v>
      </c>
      <c r="Y85" s="249" t="s">
        <v>194</v>
      </c>
      <c r="Z85" s="249" t="s">
        <v>194</v>
      </c>
      <c r="AA85" s="249" t="s">
        <v>194</v>
      </c>
      <c r="AB85" s="249" t="s">
        <v>194</v>
      </c>
      <c r="AC85" s="249" t="s">
        <v>194</v>
      </c>
      <c r="AD85" s="249" t="s">
        <v>194</v>
      </c>
      <c r="AE85" s="249" t="s">
        <v>194</v>
      </c>
      <c r="AF85" s="249" t="s">
        <v>194</v>
      </c>
      <c r="AG85" s="249" t="s">
        <v>194</v>
      </c>
      <c r="AH85" s="249" t="s">
        <v>194</v>
      </c>
      <c r="AI85" s="249" t="s">
        <v>194</v>
      </c>
      <c r="AJ85" s="249" t="s">
        <v>194</v>
      </c>
      <c r="AK85" s="249" t="s">
        <v>194</v>
      </c>
      <c r="AL85" s="253" t="s">
        <v>1237</v>
      </c>
      <c r="AM85" s="299" t="s">
        <v>1270</v>
      </c>
    </row>
    <row r="86" spans="1:40" s="239" customFormat="1" ht="16.5">
      <c r="A86" s="245">
        <v>30</v>
      </c>
      <c r="B86" s="344" t="s">
        <v>626</v>
      </c>
      <c r="C86" s="345"/>
      <c r="D86" s="246">
        <v>44125</v>
      </c>
      <c r="E86" s="247" t="s">
        <v>73</v>
      </c>
      <c r="F86" s="254" t="s">
        <v>841</v>
      </c>
      <c r="G86" s="254" t="s">
        <v>842</v>
      </c>
      <c r="H86" s="254" t="s">
        <v>703</v>
      </c>
      <c r="I86" s="249"/>
      <c r="J86" s="249"/>
      <c r="K86" s="249" t="s">
        <v>293</v>
      </c>
      <c r="L86" s="248" t="s">
        <v>294</v>
      </c>
      <c r="M86" s="248" t="s">
        <v>182</v>
      </c>
      <c r="N86" s="249" t="s">
        <v>295</v>
      </c>
      <c r="O86" s="249" t="s">
        <v>187</v>
      </c>
      <c r="P86" s="249" t="s">
        <v>1113</v>
      </c>
      <c r="Q86" s="250">
        <v>73943</v>
      </c>
      <c r="R86" s="255">
        <f t="shared" si="6"/>
        <v>-73943</v>
      </c>
      <c r="S86" s="250">
        <v>-6207538.3600000003</v>
      </c>
      <c r="T86" s="255">
        <f t="shared" si="6"/>
        <v>6207538.3600000003</v>
      </c>
      <c r="U86" s="252" t="s">
        <v>406</v>
      </c>
      <c r="V86" s="246">
        <v>44133</v>
      </c>
      <c r="W86" s="275" t="s">
        <v>194</v>
      </c>
      <c r="X86" s="275" t="s">
        <v>194</v>
      </c>
      <c r="Y86" s="249" t="s">
        <v>194</v>
      </c>
      <c r="Z86" s="249" t="s">
        <v>194</v>
      </c>
      <c r="AA86" s="249" t="s">
        <v>194</v>
      </c>
      <c r="AB86" s="249" t="s">
        <v>194</v>
      </c>
      <c r="AC86" s="249" t="s">
        <v>194</v>
      </c>
      <c r="AD86" s="249" t="s">
        <v>194</v>
      </c>
      <c r="AE86" s="249" t="s">
        <v>194</v>
      </c>
      <c r="AF86" s="249" t="s">
        <v>194</v>
      </c>
      <c r="AG86" s="249" t="s">
        <v>194</v>
      </c>
      <c r="AH86" s="249" t="s">
        <v>194</v>
      </c>
      <c r="AI86" s="249" t="s">
        <v>194</v>
      </c>
      <c r="AJ86" s="249" t="s">
        <v>194</v>
      </c>
      <c r="AK86" s="249" t="s">
        <v>194</v>
      </c>
      <c r="AL86" s="253" t="s">
        <v>1237</v>
      </c>
      <c r="AM86" s="299" t="s">
        <v>1271</v>
      </c>
    </row>
    <row r="87" spans="1:40" s="239" customFormat="1" ht="16.5">
      <c r="A87" s="245">
        <v>31</v>
      </c>
      <c r="B87" s="344" t="s">
        <v>627</v>
      </c>
      <c r="C87" s="345"/>
      <c r="D87" s="246">
        <v>44283</v>
      </c>
      <c r="E87" s="247" t="s">
        <v>73</v>
      </c>
      <c r="F87" s="260" t="s">
        <v>1012</v>
      </c>
      <c r="G87" s="260" t="s">
        <v>1013</v>
      </c>
      <c r="H87" s="260" t="s">
        <v>944</v>
      </c>
      <c r="I87" s="249" t="s">
        <v>1014</v>
      </c>
      <c r="J87" s="321">
        <v>44283</v>
      </c>
      <c r="K87" s="249" t="s">
        <v>293</v>
      </c>
      <c r="L87" s="249" t="s">
        <v>906</v>
      </c>
      <c r="M87" s="248" t="s">
        <v>182</v>
      </c>
      <c r="N87" s="249" t="s">
        <v>960</v>
      </c>
      <c r="O87" s="249" t="s">
        <v>187</v>
      </c>
      <c r="P87" s="249" t="s">
        <v>1114</v>
      </c>
      <c r="Q87" s="250">
        <v>71995</v>
      </c>
      <c r="R87" s="255">
        <f t="shared" si="6"/>
        <v>-71995</v>
      </c>
      <c r="S87" s="250">
        <v>-6044043.21</v>
      </c>
      <c r="T87" s="255">
        <f t="shared" si="6"/>
        <v>6044043.21</v>
      </c>
      <c r="U87" s="252" t="s">
        <v>406</v>
      </c>
      <c r="V87" s="246">
        <v>44291</v>
      </c>
      <c r="W87" s="275" t="s">
        <v>194</v>
      </c>
      <c r="X87" s="275" t="s">
        <v>194</v>
      </c>
      <c r="Y87" s="249" t="s">
        <v>194</v>
      </c>
      <c r="Z87" s="249" t="s">
        <v>194</v>
      </c>
      <c r="AA87" s="249" t="s">
        <v>194</v>
      </c>
      <c r="AB87" s="249" t="s">
        <v>194</v>
      </c>
      <c r="AC87" s="249" t="s">
        <v>194</v>
      </c>
      <c r="AD87" s="249" t="s">
        <v>194</v>
      </c>
      <c r="AE87" s="249" t="s">
        <v>194</v>
      </c>
      <c r="AF87" s="249" t="s">
        <v>194</v>
      </c>
      <c r="AG87" s="249" t="s">
        <v>194</v>
      </c>
      <c r="AH87" s="249" t="s">
        <v>194</v>
      </c>
      <c r="AI87" s="249" t="s">
        <v>194</v>
      </c>
      <c r="AJ87" s="249" t="s">
        <v>194</v>
      </c>
      <c r="AK87" s="249" t="s">
        <v>194</v>
      </c>
      <c r="AL87" s="253" t="s">
        <v>1237</v>
      </c>
      <c r="AM87" s="299" t="s">
        <v>1272</v>
      </c>
    </row>
    <row r="88" spans="1:40" s="239" customFormat="1" ht="16.5">
      <c r="A88" s="245">
        <v>32</v>
      </c>
      <c r="B88" s="344" t="s">
        <v>628</v>
      </c>
      <c r="C88" s="345"/>
      <c r="D88" s="246">
        <v>44183</v>
      </c>
      <c r="E88" s="247" t="s">
        <v>73</v>
      </c>
      <c r="F88" s="254" t="s">
        <v>900</v>
      </c>
      <c r="G88" s="254" t="s">
        <v>901</v>
      </c>
      <c r="H88" s="254" t="s">
        <v>788</v>
      </c>
      <c r="I88" s="249" t="s">
        <v>902</v>
      </c>
      <c r="J88" s="321">
        <v>44183</v>
      </c>
      <c r="K88" s="249" t="s">
        <v>188</v>
      </c>
      <c r="L88" s="249" t="s">
        <v>189</v>
      </c>
      <c r="M88" s="248" t="s">
        <v>191</v>
      </c>
      <c r="N88" s="249" t="s">
        <v>390</v>
      </c>
      <c r="O88" s="249" t="s">
        <v>187</v>
      </c>
      <c r="P88" s="249" t="s">
        <v>1115</v>
      </c>
      <c r="Q88" s="250">
        <v>68695</v>
      </c>
      <c r="R88" s="255">
        <f t="shared" si="6"/>
        <v>-68695</v>
      </c>
      <c r="S88" s="250">
        <v>-5767009.0499999998</v>
      </c>
      <c r="T88" s="255">
        <f t="shared" si="6"/>
        <v>5767009.0499999998</v>
      </c>
      <c r="U88" s="252" t="s">
        <v>406</v>
      </c>
      <c r="V88" s="246">
        <v>44184</v>
      </c>
      <c r="W88" s="275" t="s">
        <v>194</v>
      </c>
      <c r="X88" s="275" t="s">
        <v>194</v>
      </c>
      <c r="Y88" s="249" t="s">
        <v>194</v>
      </c>
      <c r="Z88" s="249" t="s">
        <v>194</v>
      </c>
      <c r="AA88" s="249" t="s">
        <v>194</v>
      </c>
      <c r="AB88" s="249" t="s">
        <v>194</v>
      </c>
      <c r="AC88" s="249" t="s">
        <v>194</v>
      </c>
      <c r="AD88" s="249" t="s">
        <v>194</v>
      </c>
      <c r="AE88" s="249" t="s">
        <v>194</v>
      </c>
      <c r="AF88" s="249" t="s">
        <v>194</v>
      </c>
      <c r="AG88" s="249" t="s">
        <v>194</v>
      </c>
      <c r="AH88" s="249" t="s">
        <v>194</v>
      </c>
      <c r="AI88" s="249" t="s">
        <v>194</v>
      </c>
      <c r="AJ88" s="249" t="s">
        <v>194</v>
      </c>
      <c r="AK88" s="249" t="s">
        <v>194</v>
      </c>
      <c r="AL88" s="253" t="s">
        <v>1237</v>
      </c>
      <c r="AM88" s="299" t="s">
        <v>1273</v>
      </c>
    </row>
    <row r="89" spans="1:40" s="239" customFormat="1" ht="16.5">
      <c r="A89" s="245">
        <v>33</v>
      </c>
      <c r="B89" s="344" t="s">
        <v>630</v>
      </c>
      <c r="C89" s="345"/>
      <c r="D89" s="246">
        <v>44143</v>
      </c>
      <c r="E89" s="247" t="s">
        <v>73</v>
      </c>
      <c r="F89" s="254" t="s">
        <v>843</v>
      </c>
      <c r="G89" s="254" t="s">
        <v>844</v>
      </c>
      <c r="H89" s="254" t="s">
        <v>788</v>
      </c>
      <c r="I89" s="249" t="s">
        <v>845</v>
      </c>
      <c r="J89" s="321">
        <v>44143</v>
      </c>
      <c r="K89" s="249" t="s">
        <v>293</v>
      </c>
      <c r="L89" s="249" t="s">
        <v>189</v>
      </c>
      <c r="M89" s="248" t="s">
        <v>182</v>
      </c>
      <c r="N89" s="249" t="s">
        <v>384</v>
      </c>
      <c r="O89" s="249" t="s">
        <v>187</v>
      </c>
      <c r="P89" s="249" t="s">
        <v>1116</v>
      </c>
      <c r="Q89" s="250">
        <v>67524</v>
      </c>
      <c r="R89" s="255">
        <f t="shared" si="6"/>
        <v>-67524</v>
      </c>
      <c r="S89" s="250">
        <v>-5668643.1600000001</v>
      </c>
      <c r="T89" s="255">
        <f t="shared" si="6"/>
        <v>5668643.1600000001</v>
      </c>
      <c r="U89" s="252" t="s">
        <v>406</v>
      </c>
      <c r="V89" s="246">
        <v>44150</v>
      </c>
      <c r="W89" s="275" t="s">
        <v>194</v>
      </c>
      <c r="X89" s="275" t="s">
        <v>194</v>
      </c>
      <c r="Y89" s="249" t="s">
        <v>194</v>
      </c>
      <c r="Z89" s="249" t="s">
        <v>194</v>
      </c>
      <c r="AA89" s="249" t="s">
        <v>194</v>
      </c>
      <c r="AB89" s="249" t="s">
        <v>194</v>
      </c>
      <c r="AC89" s="249" t="s">
        <v>194</v>
      </c>
      <c r="AD89" s="249" t="s">
        <v>194</v>
      </c>
      <c r="AE89" s="249" t="s">
        <v>194</v>
      </c>
      <c r="AF89" s="249" t="s">
        <v>194</v>
      </c>
      <c r="AG89" s="249" t="s">
        <v>194</v>
      </c>
      <c r="AH89" s="249" t="s">
        <v>194</v>
      </c>
      <c r="AI89" s="249" t="s">
        <v>194</v>
      </c>
      <c r="AJ89" s="249" t="s">
        <v>194</v>
      </c>
      <c r="AK89" s="249" t="s">
        <v>194</v>
      </c>
      <c r="AL89" s="253" t="s">
        <v>1237</v>
      </c>
      <c r="AM89" s="299" t="s">
        <v>1274</v>
      </c>
    </row>
    <row r="90" spans="1:40" s="239" customFormat="1" ht="16.5">
      <c r="A90" s="92">
        <v>33</v>
      </c>
      <c r="B90" s="346" t="s">
        <v>630</v>
      </c>
      <c r="C90" s="347"/>
      <c r="D90" s="159">
        <v>44143</v>
      </c>
      <c r="E90" s="160" t="s">
        <v>73</v>
      </c>
      <c r="F90" s="162" t="s">
        <v>843</v>
      </c>
      <c r="G90" s="162" t="s">
        <v>844</v>
      </c>
      <c r="H90" s="162" t="s">
        <v>788</v>
      </c>
      <c r="I90" s="93" t="s">
        <v>845</v>
      </c>
      <c r="J90" s="93"/>
      <c r="K90" s="93" t="s">
        <v>293</v>
      </c>
      <c r="L90" s="93" t="s">
        <v>189</v>
      </c>
      <c r="M90" s="67" t="s">
        <v>182</v>
      </c>
      <c r="N90" s="93" t="s">
        <v>384</v>
      </c>
      <c r="O90" s="93" t="s">
        <v>187</v>
      </c>
      <c r="P90" s="93" t="s">
        <v>1116</v>
      </c>
      <c r="Q90" s="63">
        <v>13599</v>
      </c>
      <c r="R90" s="75">
        <f t="shared" si="6"/>
        <v>-13599</v>
      </c>
      <c r="S90" s="63">
        <v>-1141701.53</v>
      </c>
      <c r="T90" s="75">
        <f t="shared" si="6"/>
        <v>1141701.53</v>
      </c>
      <c r="U90" s="101"/>
      <c r="V90" s="109"/>
      <c r="W90" s="69"/>
      <c r="X90" s="69"/>
      <c r="Y90" s="69"/>
      <c r="Z90" s="69"/>
      <c r="AA90" s="69"/>
      <c r="AB90" s="39"/>
      <c r="AC90" s="39"/>
      <c r="AD90" s="39"/>
      <c r="AE90" s="93"/>
      <c r="AF90" s="93"/>
      <c r="AG90" s="93"/>
      <c r="AH90" s="93"/>
      <c r="AI90" s="93"/>
      <c r="AJ90" s="93"/>
      <c r="AK90" s="93"/>
      <c r="AL90" s="108"/>
      <c r="AM90" s="300"/>
    </row>
    <row r="91" spans="1:40" s="239" customFormat="1" ht="16.5">
      <c r="A91" s="245">
        <v>34</v>
      </c>
      <c r="B91" s="344" t="s">
        <v>631</v>
      </c>
      <c r="C91" s="345"/>
      <c r="D91" s="246">
        <v>44083</v>
      </c>
      <c r="E91" s="247" t="s">
        <v>73</v>
      </c>
      <c r="F91" s="248" t="s">
        <v>778</v>
      </c>
      <c r="G91" s="249" t="s">
        <v>779</v>
      </c>
      <c r="H91" s="249" t="s">
        <v>780</v>
      </c>
      <c r="I91" s="249" t="s">
        <v>781</v>
      </c>
      <c r="J91" s="321">
        <v>44083</v>
      </c>
      <c r="K91" s="249" t="s">
        <v>188</v>
      </c>
      <c r="L91" s="248" t="s">
        <v>189</v>
      </c>
      <c r="M91" s="248" t="s">
        <v>328</v>
      </c>
      <c r="N91" s="249" t="s">
        <v>320</v>
      </c>
      <c r="O91" s="249" t="s">
        <v>187</v>
      </c>
      <c r="P91" s="249" t="s">
        <v>1121</v>
      </c>
      <c r="Q91" s="280">
        <v>66298.583999999988</v>
      </c>
      <c r="R91" s="281">
        <f>-66298.58</f>
        <v>-66298.58</v>
      </c>
      <c r="S91" s="250">
        <v>-5565765.79</v>
      </c>
      <c r="T91" s="281">
        <f>-66298.58</f>
        <v>-66298.58</v>
      </c>
      <c r="U91" s="252" t="s">
        <v>406</v>
      </c>
      <c r="V91" s="303">
        <v>44093</v>
      </c>
      <c r="W91" s="275" t="s">
        <v>194</v>
      </c>
      <c r="X91" s="275" t="s">
        <v>194</v>
      </c>
      <c r="Y91" s="249" t="s">
        <v>194</v>
      </c>
      <c r="Z91" s="249" t="s">
        <v>194</v>
      </c>
      <c r="AA91" s="249" t="s">
        <v>194</v>
      </c>
      <c r="AB91" s="249" t="s">
        <v>194</v>
      </c>
      <c r="AC91" s="249" t="s">
        <v>194</v>
      </c>
      <c r="AD91" s="249" t="s">
        <v>194</v>
      </c>
      <c r="AE91" s="249" t="s">
        <v>194</v>
      </c>
      <c r="AF91" s="249" t="s">
        <v>194</v>
      </c>
      <c r="AG91" s="249" t="s">
        <v>194</v>
      </c>
      <c r="AH91" s="249" t="s">
        <v>194</v>
      </c>
      <c r="AI91" s="249" t="s">
        <v>194</v>
      </c>
      <c r="AJ91" s="249" t="s">
        <v>194</v>
      </c>
      <c r="AK91" s="249" t="s">
        <v>194</v>
      </c>
      <c r="AL91" s="253" t="s">
        <v>1237</v>
      </c>
      <c r="AM91" s="299" t="s">
        <v>1275</v>
      </c>
    </row>
    <row r="92" spans="1:40" s="239" customFormat="1" ht="16.5">
      <c r="A92" s="245">
        <v>35</v>
      </c>
      <c r="B92" s="344" t="s">
        <v>632</v>
      </c>
      <c r="C92" s="345"/>
      <c r="D92" s="246">
        <v>44042</v>
      </c>
      <c r="E92" s="247" t="s">
        <v>171</v>
      </c>
      <c r="F92" s="249" t="s">
        <v>400</v>
      </c>
      <c r="G92" s="249" t="s">
        <v>400</v>
      </c>
      <c r="H92" s="249" t="s">
        <v>400</v>
      </c>
      <c r="I92" s="249" t="s">
        <v>400</v>
      </c>
      <c r="J92" s="329" t="s">
        <v>335</v>
      </c>
      <c r="K92" s="249" t="s">
        <v>188</v>
      </c>
      <c r="L92" s="249" t="s">
        <v>1088</v>
      </c>
      <c r="M92" s="249" t="s">
        <v>400</v>
      </c>
      <c r="N92" s="249" t="s">
        <v>400</v>
      </c>
      <c r="O92" s="253" t="s">
        <v>1089</v>
      </c>
      <c r="P92" s="253" t="s">
        <v>1117</v>
      </c>
      <c r="Q92" s="250">
        <v>63352</v>
      </c>
      <c r="R92" s="255">
        <f>-Q92</f>
        <v>-63352</v>
      </c>
      <c r="S92" s="250">
        <v>-5318456.6500000004</v>
      </c>
      <c r="T92" s="255">
        <f>-S92</f>
        <v>5318456.6500000004</v>
      </c>
      <c r="U92" s="252" t="s">
        <v>406</v>
      </c>
      <c r="V92" s="303">
        <v>44051</v>
      </c>
      <c r="W92" s="275" t="s">
        <v>194</v>
      </c>
      <c r="X92" s="275" t="s">
        <v>194</v>
      </c>
      <c r="Y92" s="249" t="s">
        <v>194</v>
      </c>
      <c r="Z92" s="249" t="s">
        <v>194</v>
      </c>
      <c r="AA92" s="249" t="s">
        <v>194</v>
      </c>
      <c r="AB92" s="249" t="s">
        <v>194</v>
      </c>
      <c r="AC92" s="249" t="s">
        <v>194</v>
      </c>
      <c r="AD92" s="249" t="s">
        <v>194</v>
      </c>
      <c r="AE92" s="249" t="s">
        <v>194</v>
      </c>
      <c r="AF92" s="249" t="s">
        <v>194</v>
      </c>
      <c r="AG92" s="249" t="s">
        <v>194</v>
      </c>
      <c r="AH92" s="249" t="s">
        <v>194</v>
      </c>
      <c r="AI92" s="249" t="s">
        <v>194</v>
      </c>
      <c r="AJ92" s="249" t="s">
        <v>194</v>
      </c>
      <c r="AK92" s="249" t="s">
        <v>194</v>
      </c>
      <c r="AL92" s="253" t="s">
        <v>1237</v>
      </c>
      <c r="AM92" s="299" t="s">
        <v>1276</v>
      </c>
    </row>
    <row r="93" spans="1:40" s="239" customFormat="1" ht="16.5">
      <c r="A93" s="245">
        <v>36</v>
      </c>
      <c r="B93" s="344" t="s">
        <v>634</v>
      </c>
      <c r="C93" s="345"/>
      <c r="D93" s="246">
        <v>44299</v>
      </c>
      <c r="E93" s="247" t="s">
        <v>73</v>
      </c>
      <c r="F93" s="254" t="s">
        <v>1018</v>
      </c>
      <c r="G93" s="254" t="s">
        <v>1019</v>
      </c>
      <c r="H93" s="254" t="s">
        <v>1020</v>
      </c>
      <c r="I93" s="249" t="s">
        <v>1021</v>
      </c>
      <c r="J93" s="321">
        <v>44300</v>
      </c>
      <c r="K93" s="249" t="s">
        <v>293</v>
      </c>
      <c r="L93" s="249" t="s">
        <v>531</v>
      </c>
      <c r="M93" s="249" t="s">
        <v>376</v>
      </c>
      <c r="N93" s="249" t="s">
        <v>320</v>
      </c>
      <c r="O93" s="253" t="s">
        <v>187</v>
      </c>
      <c r="P93" s="253" t="s">
        <v>1195</v>
      </c>
      <c r="Q93" s="250">
        <v>60748</v>
      </c>
      <c r="R93" s="255">
        <f t="shared" ref="R93:T98" si="7">-Q93</f>
        <v>-60748</v>
      </c>
      <c r="S93" s="250">
        <v>-5099834.9000000004</v>
      </c>
      <c r="T93" s="255">
        <f t="shared" si="7"/>
        <v>5099834.9000000004</v>
      </c>
      <c r="U93" s="252" t="s">
        <v>406</v>
      </c>
      <c r="V93" s="304" t="s">
        <v>1334</v>
      </c>
      <c r="W93" s="275" t="s">
        <v>194</v>
      </c>
      <c r="X93" s="275" t="s">
        <v>194</v>
      </c>
      <c r="Y93" s="249" t="s">
        <v>194</v>
      </c>
      <c r="Z93" s="249" t="s">
        <v>194</v>
      </c>
      <c r="AA93" s="249" t="s">
        <v>194</v>
      </c>
      <c r="AB93" s="249" t="s">
        <v>194</v>
      </c>
      <c r="AC93" s="249" t="s">
        <v>194</v>
      </c>
      <c r="AD93" s="249" t="s">
        <v>194</v>
      </c>
      <c r="AE93" s="249" t="s">
        <v>194</v>
      </c>
      <c r="AF93" s="249" t="s">
        <v>194</v>
      </c>
      <c r="AG93" s="249" t="s">
        <v>194</v>
      </c>
      <c r="AH93" s="249" t="s">
        <v>194</v>
      </c>
      <c r="AI93" s="249" t="s">
        <v>194</v>
      </c>
      <c r="AJ93" s="249" t="s">
        <v>194</v>
      </c>
      <c r="AK93" s="249" t="s">
        <v>194</v>
      </c>
      <c r="AL93" s="253" t="s">
        <v>1237</v>
      </c>
      <c r="AM93" s="299" t="s">
        <v>1277</v>
      </c>
    </row>
    <row r="94" spans="1:40" s="239" customFormat="1" ht="16.5">
      <c r="A94" s="245">
        <v>37</v>
      </c>
      <c r="B94" s="344" t="s">
        <v>635</v>
      </c>
      <c r="C94" s="345"/>
      <c r="D94" s="246">
        <v>44303</v>
      </c>
      <c r="E94" s="247" t="s">
        <v>73</v>
      </c>
      <c r="F94" s="260" t="s">
        <v>1022</v>
      </c>
      <c r="G94" s="260" t="s">
        <v>1023</v>
      </c>
      <c r="H94" s="260" t="s">
        <v>930</v>
      </c>
      <c r="I94" s="249" t="s">
        <v>1027</v>
      </c>
      <c r="J94" s="321">
        <v>44305</v>
      </c>
      <c r="K94" s="249" t="s">
        <v>1024</v>
      </c>
      <c r="L94" s="249" t="s">
        <v>1025</v>
      </c>
      <c r="M94" s="249" t="s">
        <v>328</v>
      </c>
      <c r="N94" s="249" t="s">
        <v>772</v>
      </c>
      <c r="O94" s="249" t="s">
        <v>1026</v>
      </c>
      <c r="P94" s="253" t="s">
        <v>1196</v>
      </c>
      <c r="Q94" s="250">
        <v>60129</v>
      </c>
      <c r="R94" s="255">
        <f t="shared" si="7"/>
        <v>-60129</v>
      </c>
      <c r="S94" s="250">
        <v>-5047884.96</v>
      </c>
      <c r="T94" s="255">
        <f t="shared" si="7"/>
        <v>5047884.96</v>
      </c>
      <c r="U94" s="252" t="s">
        <v>406</v>
      </c>
      <c r="V94" s="304" t="s">
        <v>1334</v>
      </c>
      <c r="W94" s="275" t="s">
        <v>194</v>
      </c>
      <c r="X94" s="275" t="s">
        <v>194</v>
      </c>
      <c r="Y94" s="249" t="s">
        <v>194</v>
      </c>
      <c r="Z94" s="249" t="s">
        <v>194</v>
      </c>
      <c r="AA94" s="249" t="s">
        <v>335</v>
      </c>
      <c r="AB94" s="249" t="s">
        <v>194</v>
      </c>
      <c r="AC94" s="249" t="s">
        <v>194</v>
      </c>
      <c r="AD94" s="249" t="s">
        <v>194</v>
      </c>
      <c r="AE94" s="249" t="s">
        <v>194</v>
      </c>
      <c r="AF94" s="249" t="s">
        <v>194</v>
      </c>
      <c r="AG94" s="249" t="s">
        <v>194</v>
      </c>
      <c r="AH94" s="249" t="s">
        <v>194</v>
      </c>
      <c r="AI94" s="249" t="s">
        <v>194</v>
      </c>
      <c r="AJ94" s="249" t="s">
        <v>194</v>
      </c>
      <c r="AK94" s="249" t="s">
        <v>194</v>
      </c>
      <c r="AL94" s="253" t="s">
        <v>402</v>
      </c>
      <c r="AM94" s="299" t="s">
        <v>1278</v>
      </c>
    </row>
    <row r="95" spans="1:40" s="239" customFormat="1" ht="16.5">
      <c r="A95" s="245">
        <v>38</v>
      </c>
      <c r="B95" s="344" t="s">
        <v>636</v>
      </c>
      <c r="C95" s="345"/>
      <c r="D95" s="246">
        <v>44240</v>
      </c>
      <c r="E95" s="247" t="s">
        <v>73</v>
      </c>
      <c r="F95" s="254" t="s">
        <v>961</v>
      </c>
      <c r="G95" s="254" t="s">
        <v>962</v>
      </c>
      <c r="H95" s="254" t="s">
        <v>930</v>
      </c>
      <c r="I95" s="249" t="s">
        <v>963</v>
      </c>
      <c r="J95" s="321">
        <v>44238</v>
      </c>
      <c r="K95" s="249" t="s">
        <v>293</v>
      </c>
      <c r="L95" s="249" t="s">
        <v>964</v>
      </c>
      <c r="M95" s="248" t="s">
        <v>182</v>
      </c>
      <c r="N95" s="249" t="s">
        <v>192</v>
      </c>
      <c r="O95" s="253" t="s">
        <v>965</v>
      </c>
      <c r="P95" s="253" t="s">
        <v>1122</v>
      </c>
      <c r="Q95" s="250">
        <f>59007</f>
        <v>59007</v>
      </c>
      <c r="R95" s="255">
        <f t="shared" si="7"/>
        <v>-59007</v>
      </c>
      <c r="S95" s="250">
        <v>-4953692.2</v>
      </c>
      <c r="T95" s="255">
        <f t="shared" si="7"/>
        <v>4953692.2</v>
      </c>
      <c r="U95" s="252" t="s">
        <v>406</v>
      </c>
      <c r="V95" s="246">
        <v>44250</v>
      </c>
      <c r="W95" s="275" t="s">
        <v>194</v>
      </c>
      <c r="X95" s="275" t="s">
        <v>194</v>
      </c>
      <c r="Y95" s="249" t="s">
        <v>194</v>
      </c>
      <c r="Z95" s="249" t="s">
        <v>194</v>
      </c>
      <c r="AA95" s="249" t="s">
        <v>194</v>
      </c>
      <c r="AB95" s="249" t="s">
        <v>194</v>
      </c>
      <c r="AC95" s="249" t="s">
        <v>194</v>
      </c>
      <c r="AD95" s="249" t="s">
        <v>194</v>
      </c>
      <c r="AE95" s="249" t="s">
        <v>194</v>
      </c>
      <c r="AF95" s="249" t="s">
        <v>194</v>
      </c>
      <c r="AG95" s="249" t="s">
        <v>194</v>
      </c>
      <c r="AH95" s="249" t="s">
        <v>194</v>
      </c>
      <c r="AI95" s="249" t="s">
        <v>194</v>
      </c>
      <c r="AJ95" s="249" t="s">
        <v>194</v>
      </c>
      <c r="AK95" s="249" t="s">
        <v>194</v>
      </c>
      <c r="AL95" s="253" t="s">
        <v>1237</v>
      </c>
      <c r="AM95" s="299" t="s">
        <v>1279</v>
      </c>
      <c r="AN95" s="240"/>
    </row>
    <row r="96" spans="1:40" s="239" customFormat="1" ht="16.5">
      <c r="A96" s="245">
        <v>39</v>
      </c>
      <c r="B96" s="344" t="s">
        <v>637</v>
      </c>
      <c r="C96" s="345"/>
      <c r="D96" s="246">
        <v>44196</v>
      </c>
      <c r="E96" s="247" t="s">
        <v>73</v>
      </c>
      <c r="F96" s="254" t="s">
        <v>919</v>
      </c>
      <c r="G96" s="254" t="s">
        <v>920</v>
      </c>
      <c r="H96" s="254" t="s">
        <v>788</v>
      </c>
      <c r="I96" s="249" t="s">
        <v>921</v>
      </c>
      <c r="J96" s="321">
        <v>44196</v>
      </c>
      <c r="K96" s="249" t="s">
        <v>188</v>
      </c>
      <c r="L96" s="249" t="s">
        <v>922</v>
      </c>
      <c r="M96" s="248" t="s">
        <v>328</v>
      </c>
      <c r="N96" s="249" t="s">
        <v>923</v>
      </c>
      <c r="O96" s="249" t="s">
        <v>190</v>
      </c>
      <c r="P96" s="249" t="s">
        <v>1123</v>
      </c>
      <c r="Q96" s="250">
        <v>57509</v>
      </c>
      <c r="R96" s="255">
        <f t="shared" si="7"/>
        <v>-57509</v>
      </c>
      <c r="S96" s="250">
        <v>-4827884.75</v>
      </c>
      <c r="T96" s="255">
        <f t="shared" si="7"/>
        <v>4827884.75</v>
      </c>
      <c r="U96" s="252" t="s">
        <v>406</v>
      </c>
      <c r="V96" s="246">
        <v>44201</v>
      </c>
      <c r="W96" s="275" t="s">
        <v>194</v>
      </c>
      <c r="X96" s="275" t="s">
        <v>194</v>
      </c>
      <c r="Y96" s="249" t="s">
        <v>194</v>
      </c>
      <c r="Z96" s="249" t="s">
        <v>194</v>
      </c>
      <c r="AA96" s="249" t="s">
        <v>194</v>
      </c>
      <c r="AB96" s="249" t="s">
        <v>194</v>
      </c>
      <c r="AC96" s="249" t="s">
        <v>194</v>
      </c>
      <c r="AD96" s="249" t="s">
        <v>194</v>
      </c>
      <c r="AE96" s="249" t="s">
        <v>194</v>
      </c>
      <c r="AF96" s="249" t="s">
        <v>194</v>
      </c>
      <c r="AG96" s="249" t="s">
        <v>194</v>
      </c>
      <c r="AH96" s="249" t="s">
        <v>194</v>
      </c>
      <c r="AI96" s="249" t="s">
        <v>194</v>
      </c>
      <c r="AJ96" s="249" t="s">
        <v>194</v>
      </c>
      <c r="AK96" s="249" t="s">
        <v>194</v>
      </c>
      <c r="AL96" s="253" t="s">
        <v>1237</v>
      </c>
      <c r="AM96" s="299" t="s">
        <v>1280</v>
      </c>
    </row>
    <row r="97" spans="1:39" s="239" customFormat="1" ht="16.5">
      <c r="A97" s="245">
        <v>40</v>
      </c>
      <c r="B97" s="344">
        <v>2018000004</v>
      </c>
      <c r="C97" s="345"/>
      <c r="D97" s="246">
        <v>44015</v>
      </c>
      <c r="E97" s="247" t="s">
        <v>73</v>
      </c>
      <c r="F97" s="247" t="s">
        <v>687</v>
      </c>
      <c r="G97" s="247" t="s">
        <v>688</v>
      </c>
      <c r="H97" s="247" t="s">
        <v>326</v>
      </c>
      <c r="I97" s="249" t="s">
        <v>566</v>
      </c>
      <c r="J97" s="321">
        <v>44015</v>
      </c>
      <c r="K97" s="249" t="s">
        <v>188</v>
      </c>
      <c r="L97" s="249" t="s">
        <v>365</v>
      </c>
      <c r="M97" s="248" t="s">
        <v>191</v>
      </c>
      <c r="N97" s="248" t="s">
        <v>689</v>
      </c>
      <c r="O97" s="249" t="s">
        <v>190</v>
      </c>
      <c r="P97" s="249" t="s">
        <v>742</v>
      </c>
      <c r="Q97" s="280">
        <v>55977.5</v>
      </c>
      <c r="R97" s="255">
        <f t="shared" si="7"/>
        <v>-55977.5</v>
      </c>
      <c r="S97" s="250">
        <v>-4699311</v>
      </c>
      <c r="T97" s="255">
        <f t="shared" si="7"/>
        <v>4699311</v>
      </c>
      <c r="U97" s="252" t="s">
        <v>406</v>
      </c>
      <c r="V97" s="246">
        <v>44025</v>
      </c>
      <c r="W97" s="275" t="s">
        <v>194</v>
      </c>
      <c r="X97" s="275" t="s">
        <v>194</v>
      </c>
      <c r="Y97" s="249" t="s">
        <v>194</v>
      </c>
      <c r="Z97" s="249" t="s">
        <v>194</v>
      </c>
      <c r="AA97" s="249" t="s">
        <v>194</v>
      </c>
      <c r="AB97" s="249" t="s">
        <v>194</v>
      </c>
      <c r="AC97" s="249" t="s">
        <v>194</v>
      </c>
      <c r="AD97" s="249" t="s">
        <v>194</v>
      </c>
      <c r="AE97" s="249" t="s">
        <v>194</v>
      </c>
      <c r="AF97" s="249" t="s">
        <v>194</v>
      </c>
      <c r="AG97" s="249" t="s">
        <v>194</v>
      </c>
      <c r="AH97" s="249" t="s">
        <v>194</v>
      </c>
      <c r="AI97" s="249" t="s">
        <v>194</v>
      </c>
      <c r="AJ97" s="249" t="s">
        <v>194</v>
      </c>
      <c r="AK97" s="249" t="s">
        <v>194</v>
      </c>
      <c r="AL97" s="253" t="s">
        <v>1237</v>
      </c>
      <c r="AM97" s="299" t="s">
        <v>1281</v>
      </c>
    </row>
    <row r="98" spans="1:39" s="239" customFormat="1" ht="16.5">
      <c r="A98" s="245">
        <v>41</v>
      </c>
      <c r="B98" s="344" t="s">
        <v>639</v>
      </c>
      <c r="C98" s="345"/>
      <c r="D98" s="246">
        <v>44285</v>
      </c>
      <c r="E98" s="247" t="s">
        <v>73</v>
      </c>
      <c r="F98" s="254" t="s">
        <v>1015</v>
      </c>
      <c r="G98" s="254" t="s">
        <v>1016</v>
      </c>
      <c r="H98" s="254" t="s">
        <v>944</v>
      </c>
      <c r="I98" s="249" t="s">
        <v>1017</v>
      </c>
      <c r="J98" s="321">
        <v>44285</v>
      </c>
      <c r="K98" s="249" t="s">
        <v>188</v>
      </c>
      <c r="L98" s="248" t="s">
        <v>189</v>
      </c>
      <c r="M98" s="248" t="s">
        <v>191</v>
      </c>
      <c r="N98" s="249" t="s">
        <v>886</v>
      </c>
      <c r="O98" s="249" t="s">
        <v>190</v>
      </c>
      <c r="P98" s="249" t="s">
        <v>1124</v>
      </c>
      <c r="Q98" s="250">
        <v>53778</v>
      </c>
      <c r="R98" s="255">
        <f t="shared" si="7"/>
        <v>-53778</v>
      </c>
      <c r="S98" s="282">
        <v>-4514722.7</v>
      </c>
      <c r="T98" s="255">
        <f t="shared" si="7"/>
        <v>4514722.7</v>
      </c>
      <c r="U98" s="252" t="s">
        <v>436</v>
      </c>
      <c r="V98" s="246">
        <v>44294</v>
      </c>
      <c r="W98" s="275" t="s">
        <v>194</v>
      </c>
      <c r="X98" s="275" t="s">
        <v>194</v>
      </c>
      <c r="Y98" s="249" t="s">
        <v>194</v>
      </c>
      <c r="Z98" s="249" t="s">
        <v>194</v>
      </c>
      <c r="AA98" s="249" t="s">
        <v>194</v>
      </c>
      <c r="AB98" s="249" t="s">
        <v>194</v>
      </c>
      <c r="AC98" s="249" t="s">
        <v>194</v>
      </c>
      <c r="AD98" s="249" t="s">
        <v>194</v>
      </c>
      <c r="AE98" s="249" t="s">
        <v>194</v>
      </c>
      <c r="AF98" s="249" t="s">
        <v>194</v>
      </c>
      <c r="AG98" s="249" t="s">
        <v>194</v>
      </c>
      <c r="AH98" s="249" t="s">
        <v>194</v>
      </c>
      <c r="AI98" s="249" t="s">
        <v>194</v>
      </c>
      <c r="AJ98" s="249" t="s">
        <v>194</v>
      </c>
      <c r="AK98" s="249" t="s">
        <v>194</v>
      </c>
      <c r="AL98" s="253" t="s">
        <v>1237</v>
      </c>
      <c r="AM98" s="299" t="s">
        <v>1282</v>
      </c>
    </row>
    <row r="99" spans="1:39" s="239" customFormat="1" ht="16.5">
      <c r="A99" s="92">
        <v>41</v>
      </c>
      <c r="B99" s="346" t="s">
        <v>639</v>
      </c>
      <c r="C99" s="347"/>
      <c r="D99" s="159">
        <v>44285</v>
      </c>
      <c r="E99" s="160" t="s">
        <v>73</v>
      </c>
      <c r="F99" s="162" t="s">
        <v>1015</v>
      </c>
      <c r="G99" s="162" t="s">
        <v>1016</v>
      </c>
      <c r="H99" s="162" t="s">
        <v>944</v>
      </c>
      <c r="I99" s="93" t="s">
        <v>1017</v>
      </c>
      <c r="J99" s="93"/>
      <c r="K99" s="93" t="s">
        <v>188</v>
      </c>
      <c r="L99" s="67" t="s">
        <v>189</v>
      </c>
      <c r="M99" s="67" t="s">
        <v>191</v>
      </c>
      <c r="N99" s="93" t="s">
        <v>886</v>
      </c>
      <c r="O99" s="93" t="s">
        <v>190</v>
      </c>
      <c r="P99" s="93" t="s">
        <v>1124</v>
      </c>
      <c r="Q99" s="63">
        <f>56198</f>
        <v>56198</v>
      </c>
      <c r="R99" s="75">
        <f>-56198</f>
        <v>-56198</v>
      </c>
      <c r="S99" s="63">
        <v>-4717876.67</v>
      </c>
      <c r="T99" s="75">
        <f>-56198</f>
        <v>-56198</v>
      </c>
      <c r="U99" s="101" t="s">
        <v>436</v>
      </c>
      <c r="V99" s="101"/>
      <c r="W99" s="69"/>
      <c r="X99" s="69"/>
      <c r="Y99" s="69"/>
      <c r="Z99" s="69"/>
      <c r="AA99" s="69"/>
      <c r="AB99" s="39"/>
      <c r="AC99" s="39"/>
      <c r="AD99" s="39"/>
      <c r="AE99" s="93"/>
      <c r="AF99" s="93"/>
      <c r="AG99" s="93"/>
      <c r="AH99" s="93"/>
      <c r="AI99" s="93"/>
      <c r="AJ99" s="93"/>
      <c r="AK99" s="93"/>
      <c r="AL99" s="108"/>
      <c r="AM99" s="300"/>
    </row>
    <row r="100" spans="1:39" s="331" customFormat="1" ht="16.5">
      <c r="A100" s="245">
        <v>42</v>
      </c>
      <c r="B100" s="344" t="s">
        <v>640</v>
      </c>
      <c r="C100" s="345"/>
      <c r="D100" s="246">
        <v>44280</v>
      </c>
      <c r="E100" s="247" t="s">
        <v>73</v>
      </c>
      <c r="F100" s="254" t="s">
        <v>1008</v>
      </c>
      <c r="G100" s="254" t="s">
        <v>1009</v>
      </c>
      <c r="H100" s="254" t="s">
        <v>930</v>
      </c>
      <c r="I100" s="249" t="s">
        <v>1010</v>
      </c>
      <c r="J100" s="321">
        <v>44280</v>
      </c>
      <c r="K100" s="249" t="s">
        <v>188</v>
      </c>
      <c r="L100" s="248" t="s">
        <v>189</v>
      </c>
      <c r="M100" s="248" t="s">
        <v>191</v>
      </c>
      <c r="N100" s="249" t="s">
        <v>381</v>
      </c>
      <c r="O100" s="249" t="s">
        <v>1011</v>
      </c>
      <c r="P100" s="249" t="s">
        <v>1125</v>
      </c>
      <c r="Q100" s="250">
        <v>52528</v>
      </c>
      <c r="R100" s="255">
        <f>-Q100</f>
        <v>-52528</v>
      </c>
      <c r="S100" s="250">
        <v>-4409734.83</v>
      </c>
      <c r="T100" s="255">
        <f>-S100</f>
        <v>4409734.83</v>
      </c>
      <c r="U100" s="252" t="s">
        <v>406</v>
      </c>
      <c r="V100" s="252"/>
      <c r="W100" s="275"/>
      <c r="X100" s="275"/>
      <c r="Y100" s="275"/>
      <c r="Z100" s="275"/>
      <c r="AA100" s="275"/>
      <c r="AB100" s="330"/>
      <c r="AC100" s="330"/>
      <c r="AD100" s="330"/>
      <c r="AE100" s="249"/>
      <c r="AF100" s="249"/>
      <c r="AG100" s="249"/>
      <c r="AH100" s="249"/>
      <c r="AI100" s="249"/>
      <c r="AJ100" s="249"/>
      <c r="AK100" s="249"/>
      <c r="AL100" s="253"/>
      <c r="AM100" s="299"/>
    </row>
    <row r="101" spans="1:39" s="331" customFormat="1" ht="16.5">
      <c r="A101" s="245">
        <v>43</v>
      </c>
      <c r="B101" s="344" t="s">
        <v>641</v>
      </c>
      <c r="C101" s="345"/>
      <c r="D101" s="246">
        <v>44227</v>
      </c>
      <c r="E101" s="247" t="s">
        <v>73</v>
      </c>
      <c r="F101" s="254" t="s">
        <v>942</v>
      </c>
      <c r="G101" s="254" t="s">
        <v>943</v>
      </c>
      <c r="H101" s="254" t="s">
        <v>944</v>
      </c>
      <c r="I101" s="249" t="s">
        <v>945</v>
      </c>
      <c r="J101" s="321">
        <v>44227</v>
      </c>
      <c r="K101" s="249" t="s">
        <v>188</v>
      </c>
      <c r="L101" s="248" t="s">
        <v>189</v>
      </c>
      <c r="M101" s="248" t="s">
        <v>191</v>
      </c>
      <c r="N101" s="249" t="s">
        <v>390</v>
      </c>
      <c r="O101" s="249" t="s">
        <v>190</v>
      </c>
      <c r="P101" s="249" t="s">
        <v>1126</v>
      </c>
      <c r="Q101" s="250">
        <v>51227</v>
      </c>
      <c r="R101" s="255">
        <f>-Q101</f>
        <v>-51227</v>
      </c>
      <c r="S101" s="250">
        <v>-4300546.1100000003</v>
      </c>
      <c r="T101" s="255">
        <f>-S101</f>
        <v>4300546.1100000003</v>
      </c>
      <c r="U101" s="252" t="s">
        <v>406</v>
      </c>
      <c r="V101" s="252"/>
      <c r="W101" s="275"/>
      <c r="X101" s="275"/>
      <c r="Y101" s="275"/>
      <c r="Z101" s="275"/>
      <c r="AA101" s="275"/>
      <c r="AB101" s="330"/>
      <c r="AC101" s="330"/>
      <c r="AD101" s="330"/>
      <c r="AE101" s="249"/>
      <c r="AF101" s="249"/>
      <c r="AG101" s="249"/>
      <c r="AH101" s="249"/>
      <c r="AI101" s="249"/>
      <c r="AJ101" s="249"/>
      <c r="AK101" s="249"/>
      <c r="AL101" s="253"/>
      <c r="AM101" s="299"/>
    </row>
    <row r="102" spans="1:39" s="239" customFormat="1" ht="16.5">
      <c r="A102" s="245">
        <v>44</v>
      </c>
      <c r="B102" s="344" t="s">
        <v>642</v>
      </c>
      <c r="C102" s="345"/>
      <c r="D102" s="357">
        <v>44130</v>
      </c>
      <c r="E102" s="393">
        <v>40101001</v>
      </c>
      <c r="F102" s="254" t="s">
        <v>827</v>
      </c>
      <c r="G102" s="254" t="s">
        <v>828</v>
      </c>
      <c r="H102" s="254" t="s">
        <v>703</v>
      </c>
      <c r="I102" s="249" t="s">
        <v>829</v>
      </c>
      <c r="J102" s="321">
        <v>44131</v>
      </c>
      <c r="K102" s="249" t="s">
        <v>188</v>
      </c>
      <c r="L102" s="249" t="s">
        <v>830</v>
      </c>
      <c r="M102" s="248" t="s">
        <v>191</v>
      </c>
      <c r="N102" s="249" t="s">
        <v>387</v>
      </c>
      <c r="O102" s="249" t="s">
        <v>190</v>
      </c>
      <c r="P102" s="249" t="s">
        <v>1127</v>
      </c>
      <c r="Q102" s="250">
        <v>-29418</v>
      </c>
      <c r="R102" s="348">
        <v>-49814</v>
      </c>
      <c r="S102" s="348">
        <v>-4181890.34</v>
      </c>
      <c r="T102" s="348">
        <v>-49814</v>
      </c>
      <c r="U102" s="252" t="s">
        <v>406</v>
      </c>
      <c r="V102" s="357">
        <v>44140</v>
      </c>
      <c r="W102" s="275" t="s">
        <v>194</v>
      </c>
      <c r="X102" s="275" t="s">
        <v>194</v>
      </c>
      <c r="Y102" s="275" t="s">
        <v>194</v>
      </c>
      <c r="Z102" s="275" t="s">
        <v>194</v>
      </c>
      <c r="AA102" s="275" t="s">
        <v>194</v>
      </c>
      <c r="AB102" s="275" t="s">
        <v>194</v>
      </c>
      <c r="AC102" s="275" t="s">
        <v>194</v>
      </c>
      <c r="AD102" s="275" t="s">
        <v>194</v>
      </c>
      <c r="AE102" s="249" t="s">
        <v>194</v>
      </c>
      <c r="AF102" s="249" t="s">
        <v>194</v>
      </c>
      <c r="AG102" s="249" t="s">
        <v>194</v>
      </c>
      <c r="AH102" s="249" t="s">
        <v>194</v>
      </c>
      <c r="AI102" s="249" t="s">
        <v>194</v>
      </c>
      <c r="AJ102" s="249" t="s">
        <v>194</v>
      </c>
      <c r="AK102" s="249" t="s">
        <v>194</v>
      </c>
      <c r="AL102" s="253" t="s">
        <v>1237</v>
      </c>
      <c r="AM102" s="299" t="s">
        <v>1283</v>
      </c>
    </row>
    <row r="103" spans="1:39" ht="15.6" customHeight="1">
      <c r="A103" s="245">
        <v>44</v>
      </c>
      <c r="B103" s="344" t="s">
        <v>642</v>
      </c>
      <c r="C103" s="345"/>
      <c r="D103" s="358"/>
      <c r="E103" s="394"/>
      <c r="F103" s="254" t="s">
        <v>827</v>
      </c>
      <c r="G103" s="254" t="s">
        <v>828</v>
      </c>
      <c r="H103" s="254" t="s">
        <v>703</v>
      </c>
      <c r="I103" s="249" t="s">
        <v>829</v>
      </c>
      <c r="J103" s="321">
        <v>44131</v>
      </c>
      <c r="K103" s="249" t="s">
        <v>188</v>
      </c>
      <c r="L103" s="249" t="s">
        <v>830</v>
      </c>
      <c r="M103" s="248" t="s">
        <v>191</v>
      </c>
      <c r="N103" s="249" t="s">
        <v>387</v>
      </c>
      <c r="O103" s="249" t="s">
        <v>190</v>
      </c>
      <c r="P103" s="249" t="s">
        <v>1127</v>
      </c>
      <c r="Q103" s="250">
        <v>-13440</v>
      </c>
      <c r="R103" s="349"/>
      <c r="S103" s="349"/>
      <c r="T103" s="349"/>
      <c r="U103" s="252" t="s">
        <v>406</v>
      </c>
      <c r="V103" s="358"/>
      <c r="W103" s="275" t="s">
        <v>194</v>
      </c>
      <c r="X103" s="275" t="s">
        <v>194</v>
      </c>
      <c r="Y103" s="275" t="s">
        <v>194</v>
      </c>
      <c r="Z103" s="275" t="s">
        <v>194</v>
      </c>
      <c r="AA103" s="275" t="s">
        <v>194</v>
      </c>
      <c r="AB103" s="275" t="s">
        <v>194</v>
      </c>
      <c r="AC103" s="275" t="s">
        <v>194</v>
      </c>
      <c r="AD103" s="275" t="s">
        <v>194</v>
      </c>
      <c r="AE103" s="249" t="s">
        <v>194</v>
      </c>
      <c r="AF103" s="249" t="s">
        <v>194</v>
      </c>
      <c r="AG103" s="249" t="s">
        <v>194</v>
      </c>
      <c r="AH103" s="249" t="s">
        <v>194</v>
      </c>
      <c r="AI103" s="249" t="s">
        <v>194</v>
      </c>
      <c r="AJ103" s="249" t="s">
        <v>194</v>
      </c>
      <c r="AK103" s="249" t="s">
        <v>194</v>
      </c>
      <c r="AL103" s="253" t="s">
        <v>1237</v>
      </c>
      <c r="AM103" s="299" t="s">
        <v>1283</v>
      </c>
    </row>
    <row r="104" spans="1:39" ht="15.6" customHeight="1">
      <c r="A104" s="245">
        <v>44</v>
      </c>
      <c r="B104" s="344" t="s">
        <v>642</v>
      </c>
      <c r="C104" s="345"/>
      <c r="D104" s="358"/>
      <c r="E104" s="394"/>
      <c r="F104" s="254" t="s">
        <v>827</v>
      </c>
      <c r="G104" s="254" t="s">
        <v>828</v>
      </c>
      <c r="H104" s="254" t="s">
        <v>703</v>
      </c>
      <c r="I104" s="249" t="s">
        <v>829</v>
      </c>
      <c r="J104" s="321">
        <v>44131</v>
      </c>
      <c r="K104" s="249" t="s">
        <v>188</v>
      </c>
      <c r="L104" s="249" t="s">
        <v>830</v>
      </c>
      <c r="M104" s="248" t="s">
        <v>191</v>
      </c>
      <c r="N104" s="249" t="s">
        <v>387</v>
      </c>
      <c r="O104" s="249" t="s">
        <v>190</v>
      </c>
      <c r="P104" s="249" t="s">
        <v>1127</v>
      </c>
      <c r="Q104" s="250">
        <v>-12688</v>
      </c>
      <c r="R104" s="349"/>
      <c r="S104" s="349"/>
      <c r="T104" s="349"/>
      <c r="U104" s="252" t="s">
        <v>406</v>
      </c>
      <c r="V104" s="358"/>
      <c r="W104" s="275" t="s">
        <v>194</v>
      </c>
      <c r="X104" s="275" t="s">
        <v>194</v>
      </c>
      <c r="Y104" s="275" t="s">
        <v>194</v>
      </c>
      <c r="Z104" s="275" t="s">
        <v>194</v>
      </c>
      <c r="AA104" s="275" t="s">
        <v>194</v>
      </c>
      <c r="AB104" s="275" t="s">
        <v>194</v>
      </c>
      <c r="AC104" s="275" t="s">
        <v>194</v>
      </c>
      <c r="AD104" s="275" t="s">
        <v>194</v>
      </c>
      <c r="AE104" s="249" t="s">
        <v>194</v>
      </c>
      <c r="AF104" s="249" t="s">
        <v>194</v>
      </c>
      <c r="AG104" s="249" t="s">
        <v>194</v>
      </c>
      <c r="AH104" s="249" t="s">
        <v>194</v>
      </c>
      <c r="AI104" s="249" t="s">
        <v>194</v>
      </c>
      <c r="AJ104" s="249" t="s">
        <v>194</v>
      </c>
      <c r="AK104" s="249" t="s">
        <v>194</v>
      </c>
      <c r="AL104" s="253" t="s">
        <v>1237</v>
      </c>
      <c r="AM104" s="299" t="s">
        <v>1283</v>
      </c>
    </row>
    <row r="105" spans="1:39" ht="15.6" customHeight="1">
      <c r="A105" s="245">
        <v>44</v>
      </c>
      <c r="B105" s="344" t="s">
        <v>642</v>
      </c>
      <c r="C105" s="345"/>
      <c r="D105" s="358"/>
      <c r="E105" s="394"/>
      <c r="F105" s="254" t="s">
        <v>827</v>
      </c>
      <c r="G105" s="254" t="s">
        <v>828</v>
      </c>
      <c r="H105" s="254" t="s">
        <v>703</v>
      </c>
      <c r="I105" s="249" t="s">
        <v>829</v>
      </c>
      <c r="J105" s="321">
        <v>44131</v>
      </c>
      <c r="K105" s="249" t="s">
        <v>188</v>
      </c>
      <c r="L105" s="249" t="s">
        <v>830</v>
      </c>
      <c r="M105" s="248" t="s">
        <v>191</v>
      </c>
      <c r="N105" s="249" t="s">
        <v>387</v>
      </c>
      <c r="O105" s="249" t="s">
        <v>190</v>
      </c>
      <c r="P105" s="249" t="s">
        <v>1127</v>
      </c>
      <c r="Q105" s="250">
        <v>-27570</v>
      </c>
      <c r="R105" s="349"/>
      <c r="S105" s="349"/>
      <c r="T105" s="349"/>
      <c r="U105" s="252" t="s">
        <v>406</v>
      </c>
      <c r="V105" s="358"/>
      <c r="W105" s="275" t="s">
        <v>194</v>
      </c>
      <c r="X105" s="275" t="s">
        <v>194</v>
      </c>
      <c r="Y105" s="275" t="s">
        <v>194</v>
      </c>
      <c r="Z105" s="275" t="s">
        <v>194</v>
      </c>
      <c r="AA105" s="275" t="s">
        <v>194</v>
      </c>
      <c r="AB105" s="275" t="s">
        <v>194</v>
      </c>
      <c r="AC105" s="275" t="s">
        <v>194</v>
      </c>
      <c r="AD105" s="275" t="s">
        <v>194</v>
      </c>
      <c r="AE105" s="249" t="s">
        <v>194</v>
      </c>
      <c r="AF105" s="249" t="s">
        <v>194</v>
      </c>
      <c r="AG105" s="249" t="s">
        <v>194</v>
      </c>
      <c r="AH105" s="249" t="s">
        <v>194</v>
      </c>
      <c r="AI105" s="249" t="s">
        <v>194</v>
      </c>
      <c r="AJ105" s="249" t="s">
        <v>194</v>
      </c>
      <c r="AK105" s="249" t="s">
        <v>194</v>
      </c>
      <c r="AL105" s="253" t="s">
        <v>1237</v>
      </c>
      <c r="AM105" s="299" t="s">
        <v>1283</v>
      </c>
    </row>
    <row r="106" spans="1:39" ht="15.6" customHeight="1">
      <c r="A106" s="245">
        <v>44</v>
      </c>
      <c r="B106" s="344">
        <v>2018000401</v>
      </c>
      <c r="C106" s="345"/>
      <c r="D106" s="358"/>
      <c r="E106" s="394"/>
      <c r="F106" s="254" t="s">
        <v>827</v>
      </c>
      <c r="G106" s="254" t="s">
        <v>828</v>
      </c>
      <c r="H106" s="254" t="s">
        <v>703</v>
      </c>
      <c r="I106" s="249" t="s">
        <v>829</v>
      </c>
      <c r="J106" s="321">
        <v>44131</v>
      </c>
      <c r="K106" s="249" t="s">
        <v>188</v>
      </c>
      <c r="L106" s="249" t="s">
        <v>830</v>
      </c>
      <c r="M106" s="248" t="s">
        <v>191</v>
      </c>
      <c r="N106" s="249" t="s">
        <v>387</v>
      </c>
      <c r="O106" s="249" t="s">
        <v>190</v>
      </c>
      <c r="P106" s="249" t="s">
        <v>1127</v>
      </c>
      <c r="Q106" s="250">
        <v>-9555</v>
      </c>
      <c r="R106" s="349"/>
      <c r="S106" s="349"/>
      <c r="T106" s="349"/>
      <c r="U106" s="252" t="s">
        <v>406</v>
      </c>
      <c r="V106" s="358"/>
      <c r="W106" s="275" t="s">
        <v>194</v>
      </c>
      <c r="X106" s="275" t="s">
        <v>194</v>
      </c>
      <c r="Y106" s="275" t="s">
        <v>194</v>
      </c>
      <c r="Z106" s="275" t="s">
        <v>194</v>
      </c>
      <c r="AA106" s="275" t="s">
        <v>194</v>
      </c>
      <c r="AB106" s="275" t="s">
        <v>194</v>
      </c>
      <c r="AC106" s="275" t="s">
        <v>194</v>
      </c>
      <c r="AD106" s="275" t="s">
        <v>194</v>
      </c>
      <c r="AE106" s="249" t="s">
        <v>194</v>
      </c>
      <c r="AF106" s="249" t="s">
        <v>194</v>
      </c>
      <c r="AG106" s="249" t="s">
        <v>194</v>
      </c>
      <c r="AH106" s="249" t="s">
        <v>194</v>
      </c>
      <c r="AI106" s="249" t="s">
        <v>194</v>
      </c>
      <c r="AJ106" s="249" t="s">
        <v>194</v>
      </c>
      <c r="AK106" s="249" t="s">
        <v>194</v>
      </c>
      <c r="AL106" s="253" t="s">
        <v>1237</v>
      </c>
      <c r="AM106" s="299" t="s">
        <v>1283</v>
      </c>
    </row>
    <row r="107" spans="1:39" ht="15.6" customHeight="1">
      <c r="A107" s="245">
        <v>44</v>
      </c>
      <c r="B107" s="344" t="s">
        <v>642</v>
      </c>
      <c r="C107" s="345"/>
      <c r="D107" s="358"/>
      <c r="E107" s="394"/>
      <c r="F107" s="254" t="s">
        <v>827</v>
      </c>
      <c r="G107" s="254" t="s">
        <v>828</v>
      </c>
      <c r="H107" s="254" t="s">
        <v>703</v>
      </c>
      <c r="I107" s="249" t="s">
        <v>829</v>
      </c>
      <c r="J107" s="321">
        <v>44131</v>
      </c>
      <c r="K107" s="249" t="s">
        <v>188</v>
      </c>
      <c r="L107" s="249" t="s">
        <v>830</v>
      </c>
      <c r="M107" s="248" t="s">
        <v>191</v>
      </c>
      <c r="N107" s="249" t="s">
        <v>387</v>
      </c>
      <c r="O107" s="249" t="s">
        <v>190</v>
      </c>
      <c r="P107" s="249" t="s">
        <v>1127</v>
      </c>
      <c r="Q107" s="250">
        <v>-12688</v>
      </c>
      <c r="R107" s="349"/>
      <c r="S107" s="349"/>
      <c r="T107" s="349"/>
      <c r="U107" s="252" t="s">
        <v>406</v>
      </c>
      <c r="V107" s="358"/>
      <c r="W107" s="275" t="s">
        <v>194</v>
      </c>
      <c r="X107" s="275" t="s">
        <v>194</v>
      </c>
      <c r="Y107" s="275" t="s">
        <v>194</v>
      </c>
      <c r="Z107" s="275" t="s">
        <v>194</v>
      </c>
      <c r="AA107" s="275" t="s">
        <v>194</v>
      </c>
      <c r="AB107" s="275" t="s">
        <v>194</v>
      </c>
      <c r="AC107" s="275" t="s">
        <v>194</v>
      </c>
      <c r="AD107" s="275" t="s">
        <v>194</v>
      </c>
      <c r="AE107" s="249" t="s">
        <v>194</v>
      </c>
      <c r="AF107" s="249" t="s">
        <v>194</v>
      </c>
      <c r="AG107" s="249" t="s">
        <v>194</v>
      </c>
      <c r="AH107" s="249" t="s">
        <v>194</v>
      </c>
      <c r="AI107" s="249" t="s">
        <v>194</v>
      </c>
      <c r="AJ107" s="249" t="s">
        <v>194</v>
      </c>
      <c r="AK107" s="249" t="s">
        <v>194</v>
      </c>
      <c r="AL107" s="253" t="s">
        <v>1237</v>
      </c>
      <c r="AM107" s="299" t="s">
        <v>1283</v>
      </c>
    </row>
    <row r="108" spans="1:39" ht="15.6" customHeight="1">
      <c r="A108" s="245">
        <v>44</v>
      </c>
      <c r="B108" s="344" t="s">
        <v>642</v>
      </c>
      <c r="C108" s="345"/>
      <c r="D108" s="358"/>
      <c r="E108" s="394"/>
      <c r="F108" s="254" t="s">
        <v>827</v>
      </c>
      <c r="G108" s="254" t="s">
        <v>828</v>
      </c>
      <c r="H108" s="254" t="s">
        <v>703</v>
      </c>
      <c r="I108" s="249" t="s">
        <v>829</v>
      </c>
      <c r="J108" s="321">
        <v>44131</v>
      </c>
      <c r="K108" s="249" t="s">
        <v>188</v>
      </c>
      <c r="L108" s="249" t="s">
        <v>830</v>
      </c>
      <c r="M108" s="248" t="s">
        <v>191</v>
      </c>
      <c r="N108" s="249" t="s">
        <v>387</v>
      </c>
      <c r="O108" s="249" t="s">
        <v>190</v>
      </c>
      <c r="P108" s="249" t="s">
        <v>1127</v>
      </c>
      <c r="Q108" s="250">
        <v>-8286</v>
      </c>
      <c r="R108" s="349"/>
      <c r="S108" s="349"/>
      <c r="T108" s="349"/>
      <c r="U108" s="252" t="s">
        <v>406</v>
      </c>
      <c r="V108" s="358"/>
      <c r="W108" s="275" t="s">
        <v>194</v>
      </c>
      <c r="X108" s="275" t="s">
        <v>194</v>
      </c>
      <c r="Y108" s="275" t="s">
        <v>194</v>
      </c>
      <c r="Z108" s="275" t="s">
        <v>194</v>
      </c>
      <c r="AA108" s="275" t="s">
        <v>194</v>
      </c>
      <c r="AB108" s="275" t="s">
        <v>194</v>
      </c>
      <c r="AC108" s="275" t="s">
        <v>194</v>
      </c>
      <c r="AD108" s="275" t="s">
        <v>194</v>
      </c>
      <c r="AE108" s="249" t="s">
        <v>194</v>
      </c>
      <c r="AF108" s="249" t="s">
        <v>194</v>
      </c>
      <c r="AG108" s="249" t="s">
        <v>194</v>
      </c>
      <c r="AH108" s="249" t="s">
        <v>194</v>
      </c>
      <c r="AI108" s="249" t="s">
        <v>194</v>
      </c>
      <c r="AJ108" s="249" t="s">
        <v>194</v>
      </c>
      <c r="AK108" s="249" t="s">
        <v>194</v>
      </c>
      <c r="AL108" s="253" t="s">
        <v>1237</v>
      </c>
      <c r="AM108" s="299" t="s">
        <v>1283</v>
      </c>
    </row>
    <row r="109" spans="1:39" ht="15.6" customHeight="1">
      <c r="A109" s="245">
        <v>44</v>
      </c>
      <c r="B109" s="344" t="s">
        <v>642</v>
      </c>
      <c r="C109" s="345"/>
      <c r="D109" s="358"/>
      <c r="E109" s="394"/>
      <c r="F109" s="254" t="s">
        <v>827</v>
      </c>
      <c r="G109" s="254" t="s">
        <v>828</v>
      </c>
      <c r="H109" s="254" t="s">
        <v>703</v>
      </c>
      <c r="I109" s="249" t="s">
        <v>829</v>
      </c>
      <c r="J109" s="321">
        <v>44131</v>
      </c>
      <c r="K109" s="249" t="s">
        <v>188</v>
      </c>
      <c r="L109" s="249" t="s">
        <v>830</v>
      </c>
      <c r="M109" s="248" t="s">
        <v>191</v>
      </c>
      <c r="N109" s="249" t="s">
        <v>387</v>
      </c>
      <c r="O109" s="249" t="s">
        <v>190</v>
      </c>
      <c r="P109" s="249" t="s">
        <v>1127</v>
      </c>
      <c r="Q109" s="250">
        <v>-4840</v>
      </c>
      <c r="R109" s="349"/>
      <c r="S109" s="349"/>
      <c r="T109" s="349"/>
      <c r="U109" s="252" t="s">
        <v>406</v>
      </c>
      <c r="V109" s="358"/>
      <c r="W109" s="275" t="s">
        <v>194</v>
      </c>
      <c r="X109" s="275" t="s">
        <v>194</v>
      </c>
      <c r="Y109" s="275" t="s">
        <v>194</v>
      </c>
      <c r="Z109" s="275" t="s">
        <v>194</v>
      </c>
      <c r="AA109" s="275" t="s">
        <v>194</v>
      </c>
      <c r="AB109" s="275" t="s">
        <v>194</v>
      </c>
      <c r="AC109" s="275" t="s">
        <v>194</v>
      </c>
      <c r="AD109" s="275" t="s">
        <v>194</v>
      </c>
      <c r="AE109" s="249" t="s">
        <v>194</v>
      </c>
      <c r="AF109" s="249" t="s">
        <v>194</v>
      </c>
      <c r="AG109" s="249" t="s">
        <v>194</v>
      </c>
      <c r="AH109" s="249" t="s">
        <v>194</v>
      </c>
      <c r="AI109" s="249" t="s">
        <v>194</v>
      </c>
      <c r="AJ109" s="249" t="s">
        <v>194</v>
      </c>
      <c r="AK109" s="249" t="s">
        <v>194</v>
      </c>
      <c r="AL109" s="253" t="s">
        <v>1237</v>
      </c>
      <c r="AM109" s="299" t="s">
        <v>1283</v>
      </c>
    </row>
    <row r="110" spans="1:39" ht="15.6" customHeight="1">
      <c r="A110" s="245">
        <v>44</v>
      </c>
      <c r="B110" s="344" t="s">
        <v>642</v>
      </c>
      <c r="C110" s="345"/>
      <c r="D110" s="358"/>
      <c r="E110" s="394"/>
      <c r="F110" s="254" t="s">
        <v>827</v>
      </c>
      <c r="G110" s="254" t="s">
        <v>828</v>
      </c>
      <c r="H110" s="254" t="s">
        <v>703</v>
      </c>
      <c r="I110" s="249" t="s">
        <v>829</v>
      </c>
      <c r="J110" s="321">
        <v>44131</v>
      </c>
      <c r="K110" s="249" t="s">
        <v>188</v>
      </c>
      <c r="L110" s="249" t="s">
        <v>830</v>
      </c>
      <c r="M110" s="248" t="s">
        <v>191</v>
      </c>
      <c r="N110" s="249" t="s">
        <v>387</v>
      </c>
      <c r="O110" s="249" t="s">
        <v>190</v>
      </c>
      <c r="P110" s="249" t="s">
        <v>1127</v>
      </c>
      <c r="Q110" s="250">
        <v>-4668</v>
      </c>
      <c r="R110" s="349"/>
      <c r="S110" s="349"/>
      <c r="T110" s="349"/>
      <c r="U110" s="252" t="s">
        <v>406</v>
      </c>
      <c r="V110" s="358"/>
      <c r="W110" s="275" t="s">
        <v>194</v>
      </c>
      <c r="X110" s="275" t="s">
        <v>194</v>
      </c>
      <c r="Y110" s="275" t="s">
        <v>194</v>
      </c>
      <c r="Z110" s="275" t="s">
        <v>194</v>
      </c>
      <c r="AA110" s="275" t="s">
        <v>194</v>
      </c>
      <c r="AB110" s="275" t="s">
        <v>194</v>
      </c>
      <c r="AC110" s="275" t="s">
        <v>194</v>
      </c>
      <c r="AD110" s="275" t="s">
        <v>194</v>
      </c>
      <c r="AE110" s="249" t="s">
        <v>194</v>
      </c>
      <c r="AF110" s="249" t="s">
        <v>194</v>
      </c>
      <c r="AG110" s="249" t="s">
        <v>194</v>
      </c>
      <c r="AH110" s="249" t="s">
        <v>194</v>
      </c>
      <c r="AI110" s="249" t="s">
        <v>194</v>
      </c>
      <c r="AJ110" s="249" t="s">
        <v>194</v>
      </c>
      <c r="AK110" s="249" t="s">
        <v>194</v>
      </c>
      <c r="AL110" s="253" t="s">
        <v>1237</v>
      </c>
      <c r="AM110" s="299" t="s">
        <v>1283</v>
      </c>
    </row>
    <row r="111" spans="1:39" ht="15.6" customHeight="1">
      <c r="A111" s="245">
        <v>44</v>
      </c>
      <c r="B111" s="344" t="s">
        <v>642</v>
      </c>
      <c r="C111" s="345"/>
      <c r="D111" s="359"/>
      <c r="E111" s="395"/>
      <c r="F111" s="254" t="s">
        <v>827</v>
      </c>
      <c r="G111" s="254" t="s">
        <v>828</v>
      </c>
      <c r="H111" s="254" t="s">
        <v>703</v>
      </c>
      <c r="I111" s="249" t="s">
        <v>829</v>
      </c>
      <c r="J111" s="321">
        <v>44131</v>
      </c>
      <c r="K111" s="249" t="s">
        <v>188</v>
      </c>
      <c r="L111" s="249" t="s">
        <v>830</v>
      </c>
      <c r="M111" s="248" t="s">
        <v>191</v>
      </c>
      <c r="N111" s="249" t="s">
        <v>387</v>
      </c>
      <c r="O111" s="249" t="s">
        <v>190</v>
      </c>
      <c r="P111" s="249" t="s">
        <v>1127</v>
      </c>
      <c r="Q111" s="250">
        <v>-6222</v>
      </c>
      <c r="R111" s="350"/>
      <c r="S111" s="350"/>
      <c r="T111" s="350"/>
      <c r="U111" s="252" t="s">
        <v>406</v>
      </c>
      <c r="V111" s="359"/>
      <c r="W111" s="275" t="s">
        <v>194</v>
      </c>
      <c r="X111" s="275" t="s">
        <v>194</v>
      </c>
      <c r="Y111" s="275" t="s">
        <v>194</v>
      </c>
      <c r="Z111" s="275" t="s">
        <v>194</v>
      </c>
      <c r="AA111" s="275" t="s">
        <v>194</v>
      </c>
      <c r="AB111" s="275" t="s">
        <v>194</v>
      </c>
      <c r="AC111" s="275" t="s">
        <v>194</v>
      </c>
      <c r="AD111" s="275" t="s">
        <v>194</v>
      </c>
      <c r="AE111" s="249" t="s">
        <v>194</v>
      </c>
      <c r="AF111" s="249" t="s">
        <v>194</v>
      </c>
      <c r="AG111" s="249" t="s">
        <v>194</v>
      </c>
      <c r="AH111" s="249" t="s">
        <v>194</v>
      </c>
      <c r="AI111" s="249" t="s">
        <v>194</v>
      </c>
      <c r="AJ111" s="249" t="s">
        <v>194</v>
      </c>
      <c r="AK111" s="249" t="s">
        <v>194</v>
      </c>
      <c r="AL111" s="253" t="s">
        <v>1237</v>
      </c>
      <c r="AM111" s="299" t="s">
        <v>1283</v>
      </c>
    </row>
    <row r="112" spans="1:39" ht="15.6" customHeight="1">
      <c r="A112" s="92"/>
      <c r="B112" s="187"/>
      <c r="C112" s="188"/>
      <c r="D112" s="185"/>
      <c r="E112" s="188"/>
      <c r="F112" s="185"/>
      <c r="G112" s="185"/>
      <c r="H112" s="185"/>
      <c r="I112" s="185"/>
      <c r="J112" s="185"/>
      <c r="K112" s="185"/>
      <c r="L112" s="185"/>
      <c r="M112" s="185"/>
      <c r="N112" s="185"/>
      <c r="O112" s="185"/>
      <c r="P112" s="185"/>
      <c r="Q112" s="189">
        <f>SUM(Q102:Q111)</f>
        <v>-129375</v>
      </c>
      <c r="R112" s="189">
        <f>R102</f>
        <v>-49814</v>
      </c>
      <c r="S112" s="189">
        <f>S102</f>
        <v>-4181890.34</v>
      </c>
      <c r="T112" s="189">
        <f>T102</f>
        <v>-49814</v>
      </c>
      <c r="U112" s="190"/>
      <c r="V112" s="190"/>
      <c r="W112" s="69"/>
      <c r="X112" s="69"/>
      <c r="Y112" s="69"/>
      <c r="Z112" s="69"/>
      <c r="AA112" s="69"/>
      <c r="AB112" s="69"/>
      <c r="AC112" s="69"/>
      <c r="AD112" s="69"/>
      <c r="AE112" s="93"/>
      <c r="AF112" s="93"/>
      <c r="AG112" s="93"/>
      <c r="AH112" s="93"/>
      <c r="AI112" s="93"/>
      <c r="AJ112" s="93"/>
      <c r="AK112" s="93"/>
      <c r="AL112" s="186"/>
      <c r="AM112" s="300"/>
    </row>
    <row r="113" spans="1:40" s="239" customFormat="1" ht="16.5">
      <c r="A113" s="261">
        <v>45</v>
      </c>
      <c r="B113" s="344" t="s">
        <v>643</v>
      </c>
      <c r="C113" s="345"/>
      <c r="D113" s="262">
        <v>44253</v>
      </c>
      <c r="E113" s="263" t="s">
        <v>73</v>
      </c>
      <c r="F113" s="260" t="s">
        <v>973</v>
      </c>
      <c r="G113" s="260" t="s">
        <v>974</v>
      </c>
      <c r="H113" s="260" t="s">
        <v>930</v>
      </c>
      <c r="I113" s="264" t="s">
        <v>975</v>
      </c>
      <c r="J113" s="332">
        <v>44253</v>
      </c>
      <c r="K113" s="264" t="s">
        <v>293</v>
      </c>
      <c r="L113" s="264" t="s">
        <v>976</v>
      </c>
      <c r="M113" s="265" t="s">
        <v>182</v>
      </c>
      <c r="N113" s="264" t="s">
        <v>977</v>
      </c>
      <c r="O113" s="264" t="s">
        <v>187</v>
      </c>
      <c r="P113" s="264" t="s">
        <v>1128</v>
      </c>
      <c r="Q113" s="266">
        <v>47319</v>
      </c>
      <c r="R113" s="267">
        <f>-Q113</f>
        <v>-47319</v>
      </c>
      <c r="S113" s="266">
        <v>-3972473.7</v>
      </c>
      <c r="T113" s="267">
        <f>-S113</f>
        <v>3972473.7</v>
      </c>
      <c r="U113" s="268" t="s">
        <v>406</v>
      </c>
      <c r="V113" s="262">
        <v>44261</v>
      </c>
      <c r="W113" s="279" t="s">
        <v>194</v>
      </c>
      <c r="X113" s="279" t="s">
        <v>194</v>
      </c>
      <c r="Y113" s="279" t="s">
        <v>194</v>
      </c>
      <c r="Z113" s="279" t="s">
        <v>194</v>
      </c>
      <c r="AA113" s="279" t="s">
        <v>194</v>
      </c>
      <c r="AB113" s="279" t="s">
        <v>194</v>
      </c>
      <c r="AC113" s="279" t="s">
        <v>194</v>
      </c>
      <c r="AD113" s="279" t="s">
        <v>194</v>
      </c>
      <c r="AE113" s="264" t="s">
        <v>194</v>
      </c>
      <c r="AF113" s="249" t="s">
        <v>194</v>
      </c>
      <c r="AG113" s="249" t="s">
        <v>194</v>
      </c>
      <c r="AH113" s="249" t="s">
        <v>194</v>
      </c>
      <c r="AI113" s="249" t="s">
        <v>194</v>
      </c>
      <c r="AJ113" s="249" t="s">
        <v>194</v>
      </c>
      <c r="AK113" s="249" t="s">
        <v>194</v>
      </c>
      <c r="AL113" s="253" t="s">
        <v>1237</v>
      </c>
      <c r="AM113" s="299" t="s">
        <v>1284</v>
      </c>
    </row>
    <row r="114" spans="1:40" s="239" customFormat="1" ht="16.5">
      <c r="A114" s="245">
        <v>46</v>
      </c>
      <c r="B114" s="344" t="s">
        <v>645</v>
      </c>
      <c r="C114" s="345"/>
      <c r="D114" s="246">
        <v>44314</v>
      </c>
      <c r="E114" s="247" t="s">
        <v>73</v>
      </c>
      <c r="F114" s="254" t="s">
        <v>1028</v>
      </c>
      <c r="G114" s="254" t="s">
        <v>1029</v>
      </c>
      <c r="H114" s="254" t="s">
        <v>930</v>
      </c>
      <c r="I114" s="249" t="s">
        <v>1030</v>
      </c>
      <c r="J114" s="332">
        <v>44314</v>
      </c>
      <c r="K114" s="249" t="s">
        <v>293</v>
      </c>
      <c r="L114" s="249" t="s">
        <v>949</v>
      </c>
      <c r="M114" s="248" t="s">
        <v>182</v>
      </c>
      <c r="N114" s="249" t="s">
        <v>390</v>
      </c>
      <c r="O114" s="249" t="s">
        <v>187</v>
      </c>
      <c r="P114" s="249" t="s">
        <v>1197</v>
      </c>
      <c r="Q114" s="250">
        <v>45738</v>
      </c>
      <c r="R114" s="255">
        <f>-Q114</f>
        <v>-45738</v>
      </c>
      <c r="S114" s="250">
        <v>-3839731.12</v>
      </c>
      <c r="T114" s="255">
        <f>-S114</f>
        <v>3839731.12</v>
      </c>
      <c r="U114" s="252" t="s">
        <v>406</v>
      </c>
      <c r="V114" s="246">
        <v>44327</v>
      </c>
      <c r="W114" s="275" t="s">
        <v>194</v>
      </c>
      <c r="X114" s="275" t="s">
        <v>194</v>
      </c>
      <c r="Y114" s="275" t="s">
        <v>194</v>
      </c>
      <c r="Z114" s="275" t="s">
        <v>194</v>
      </c>
      <c r="AA114" s="275" t="s">
        <v>194</v>
      </c>
      <c r="AB114" s="275" t="s">
        <v>194</v>
      </c>
      <c r="AC114" s="275" t="s">
        <v>194</v>
      </c>
      <c r="AD114" s="275" t="s">
        <v>194</v>
      </c>
      <c r="AE114" s="249" t="s">
        <v>194</v>
      </c>
      <c r="AF114" s="249" t="s">
        <v>194</v>
      </c>
      <c r="AG114" s="249" t="s">
        <v>194</v>
      </c>
      <c r="AH114" s="249" t="s">
        <v>194</v>
      </c>
      <c r="AI114" s="249" t="s">
        <v>194</v>
      </c>
      <c r="AJ114" s="249" t="s">
        <v>194</v>
      </c>
      <c r="AK114" s="249" t="s">
        <v>194</v>
      </c>
      <c r="AL114" s="253" t="s">
        <v>1237</v>
      </c>
      <c r="AM114" s="299" t="s">
        <v>1285</v>
      </c>
    </row>
    <row r="115" spans="1:40" s="239" customFormat="1" ht="16.5">
      <c r="A115" s="261">
        <v>47</v>
      </c>
      <c r="B115" s="344">
        <v>2018000244</v>
      </c>
      <c r="C115" s="345"/>
      <c r="D115" s="246">
        <v>44094</v>
      </c>
      <c r="E115" s="247" t="s">
        <v>73</v>
      </c>
      <c r="F115" s="247" t="s">
        <v>786</v>
      </c>
      <c r="G115" s="254" t="s">
        <v>787</v>
      </c>
      <c r="H115" s="254" t="s">
        <v>788</v>
      </c>
      <c r="I115" s="249" t="s">
        <v>789</v>
      </c>
      <c r="J115" s="321">
        <v>44094</v>
      </c>
      <c r="K115" s="249" t="s">
        <v>293</v>
      </c>
      <c r="L115" s="253" t="s">
        <v>790</v>
      </c>
      <c r="M115" s="248" t="s">
        <v>182</v>
      </c>
      <c r="N115" s="249" t="s">
        <v>384</v>
      </c>
      <c r="O115" s="254" t="s">
        <v>190</v>
      </c>
      <c r="P115" s="253" t="s">
        <v>1129</v>
      </c>
      <c r="Q115" s="250">
        <v>44234</v>
      </c>
      <c r="R115" s="255">
        <f>-44234</f>
        <v>-44234</v>
      </c>
      <c r="S115" s="250">
        <v>-3713519.86</v>
      </c>
      <c r="T115" s="255">
        <f>-44234</f>
        <v>-44234</v>
      </c>
      <c r="U115" s="252" t="s">
        <v>406</v>
      </c>
      <c r="V115" s="246">
        <v>44101</v>
      </c>
      <c r="W115" s="275" t="s">
        <v>194</v>
      </c>
      <c r="X115" s="275" t="s">
        <v>194</v>
      </c>
      <c r="Y115" s="275" t="s">
        <v>194</v>
      </c>
      <c r="Z115" s="275" t="s">
        <v>194</v>
      </c>
      <c r="AA115" s="275" t="s">
        <v>194</v>
      </c>
      <c r="AB115" s="275" t="s">
        <v>194</v>
      </c>
      <c r="AC115" s="275" t="s">
        <v>194</v>
      </c>
      <c r="AD115" s="275" t="s">
        <v>194</v>
      </c>
      <c r="AE115" s="249" t="s">
        <v>194</v>
      </c>
      <c r="AF115" s="249" t="s">
        <v>194</v>
      </c>
      <c r="AG115" s="249" t="s">
        <v>194</v>
      </c>
      <c r="AH115" s="249" t="s">
        <v>194</v>
      </c>
      <c r="AI115" s="249" t="s">
        <v>194</v>
      </c>
      <c r="AJ115" s="249" t="s">
        <v>194</v>
      </c>
      <c r="AK115" s="249" t="s">
        <v>194</v>
      </c>
      <c r="AL115" s="253" t="s">
        <v>1237</v>
      </c>
      <c r="AM115" s="299" t="s">
        <v>1286</v>
      </c>
      <c r="AN115" s="240"/>
    </row>
    <row r="116" spans="1:40" s="239" customFormat="1" ht="16.5">
      <c r="A116" s="245">
        <v>48</v>
      </c>
      <c r="B116" s="344" t="s">
        <v>647</v>
      </c>
      <c r="C116" s="345"/>
      <c r="D116" s="246">
        <v>44105</v>
      </c>
      <c r="E116" s="247" t="s">
        <v>73</v>
      </c>
      <c r="F116" s="254" t="s">
        <v>819</v>
      </c>
      <c r="G116" s="254" t="s">
        <v>820</v>
      </c>
      <c r="H116" s="254" t="s">
        <v>703</v>
      </c>
      <c r="I116" s="249" t="s">
        <v>821</v>
      </c>
      <c r="J116" s="321">
        <v>44105</v>
      </c>
      <c r="K116" s="249" t="s">
        <v>395</v>
      </c>
      <c r="L116" s="249" t="s">
        <v>807</v>
      </c>
      <c r="M116" s="248" t="s">
        <v>191</v>
      </c>
      <c r="N116" s="249" t="s">
        <v>801</v>
      </c>
      <c r="O116" s="249" t="s">
        <v>822</v>
      </c>
      <c r="P116" s="249" t="s">
        <v>1130</v>
      </c>
      <c r="Q116" s="250">
        <v>42236</v>
      </c>
      <c r="R116" s="255">
        <f>-Q116</f>
        <v>-42236</v>
      </c>
      <c r="S116" s="250">
        <v>-3545715.56</v>
      </c>
      <c r="T116" s="255">
        <f>-S116</f>
        <v>3545715.56</v>
      </c>
      <c r="U116" s="252" t="s">
        <v>406</v>
      </c>
      <c r="V116" s="246">
        <v>44113</v>
      </c>
      <c r="W116" s="275" t="s">
        <v>194</v>
      </c>
      <c r="X116" s="275" t="s">
        <v>194</v>
      </c>
      <c r="Y116" s="275" t="s">
        <v>194</v>
      </c>
      <c r="Z116" s="275" t="s">
        <v>194</v>
      </c>
      <c r="AA116" s="275" t="s">
        <v>194</v>
      </c>
      <c r="AB116" s="275" t="s">
        <v>194</v>
      </c>
      <c r="AC116" s="275" t="s">
        <v>194</v>
      </c>
      <c r="AD116" s="275" t="s">
        <v>194</v>
      </c>
      <c r="AE116" s="249" t="s">
        <v>194</v>
      </c>
      <c r="AF116" s="249" t="s">
        <v>194</v>
      </c>
      <c r="AG116" s="249" t="s">
        <v>194</v>
      </c>
      <c r="AH116" s="249" t="s">
        <v>194</v>
      </c>
      <c r="AI116" s="249" t="s">
        <v>194</v>
      </c>
      <c r="AJ116" s="249" t="s">
        <v>194</v>
      </c>
      <c r="AK116" s="249" t="s">
        <v>194</v>
      </c>
      <c r="AL116" s="253" t="s">
        <v>1237</v>
      </c>
      <c r="AM116" s="299" t="s">
        <v>1287</v>
      </c>
    </row>
    <row r="117" spans="1:40" s="239" customFormat="1" ht="16.5">
      <c r="A117" s="261">
        <v>49</v>
      </c>
      <c r="B117" s="344" t="s">
        <v>613</v>
      </c>
      <c r="C117" s="345"/>
      <c r="D117" s="246">
        <v>44210</v>
      </c>
      <c r="E117" s="247" t="s">
        <v>73</v>
      </c>
      <c r="F117" s="254" t="s">
        <v>924</v>
      </c>
      <c r="G117" s="254" t="s">
        <v>925</v>
      </c>
      <c r="H117" s="254" t="s">
        <v>703</v>
      </c>
      <c r="I117" s="249" t="s">
        <v>926</v>
      </c>
      <c r="J117" s="332">
        <v>44210</v>
      </c>
      <c r="K117" s="249" t="s">
        <v>293</v>
      </c>
      <c r="L117" s="249" t="s">
        <v>927</v>
      </c>
      <c r="M117" s="248" t="s">
        <v>182</v>
      </c>
      <c r="N117" s="249" t="s">
        <v>390</v>
      </c>
      <c r="O117" s="253" t="s">
        <v>187</v>
      </c>
      <c r="P117" s="253" t="s">
        <v>1131</v>
      </c>
      <c r="Q117" s="250">
        <f>41459</f>
        <v>41459</v>
      </c>
      <c r="R117" s="255">
        <f>-Q117</f>
        <v>-41459</v>
      </c>
      <c r="S117" s="250">
        <v>-3480505.72</v>
      </c>
      <c r="T117" s="255">
        <f>-S117</f>
        <v>3480505.72</v>
      </c>
      <c r="U117" s="252" t="s">
        <v>406</v>
      </c>
      <c r="V117" s="246">
        <v>44220</v>
      </c>
      <c r="W117" s="275" t="s">
        <v>194</v>
      </c>
      <c r="X117" s="275" t="s">
        <v>194</v>
      </c>
      <c r="Y117" s="275" t="s">
        <v>194</v>
      </c>
      <c r="Z117" s="275" t="s">
        <v>194</v>
      </c>
      <c r="AA117" s="275" t="s">
        <v>194</v>
      </c>
      <c r="AB117" s="275" t="s">
        <v>194</v>
      </c>
      <c r="AC117" s="275" t="s">
        <v>194</v>
      </c>
      <c r="AD117" s="275" t="s">
        <v>194</v>
      </c>
      <c r="AE117" s="249" t="s">
        <v>194</v>
      </c>
      <c r="AF117" s="249" t="s">
        <v>194</v>
      </c>
      <c r="AG117" s="249" t="s">
        <v>194</v>
      </c>
      <c r="AH117" s="249" t="s">
        <v>194</v>
      </c>
      <c r="AI117" s="249" t="s">
        <v>194</v>
      </c>
      <c r="AJ117" s="249" t="s">
        <v>194</v>
      </c>
      <c r="AK117" s="249" t="s">
        <v>194</v>
      </c>
      <c r="AL117" s="253" t="s">
        <v>1237</v>
      </c>
      <c r="AM117" s="299" t="s">
        <v>1288</v>
      </c>
    </row>
    <row r="118" spans="1:40" s="239" customFormat="1" ht="16.5">
      <c r="A118" s="92">
        <v>50</v>
      </c>
      <c r="B118" s="346" t="s">
        <v>648</v>
      </c>
      <c r="C118" s="347"/>
      <c r="D118" s="159">
        <v>44101</v>
      </c>
      <c r="E118" s="160" t="s">
        <v>73</v>
      </c>
      <c r="F118" s="160" t="s">
        <v>795</v>
      </c>
      <c r="G118" s="162" t="s">
        <v>796</v>
      </c>
      <c r="H118" s="162" t="s">
        <v>797</v>
      </c>
      <c r="I118" s="93" t="s">
        <v>798</v>
      </c>
      <c r="J118" s="93"/>
      <c r="K118" s="162" t="s">
        <v>799</v>
      </c>
      <c r="L118" s="162" t="s">
        <v>800</v>
      </c>
      <c r="M118" s="191" t="s">
        <v>355</v>
      </c>
      <c r="N118" s="162" t="s">
        <v>801</v>
      </c>
      <c r="O118" s="162" t="s">
        <v>802</v>
      </c>
      <c r="P118" s="94" t="s">
        <v>1132</v>
      </c>
      <c r="Q118" s="63">
        <v>39254</v>
      </c>
      <c r="R118" s="75">
        <f>-Q118</f>
        <v>-39254</v>
      </c>
      <c r="S118" s="63">
        <v>-3295387.57</v>
      </c>
      <c r="T118" s="75">
        <f>-S118</f>
        <v>3295387.57</v>
      </c>
      <c r="U118" s="101" t="s">
        <v>406</v>
      </c>
      <c r="V118" s="109"/>
      <c r="W118" s="69"/>
      <c r="X118" s="69"/>
      <c r="Y118" s="69"/>
      <c r="Z118" s="69"/>
      <c r="AA118" s="69"/>
      <c r="AB118" s="69"/>
      <c r="AC118" s="69"/>
      <c r="AD118" s="69"/>
      <c r="AE118" s="93"/>
      <c r="AF118" s="93"/>
      <c r="AG118" s="93"/>
      <c r="AH118" s="93"/>
      <c r="AI118" s="93"/>
      <c r="AJ118" s="93"/>
      <c r="AK118" s="93"/>
      <c r="AL118" s="94"/>
      <c r="AM118" s="300"/>
    </row>
    <row r="119" spans="1:40" s="239" customFormat="1" ht="16.5">
      <c r="A119" s="245">
        <v>50</v>
      </c>
      <c r="B119" s="344" t="s">
        <v>648</v>
      </c>
      <c r="C119" s="345"/>
      <c r="D119" s="246">
        <v>44101</v>
      </c>
      <c r="E119" s="247" t="s">
        <v>73</v>
      </c>
      <c r="F119" s="247" t="s">
        <v>795</v>
      </c>
      <c r="G119" s="254" t="s">
        <v>796</v>
      </c>
      <c r="H119" s="254" t="s">
        <v>797</v>
      </c>
      <c r="I119" s="249" t="s">
        <v>798</v>
      </c>
      <c r="J119" s="321">
        <v>44103</v>
      </c>
      <c r="K119" s="254" t="s">
        <v>799</v>
      </c>
      <c r="L119" s="254" t="s">
        <v>800</v>
      </c>
      <c r="M119" s="283" t="s">
        <v>355</v>
      </c>
      <c r="N119" s="254" t="s">
        <v>801</v>
      </c>
      <c r="O119" s="254" t="s">
        <v>802</v>
      </c>
      <c r="P119" s="253" t="s">
        <v>1132</v>
      </c>
      <c r="Q119" s="250">
        <v>39233</v>
      </c>
      <c r="R119" s="255">
        <f t="shared" ref="R119:T120" si="8">-Q119</f>
        <v>-39233</v>
      </c>
      <c r="S119" s="250">
        <v>-3293631.34</v>
      </c>
      <c r="T119" s="255">
        <f t="shared" si="8"/>
        <v>3293631.34</v>
      </c>
      <c r="U119" s="252" t="s">
        <v>406</v>
      </c>
      <c r="V119" s="246">
        <v>44101</v>
      </c>
      <c r="W119" s="275" t="s">
        <v>194</v>
      </c>
      <c r="X119" s="275" t="s">
        <v>194</v>
      </c>
      <c r="Y119" s="275" t="s">
        <v>194</v>
      </c>
      <c r="Z119" s="275" t="s">
        <v>194</v>
      </c>
      <c r="AA119" s="275" t="s">
        <v>194</v>
      </c>
      <c r="AB119" s="275" t="s">
        <v>194</v>
      </c>
      <c r="AC119" s="275" t="s">
        <v>194</v>
      </c>
      <c r="AD119" s="275" t="s">
        <v>194</v>
      </c>
      <c r="AE119" s="249" t="s">
        <v>194</v>
      </c>
      <c r="AF119" s="249" t="s">
        <v>194</v>
      </c>
      <c r="AG119" s="249" t="s">
        <v>194</v>
      </c>
      <c r="AH119" s="249" t="s">
        <v>194</v>
      </c>
      <c r="AI119" s="249" t="s">
        <v>194</v>
      </c>
      <c r="AJ119" s="249" t="s">
        <v>194</v>
      </c>
      <c r="AK119" s="249" t="s">
        <v>194</v>
      </c>
      <c r="AL119" s="253" t="s">
        <v>1237</v>
      </c>
      <c r="AM119" s="299" t="s">
        <v>1289</v>
      </c>
    </row>
    <row r="120" spans="1:40" s="239" customFormat="1" ht="16.5">
      <c r="A120" s="92">
        <v>50</v>
      </c>
      <c r="B120" s="346" t="s">
        <v>648</v>
      </c>
      <c r="C120" s="347"/>
      <c r="D120" s="159">
        <v>44101</v>
      </c>
      <c r="E120" s="160" t="s">
        <v>73</v>
      </c>
      <c r="F120" s="160" t="s">
        <v>795</v>
      </c>
      <c r="G120" s="162" t="s">
        <v>796</v>
      </c>
      <c r="H120" s="162" t="s">
        <v>797</v>
      </c>
      <c r="I120" s="93" t="s">
        <v>798</v>
      </c>
      <c r="J120" s="93"/>
      <c r="K120" s="162" t="s">
        <v>799</v>
      </c>
      <c r="L120" s="162" t="s">
        <v>800</v>
      </c>
      <c r="M120" s="191" t="s">
        <v>355</v>
      </c>
      <c r="N120" s="162" t="s">
        <v>801</v>
      </c>
      <c r="O120" s="162" t="s">
        <v>802</v>
      </c>
      <c r="P120" s="94" t="s">
        <v>1132</v>
      </c>
      <c r="Q120" s="63">
        <v>39233</v>
      </c>
      <c r="R120" s="75">
        <f t="shared" si="8"/>
        <v>-39233</v>
      </c>
      <c r="S120" s="63">
        <v>-3293631.34</v>
      </c>
      <c r="T120" s="75">
        <f t="shared" si="8"/>
        <v>3293631.34</v>
      </c>
      <c r="U120" s="101" t="s">
        <v>406</v>
      </c>
      <c r="V120" s="109"/>
      <c r="W120" s="69"/>
      <c r="X120" s="69"/>
      <c r="Y120" s="69"/>
      <c r="Z120" s="69"/>
      <c r="AA120" s="69"/>
      <c r="AB120" s="69"/>
      <c r="AC120" s="69"/>
      <c r="AD120" s="69"/>
      <c r="AE120" s="93"/>
      <c r="AF120" s="93"/>
      <c r="AG120" s="93"/>
      <c r="AH120" s="93"/>
      <c r="AI120" s="93"/>
      <c r="AJ120" s="93"/>
      <c r="AK120" s="93"/>
      <c r="AL120" s="94"/>
      <c r="AM120" s="300"/>
    </row>
    <row r="121" spans="1:40" s="239" customFormat="1" ht="16.5">
      <c r="A121" s="92"/>
      <c r="B121" s="157"/>
      <c r="C121" s="158"/>
      <c r="D121" s="159"/>
      <c r="E121" s="160"/>
      <c r="F121" s="160"/>
      <c r="G121" s="162"/>
      <c r="H121" s="162"/>
      <c r="I121" s="93"/>
      <c r="J121" s="93"/>
      <c r="K121" s="162"/>
      <c r="L121" s="162"/>
      <c r="M121" s="192"/>
      <c r="N121" s="163"/>
      <c r="O121" s="94"/>
      <c r="P121" s="193" t="s">
        <v>803</v>
      </c>
      <c r="Q121" s="63"/>
      <c r="R121" s="166">
        <f>SUM(R120+R119+R118)</f>
        <v>-117720</v>
      </c>
      <c r="S121" s="166">
        <f>SUM(S120+S119+S118)</f>
        <v>-9882650.25</v>
      </c>
      <c r="T121" s="166">
        <f>SUM(T120+T119+T118)</f>
        <v>9882650.25</v>
      </c>
      <c r="U121" s="101"/>
      <c r="V121" s="109"/>
      <c r="W121" s="69"/>
      <c r="X121" s="69"/>
      <c r="Y121" s="69"/>
      <c r="Z121" s="69"/>
      <c r="AA121" s="69"/>
      <c r="AB121" s="69"/>
      <c r="AC121" s="69"/>
      <c r="AD121" s="69"/>
      <c r="AE121" s="93"/>
      <c r="AF121" s="93"/>
      <c r="AG121" s="93"/>
      <c r="AH121" s="93"/>
      <c r="AI121" s="93"/>
      <c r="AJ121" s="93"/>
      <c r="AK121" s="93"/>
      <c r="AL121" s="94"/>
      <c r="AM121" s="300"/>
    </row>
    <row r="122" spans="1:40" s="239" customFormat="1" ht="16.5">
      <c r="A122" s="245">
        <v>51</v>
      </c>
      <c r="B122" s="344" t="s">
        <v>650</v>
      </c>
      <c r="C122" s="345"/>
      <c r="D122" s="246">
        <v>44084</v>
      </c>
      <c r="E122" s="247" t="s">
        <v>73</v>
      </c>
      <c r="F122" s="248" t="s">
        <v>706</v>
      </c>
      <c r="G122" s="249" t="s">
        <v>707</v>
      </c>
      <c r="H122" s="249" t="s">
        <v>703</v>
      </c>
      <c r="I122" s="249" t="s">
        <v>708</v>
      </c>
      <c r="J122" s="321">
        <v>44077</v>
      </c>
      <c r="K122" s="249" t="s">
        <v>188</v>
      </c>
      <c r="L122" s="249" t="s">
        <v>709</v>
      </c>
      <c r="M122" s="248" t="s">
        <v>328</v>
      </c>
      <c r="N122" s="249" t="s">
        <v>710</v>
      </c>
      <c r="O122" s="249" t="s">
        <v>190</v>
      </c>
      <c r="P122" s="249" t="s">
        <v>743</v>
      </c>
      <c r="Q122" s="250">
        <v>38371</v>
      </c>
      <c r="R122" s="255">
        <f>-Q122</f>
        <v>-38371</v>
      </c>
      <c r="S122" s="250">
        <f>-3221320</f>
        <v>-3221320</v>
      </c>
      <c r="T122" s="255">
        <f>-S122</f>
        <v>3221320</v>
      </c>
      <c r="U122" s="252" t="s">
        <v>406</v>
      </c>
      <c r="V122" s="256" t="s">
        <v>711</v>
      </c>
      <c r="W122" s="275" t="s">
        <v>194</v>
      </c>
      <c r="X122" s="275" t="s">
        <v>194</v>
      </c>
      <c r="Y122" s="275" t="s">
        <v>194</v>
      </c>
      <c r="Z122" s="275" t="s">
        <v>194</v>
      </c>
      <c r="AA122" s="275" t="s">
        <v>194</v>
      </c>
      <c r="AB122" s="275" t="s">
        <v>194</v>
      </c>
      <c r="AC122" s="275" t="s">
        <v>194</v>
      </c>
      <c r="AD122" s="275" t="s">
        <v>194</v>
      </c>
      <c r="AE122" s="249" t="s">
        <v>194</v>
      </c>
      <c r="AF122" s="249" t="s">
        <v>194</v>
      </c>
      <c r="AG122" s="249" t="s">
        <v>194</v>
      </c>
      <c r="AH122" s="249" t="s">
        <v>194</v>
      </c>
      <c r="AI122" s="249" t="s">
        <v>194</v>
      </c>
      <c r="AJ122" s="249" t="s">
        <v>194</v>
      </c>
      <c r="AK122" s="249" t="s">
        <v>194</v>
      </c>
      <c r="AL122" s="253" t="s">
        <v>1237</v>
      </c>
      <c r="AM122" s="299" t="s">
        <v>1290</v>
      </c>
    </row>
    <row r="123" spans="1:40" s="239" customFormat="1" ht="16.5">
      <c r="A123" s="245">
        <v>52</v>
      </c>
      <c r="B123" s="344" t="s">
        <v>652</v>
      </c>
      <c r="C123" s="345"/>
      <c r="D123" s="246">
        <v>44136</v>
      </c>
      <c r="E123" s="247" t="s">
        <v>73</v>
      </c>
      <c r="F123" s="247" t="s">
        <v>836</v>
      </c>
      <c r="G123" s="247" t="s">
        <v>837</v>
      </c>
      <c r="H123" s="249" t="s">
        <v>703</v>
      </c>
      <c r="I123" s="249" t="s">
        <v>838</v>
      </c>
      <c r="J123" s="321">
        <v>44136</v>
      </c>
      <c r="K123" s="249" t="s">
        <v>293</v>
      </c>
      <c r="L123" s="249" t="s">
        <v>189</v>
      </c>
      <c r="M123" s="248" t="s">
        <v>182</v>
      </c>
      <c r="N123" s="249" t="s">
        <v>839</v>
      </c>
      <c r="O123" s="253" t="s">
        <v>840</v>
      </c>
      <c r="P123" s="249" t="s">
        <v>743</v>
      </c>
      <c r="Q123" s="250">
        <v>85711</v>
      </c>
      <c r="R123" s="255">
        <v>-85711.45</v>
      </c>
      <c r="S123" s="250">
        <v>-945868.84</v>
      </c>
      <c r="T123" s="255">
        <v>-85711.45</v>
      </c>
      <c r="U123" s="252" t="s">
        <v>406</v>
      </c>
      <c r="V123" s="246">
        <v>44147</v>
      </c>
      <c r="W123" s="275" t="s">
        <v>194</v>
      </c>
      <c r="X123" s="275" t="s">
        <v>194</v>
      </c>
      <c r="Y123" s="275" t="s">
        <v>194</v>
      </c>
      <c r="Z123" s="275" t="s">
        <v>194</v>
      </c>
      <c r="AA123" s="275" t="s">
        <v>194</v>
      </c>
      <c r="AB123" s="275" t="s">
        <v>194</v>
      </c>
      <c r="AC123" s="275" t="s">
        <v>194</v>
      </c>
      <c r="AD123" s="275" t="s">
        <v>194</v>
      </c>
      <c r="AE123" s="249" t="s">
        <v>194</v>
      </c>
      <c r="AF123" s="249" t="s">
        <v>194</v>
      </c>
      <c r="AG123" s="249" t="s">
        <v>194</v>
      </c>
      <c r="AH123" s="249" t="s">
        <v>194</v>
      </c>
      <c r="AI123" s="249" t="s">
        <v>194</v>
      </c>
      <c r="AJ123" s="249" t="s">
        <v>194</v>
      </c>
      <c r="AK123" s="249" t="s">
        <v>194</v>
      </c>
      <c r="AL123" s="253" t="s">
        <v>1237</v>
      </c>
      <c r="AM123" s="299" t="s">
        <v>1291</v>
      </c>
    </row>
    <row r="124" spans="1:40" s="239" customFormat="1" ht="16.5">
      <c r="A124" s="245">
        <v>53</v>
      </c>
      <c r="B124" s="344" t="s">
        <v>653</v>
      </c>
      <c r="C124" s="345"/>
      <c r="D124" s="246">
        <v>44243</v>
      </c>
      <c r="E124" s="247" t="s">
        <v>73</v>
      </c>
      <c r="F124" s="254" t="s">
        <v>966</v>
      </c>
      <c r="G124" s="254" t="s">
        <v>967</v>
      </c>
      <c r="H124" s="254" t="s">
        <v>930</v>
      </c>
      <c r="I124" s="249" t="s">
        <v>968</v>
      </c>
      <c r="J124" s="332">
        <v>44251</v>
      </c>
      <c r="K124" s="249" t="s">
        <v>293</v>
      </c>
      <c r="L124" s="249" t="s">
        <v>969</v>
      </c>
      <c r="M124" s="249" t="s">
        <v>380</v>
      </c>
      <c r="N124" s="249" t="s">
        <v>391</v>
      </c>
      <c r="O124" s="253" t="s">
        <v>190</v>
      </c>
      <c r="P124" s="253" t="s">
        <v>1133</v>
      </c>
      <c r="Q124" s="250">
        <v>35965</v>
      </c>
      <c r="R124" s="255">
        <f>-Q124</f>
        <v>-35965</v>
      </c>
      <c r="S124" s="250">
        <v>-3019286.94</v>
      </c>
      <c r="T124" s="255">
        <f>-S124</f>
        <v>3019286.94</v>
      </c>
      <c r="U124" s="252" t="s">
        <v>406</v>
      </c>
      <c r="V124" s="246">
        <v>44253</v>
      </c>
      <c r="W124" s="275" t="s">
        <v>194</v>
      </c>
      <c r="X124" s="275" t="s">
        <v>194</v>
      </c>
      <c r="Y124" s="275" t="s">
        <v>194</v>
      </c>
      <c r="Z124" s="275" t="s">
        <v>194</v>
      </c>
      <c r="AA124" s="275" t="s">
        <v>194</v>
      </c>
      <c r="AB124" s="275" t="s">
        <v>194</v>
      </c>
      <c r="AC124" s="275" t="s">
        <v>194</v>
      </c>
      <c r="AD124" s="275" t="s">
        <v>194</v>
      </c>
      <c r="AE124" s="249" t="s">
        <v>194</v>
      </c>
      <c r="AF124" s="249" t="s">
        <v>194</v>
      </c>
      <c r="AG124" s="249" t="s">
        <v>194</v>
      </c>
      <c r="AH124" s="249" t="s">
        <v>194</v>
      </c>
      <c r="AI124" s="249" t="s">
        <v>194</v>
      </c>
      <c r="AJ124" s="249" t="s">
        <v>194</v>
      </c>
      <c r="AK124" s="249" t="s">
        <v>194</v>
      </c>
      <c r="AL124" s="253" t="s">
        <v>1237</v>
      </c>
      <c r="AM124" s="299" t="s">
        <v>1292</v>
      </c>
    </row>
    <row r="125" spans="1:40" s="239" customFormat="1" ht="16.5">
      <c r="A125" s="92">
        <v>53</v>
      </c>
      <c r="B125" s="346" t="s">
        <v>653</v>
      </c>
      <c r="C125" s="347"/>
      <c r="D125" s="159">
        <v>44243</v>
      </c>
      <c r="E125" s="160" t="s">
        <v>73</v>
      </c>
      <c r="F125" s="162" t="s">
        <v>966</v>
      </c>
      <c r="G125" s="162" t="s">
        <v>967</v>
      </c>
      <c r="H125" s="162" t="s">
        <v>930</v>
      </c>
      <c r="I125" s="93" t="s">
        <v>968</v>
      </c>
      <c r="J125" s="93"/>
      <c r="K125" s="93" t="s">
        <v>293</v>
      </c>
      <c r="L125" s="93" t="s">
        <v>969</v>
      </c>
      <c r="M125" s="93" t="s">
        <v>380</v>
      </c>
      <c r="N125" s="93" t="s">
        <v>391</v>
      </c>
      <c r="O125" s="94" t="s">
        <v>190</v>
      </c>
      <c r="P125" s="94" t="s">
        <v>1133</v>
      </c>
      <c r="Q125" s="63">
        <v>27568</v>
      </c>
      <c r="R125" s="75">
        <f>-Q125</f>
        <v>-27568</v>
      </c>
      <c r="S125" s="63">
        <v>-2314412.5099999998</v>
      </c>
      <c r="T125" s="75">
        <f>-S125</f>
        <v>2314412.5099999998</v>
      </c>
      <c r="U125" s="101" t="s">
        <v>406</v>
      </c>
      <c r="V125" s="109"/>
      <c r="W125" s="69"/>
      <c r="X125" s="69"/>
      <c r="Y125" s="69"/>
      <c r="Z125" s="69"/>
      <c r="AA125" s="69"/>
      <c r="AB125" s="69"/>
      <c r="AC125" s="69"/>
      <c r="AD125" s="69"/>
      <c r="AE125" s="93"/>
      <c r="AF125" s="93"/>
      <c r="AG125" s="93"/>
      <c r="AH125" s="93"/>
      <c r="AI125" s="93"/>
      <c r="AJ125" s="93"/>
      <c r="AK125" s="93"/>
      <c r="AL125" s="108"/>
      <c r="AM125" s="300"/>
    </row>
    <row r="126" spans="1:40" s="239" customFormat="1" ht="16.5">
      <c r="A126" s="92">
        <v>53</v>
      </c>
      <c r="B126" s="346" t="s">
        <v>653</v>
      </c>
      <c r="C126" s="347"/>
      <c r="D126" s="159">
        <v>44243</v>
      </c>
      <c r="E126" s="160" t="s">
        <v>73</v>
      </c>
      <c r="F126" s="162" t="s">
        <v>966</v>
      </c>
      <c r="G126" s="162" t="s">
        <v>967</v>
      </c>
      <c r="H126" s="162" t="s">
        <v>930</v>
      </c>
      <c r="I126" s="93" t="s">
        <v>968</v>
      </c>
      <c r="J126" s="93"/>
      <c r="K126" s="93" t="s">
        <v>293</v>
      </c>
      <c r="L126" s="93" t="s">
        <v>969</v>
      </c>
      <c r="M126" s="93" t="s">
        <v>380</v>
      </c>
      <c r="N126" s="93" t="s">
        <v>391</v>
      </c>
      <c r="O126" s="94" t="s">
        <v>190</v>
      </c>
      <c r="P126" s="94" t="s">
        <v>1133</v>
      </c>
      <c r="Q126" s="63">
        <v>36699</v>
      </c>
      <c r="R126" s="75">
        <f t="shared" ref="R126:T130" si="9">-Q126</f>
        <v>-36699</v>
      </c>
      <c r="S126" s="63">
        <v>-3080933.1</v>
      </c>
      <c r="T126" s="75">
        <f t="shared" si="9"/>
        <v>3080933.1</v>
      </c>
      <c r="U126" s="101" t="s">
        <v>406</v>
      </c>
      <c r="V126" s="109"/>
      <c r="W126" s="69"/>
      <c r="X126" s="69"/>
      <c r="Y126" s="69"/>
      <c r="Z126" s="69"/>
      <c r="AA126" s="69"/>
      <c r="AB126" s="69"/>
      <c r="AC126" s="69"/>
      <c r="AD126" s="69"/>
      <c r="AE126" s="93"/>
      <c r="AF126" s="93"/>
      <c r="AG126" s="93"/>
      <c r="AH126" s="93"/>
      <c r="AI126" s="93"/>
      <c r="AJ126" s="93"/>
      <c r="AK126" s="93"/>
      <c r="AL126" s="108"/>
      <c r="AM126" s="300"/>
    </row>
    <row r="127" spans="1:40" s="239" customFormat="1" ht="16.5">
      <c r="A127" s="92">
        <v>53</v>
      </c>
      <c r="B127" s="346" t="s">
        <v>653</v>
      </c>
      <c r="C127" s="347"/>
      <c r="D127" s="159">
        <v>44243</v>
      </c>
      <c r="E127" s="160" t="s">
        <v>73</v>
      </c>
      <c r="F127" s="162" t="s">
        <v>966</v>
      </c>
      <c r="G127" s="162" t="s">
        <v>967</v>
      </c>
      <c r="H127" s="162" t="s">
        <v>930</v>
      </c>
      <c r="I127" s="93" t="s">
        <v>968</v>
      </c>
      <c r="J127" s="93"/>
      <c r="K127" s="93" t="s">
        <v>293</v>
      </c>
      <c r="L127" s="93" t="s">
        <v>969</v>
      </c>
      <c r="M127" s="93" t="s">
        <v>380</v>
      </c>
      <c r="N127" s="93" t="s">
        <v>391</v>
      </c>
      <c r="O127" s="94" t="s">
        <v>190</v>
      </c>
      <c r="P127" s="94" t="s">
        <v>1133</v>
      </c>
      <c r="Q127" s="63">
        <v>29377</v>
      </c>
      <c r="R127" s="75">
        <f t="shared" si="9"/>
        <v>-29377</v>
      </c>
      <c r="S127" s="63">
        <v>-2466231.89</v>
      </c>
      <c r="T127" s="75">
        <f t="shared" si="9"/>
        <v>2466231.89</v>
      </c>
      <c r="U127" s="101" t="s">
        <v>406</v>
      </c>
      <c r="V127" s="109"/>
      <c r="W127" s="69"/>
      <c r="X127" s="69"/>
      <c r="Y127" s="69"/>
      <c r="Z127" s="69"/>
      <c r="AA127" s="69"/>
      <c r="AB127" s="69"/>
      <c r="AC127" s="69"/>
      <c r="AD127" s="69"/>
      <c r="AE127" s="93"/>
      <c r="AF127" s="93"/>
      <c r="AG127" s="93"/>
      <c r="AH127" s="93"/>
      <c r="AI127" s="93"/>
      <c r="AJ127" s="93"/>
      <c r="AK127" s="93"/>
      <c r="AL127" s="108"/>
      <c r="AM127" s="300"/>
    </row>
    <row r="128" spans="1:40" s="239" customFormat="1" ht="16.5">
      <c r="A128" s="92">
        <v>53</v>
      </c>
      <c r="B128" s="346" t="s">
        <v>653</v>
      </c>
      <c r="C128" s="347"/>
      <c r="D128" s="159">
        <v>44243</v>
      </c>
      <c r="E128" s="160" t="s">
        <v>73</v>
      </c>
      <c r="F128" s="162" t="s">
        <v>966</v>
      </c>
      <c r="G128" s="162" t="s">
        <v>967</v>
      </c>
      <c r="H128" s="162" t="s">
        <v>930</v>
      </c>
      <c r="I128" s="93" t="s">
        <v>968</v>
      </c>
      <c r="J128" s="93"/>
      <c r="K128" s="93" t="s">
        <v>293</v>
      </c>
      <c r="L128" s="93" t="s">
        <v>969</v>
      </c>
      <c r="M128" s="93" t="s">
        <v>380</v>
      </c>
      <c r="N128" s="93" t="s">
        <v>391</v>
      </c>
      <c r="O128" s="94" t="s">
        <v>190</v>
      </c>
      <c r="P128" s="94" t="s">
        <v>1133</v>
      </c>
      <c r="Q128" s="63">
        <v>22962</v>
      </c>
      <c r="R128" s="75">
        <f t="shared" si="9"/>
        <v>-22962</v>
      </c>
      <c r="S128" s="63">
        <v>-1927704.39</v>
      </c>
      <c r="T128" s="75">
        <f t="shared" si="9"/>
        <v>1927704.39</v>
      </c>
      <c r="U128" s="101" t="s">
        <v>406</v>
      </c>
      <c r="V128" s="109"/>
      <c r="W128" s="69"/>
      <c r="X128" s="69"/>
      <c r="Y128" s="69"/>
      <c r="Z128" s="69"/>
      <c r="AA128" s="69"/>
      <c r="AB128" s="69"/>
      <c r="AC128" s="69"/>
      <c r="AD128" s="69"/>
      <c r="AE128" s="93"/>
      <c r="AF128" s="93"/>
      <c r="AG128" s="93"/>
      <c r="AH128" s="93"/>
      <c r="AI128" s="93"/>
      <c r="AJ128" s="93"/>
      <c r="AK128" s="93"/>
      <c r="AL128" s="108"/>
      <c r="AM128" s="300"/>
    </row>
    <row r="129" spans="1:39" s="239" customFormat="1" ht="16.5">
      <c r="A129" s="92">
        <v>53</v>
      </c>
      <c r="B129" s="346" t="s">
        <v>653</v>
      </c>
      <c r="C129" s="347"/>
      <c r="D129" s="159">
        <v>44243</v>
      </c>
      <c r="E129" s="160" t="s">
        <v>73</v>
      </c>
      <c r="F129" s="162" t="s">
        <v>966</v>
      </c>
      <c r="G129" s="162" t="s">
        <v>967</v>
      </c>
      <c r="H129" s="162" t="s">
        <v>930</v>
      </c>
      <c r="I129" s="93" t="s">
        <v>968</v>
      </c>
      <c r="J129" s="93"/>
      <c r="K129" s="93" t="s">
        <v>293</v>
      </c>
      <c r="L129" s="93" t="s">
        <v>969</v>
      </c>
      <c r="M129" s="93" t="s">
        <v>380</v>
      </c>
      <c r="N129" s="93" t="s">
        <v>391</v>
      </c>
      <c r="O129" s="94" t="s">
        <v>190</v>
      </c>
      <c r="P129" s="94" t="s">
        <v>1133</v>
      </c>
      <c r="Q129" s="63">
        <v>29418</v>
      </c>
      <c r="R129" s="75">
        <f t="shared" si="9"/>
        <v>-29418</v>
      </c>
      <c r="S129" s="63">
        <v>-2469704.9</v>
      </c>
      <c r="T129" s="75">
        <f t="shared" si="9"/>
        <v>2469704.9</v>
      </c>
      <c r="U129" s="101" t="s">
        <v>406</v>
      </c>
      <c r="V129" s="109"/>
      <c r="W129" s="69"/>
      <c r="X129" s="69"/>
      <c r="Y129" s="69"/>
      <c r="Z129" s="69"/>
      <c r="AA129" s="69"/>
      <c r="AB129" s="69"/>
      <c r="AC129" s="69"/>
      <c r="AD129" s="69"/>
      <c r="AE129" s="93"/>
      <c r="AF129" s="93"/>
      <c r="AG129" s="93"/>
      <c r="AH129" s="93"/>
      <c r="AI129" s="93"/>
      <c r="AJ129" s="93"/>
      <c r="AK129" s="93"/>
      <c r="AL129" s="108"/>
      <c r="AM129" s="300"/>
    </row>
    <row r="130" spans="1:39" s="239" customFormat="1" ht="16.5">
      <c r="A130" s="92">
        <v>53</v>
      </c>
      <c r="B130" s="346" t="s">
        <v>653</v>
      </c>
      <c r="C130" s="347"/>
      <c r="D130" s="159">
        <v>44243</v>
      </c>
      <c r="E130" s="160" t="s">
        <v>73</v>
      </c>
      <c r="F130" s="162" t="s">
        <v>966</v>
      </c>
      <c r="G130" s="162" t="s">
        <v>967</v>
      </c>
      <c r="H130" s="162" t="s">
        <v>930</v>
      </c>
      <c r="I130" s="93" t="s">
        <v>968</v>
      </c>
      <c r="J130" s="93"/>
      <c r="K130" s="93" t="s">
        <v>293</v>
      </c>
      <c r="L130" s="93" t="s">
        <v>969</v>
      </c>
      <c r="M130" s="93" t="s">
        <v>380</v>
      </c>
      <c r="N130" s="93" t="s">
        <v>391</v>
      </c>
      <c r="O130" s="94" t="s">
        <v>190</v>
      </c>
      <c r="P130" s="94" t="s">
        <v>1133</v>
      </c>
      <c r="Q130" s="63">
        <v>29382</v>
      </c>
      <c r="R130" s="75">
        <f t="shared" si="9"/>
        <v>-29382</v>
      </c>
      <c r="S130" s="63">
        <v>-2466672.63</v>
      </c>
      <c r="T130" s="75">
        <f t="shared" si="9"/>
        <v>2466672.63</v>
      </c>
      <c r="U130" s="101" t="s">
        <v>406</v>
      </c>
      <c r="V130" s="109"/>
      <c r="W130" s="69"/>
      <c r="X130" s="69"/>
      <c r="Y130" s="69"/>
      <c r="Z130" s="69"/>
      <c r="AA130" s="69"/>
      <c r="AB130" s="69"/>
      <c r="AC130" s="69"/>
      <c r="AD130" s="69"/>
      <c r="AE130" s="93"/>
      <c r="AF130" s="93"/>
      <c r="AG130" s="93"/>
      <c r="AH130" s="93"/>
      <c r="AI130" s="93"/>
      <c r="AJ130" s="93"/>
      <c r="AK130" s="93"/>
      <c r="AL130" s="108"/>
      <c r="AM130" s="300"/>
    </row>
    <row r="131" spans="1:39" s="239" customFormat="1" ht="16.5">
      <c r="A131" s="92"/>
      <c r="B131" s="157"/>
      <c r="C131" s="158"/>
      <c r="D131" s="159"/>
      <c r="E131" s="160"/>
      <c r="F131" s="162"/>
      <c r="G131" s="162"/>
      <c r="H131" s="162"/>
      <c r="I131" s="93"/>
      <c r="J131" s="93"/>
      <c r="K131" s="93"/>
      <c r="L131" s="93"/>
      <c r="M131" s="93"/>
      <c r="N131" s="93"/>
      <c r="O131" s="193" t="s">
        <v>803</v>
      </c>
      <c r="P131" s="94"/>
      <c r="Q131" s="165">
        <f t="shared" ref="Q131:S131" si="10">SUM(Q124:Q130)</f>
        <v>211371</v>
      </c>
      <c r="R131" s="165">
        <f t="shared" si="10"/>
        <v>-211371</v>
      </c>
      <c r="S131" s="165">
        <f t="shared" si="10"/>
        <v>-17744946.359999999</v>
      </c>
      <c r="T131" s="165">
        <f t="shared" ref="T131" si="11">SUM(T124:T130)</f>
        <v>17744946.359999999</v>
      </c>
      <c r="U131" s="101"/>
      <c r="V131" s="109"/>
      <c r="W131" s="69"/>
      <c r="X131" s="69"/>
      <c r="Y131" s="69"/>
      <c r="Z131" s="69"/>
      <c r="AA131" s="69"/>
      <c r="AB131" s="69"/>
      <c r="AC131" s="69"/>
      <c r="AD131" s="69"/>
      <c r="AE131" s="93"/>
      <c r="AF131" s="93"/>
      <c r="AG131" s="93"/>
      <c r="AH131" s="93"/>
      <c r="AI131" s="93"/>
      <c r="AJ131" s="93"/>
      <c r="AK131" s="93"/>
      <c r="AL131" s="108"/>
      <c r="AM131" s="300"/>
    </row>
    <row r="132" spans="1:39" s="239" customFormat="1" ht="16.5">
      <c r="A132" s="245">
        <v>54</v>
      </c>
      <c r="B132" s="344" t="s">
        <v>651</v>
      </c>
      <c r="C132" s="345"/>
      <c r="D132" s="246">
        <v>44131</v>
      </c>
      <c r="E132" s="247" t="s">
        <v>73</v>
      </c>
      <c r="F132" s="254" t="s">
        <v>831</v>
      </c>
      <c r="G132" s="254" t="s">
        <v>832</v>
      </c>
      <c r="H132" s="254" t="s">
        <v>703</v>
      </c>
      <c r="I132" s="249" t="s">
        <v>833</v>
      </c>
      <c r="J132" s="321">
        <v>44131</v>
      </c>
      <c r="K132" s="249" t="s">
        <v>293</v>
      </c>
      <c r="L132" s="249" t="s">
        <v>834</v>
      </c>
      <c r="M132" s="248" t="s">
        <v>182</v>
      </c>
      <c r="N132" s="249" t="s">
        <v>315</v>
      </c>
      <c r="O132" s="253" t="s">
        <v>835</v>
      </c>
      <c r="P132" s="253" t="s">
        <v>1134</v>
      </c>
      <c r="Q132" s="250">
        <v>35245</v>
      </c>
      <c r="R132" s="255">
        <f>-35245</f>
        <v>-35245</v>
      </c>
      <c r="S132" s="255">
        <v>-2958884.91</v>
      </c>
      <c r="T132" s="255">
        <f>-35245</f>
        <v>-35245</v>
      </c>
      <c r="U132" s="252" t="s">
        <v>406</v>
      </c>
      <c r="V132" s="246">
        <v>44142</v>
      </c>
      <c r="W132" s="275" t="s">
        <v>194</v>
      </c>
      <c r="X132" s="275" t="s">
        <v>194</v>
      </c>
      <c r="Y132" s="275" t="s">
        <v>194</v>
      </c>
      <c r="Z132" s="275" t="s">
        <v>194</v>
      </c>
      <c r="AA132" s="275" t="s">
        <v>194</v>
      </c>
      <c r="AB132" s="275" t="s">
        <v>194</v>
      </c>
      <c r="AC132" s="275" t="s">
        <v>194</v>
      </c>
      <c r="AD132" s="275" t="s">
        <v>194</v>
      </c>
      <c r="AE132" s="249" t="s">
        <v>194</v>
      </c>
      <c r="AF132" s="249" t="s">
        <v>194</v>
      </c>
      <c r="AG132" s="249" t="s">
        <v>194</v>
      </c>
      <c r="AH132" s="249" t="s">
        <v>194</v>
      </c>
      <c r="AI132" s="249" t="s">
        <v>194</v>
      </c>
      <c r="AJ132" s="249" t="s">
        <v>194</v>
      </c>
      <c r="AK132" s="249" t="s">
        <v>194</v>
      </c>
      <c r="AL132" s="253" t="s">
        <v>1237</v>
      </c>
      <c r="AM132" s="299" t="s">
        <v>1293</v>
      </c>
    </row>
    <row r="133" spans="1:39" s="239" customFormat="1" ht="16.5">
      <c r="A133" s="245">
        <v>55</v>
      </c>
      <c r="B133" s="344" t="s">
        <v>629</v>
      </c>
      <c r="C133" s="345"/>
      <c r="D133" s="246">
        <v>44079</v>
      </c>
      <c r="E133" s="247" t="s">
        <v>73</v>
      </c>
      <c r="F133" s="247" t="s">
        <v>769</v>
      </c>
      <c r="G133" s="249" t="s">
        <v>770</v>
      </c>
      <c r="H133" s="249" t="s">
        <v>692</v>
      </c>
      <c r="I133" s="249" t="s">
        <v>771</v>
      </c>
      <c r="J133" s="321">
        <v>44117</v>
      </c>
      <c r="K133" s="249" t="s">
        <v>188</v>
      </c>
      <c r="L133" s="248" t="s">
        <v>294</v>
      </c>
      <c r="M133" s="248" t="s">
        <v>191</v>
      </c>
      <c r="N133" s="249" t="s">
        <v>772</v>
      </c>
      <c r="O133" s="249" t="s">
        <v>773</v>
      </c>
      <c r="P133" s="249" t="s">
        <v>1135</v>
      </c>
      <c r="Q133" s="250">
        <v>25943</v>
      </c>
      <c r="R133" s="351">
        <v>-34289</v>
      </c>
      <c r="S133" s="363">
        <v>-2878614</v>
      </c>
      <c r="T133" s="351">
        <v>-34289</v>
      </c>
      <c r="U133" s="252" t="s">
        <v>406</v>
      </c>
      <c r="V133" s="256" t="s">
        <v>1136</v>
      </c>
      <c r="W133" s="275" t="s">
        <v>194</v>
      </c>
      <c r="X133" s="275" t="s">
        <v>194</v>
      </c>
      <c r="Y133" s="275" t="s">
        <v>194</v>
      </c>
      <c r="Z133" s="275" t="s">
        <v>194</v>
      </c>
      <c r="AA133" s="275" t="s">
        <v>194</v>
      </c>
      <c r="AB133" s="275" t="s">
        <v>194</v>
      </c>
      <c r="AC133" s="275" t="s">
        <v>194</v>
      </c>
      <c r="AD133" s="275" t="s">
        <v>194</v>
      </c>
      <c r="AE133" s="249" t="s">
        <v>194</v>
      </c>
      <c r="AF133" s="249" t="s">
        <v>194</v>
      </c>
      <c r="AG133" s="249" t="s">
        <v>194</v>
      </c>
      <c r="AH133" s="249" t="s">
        <v>194</v>
      </c>
      <c r="AI133" s="249" t="s">
        <v>194</v>
      </c>
      <c r="AJ133" s="249" t="s">
        <v>194</v>
      </c>
      <c r="AK133" s="249" t="s">
        <v>194</v>
      </c>
      <c r="AL133" s="253" t="s">
        <v>1237</v>
      </c>
      <c r="AM133" s="299" t="s">
        <v>1293</v>
      </c>
    </row>
    <row r="134" spans="1:39" s="239" customFormat="1" ht="16.5">
      <c r="A134" s="245">
        <v>55</v>
      </c>
      <c r="B134" s="344" t="s">
        <v>629</v>
      </c>
      <c r="C134" s="345"/>
      <c r="D134" s="246">
        <v>44079</v>
      </c>
      <c r="E134" s="247" t="s">
        <v>73</v>
      </c>
      <c r="F134" s="247" t="s">
        <v>769</v>
      </c>
      <c r="G134" s="249" t="s">
        <v>770</v>
      </c>
      <c r="H134" s="249" t="s">
        <v>692</v>
      </c>
      <c r="I134" s="249" t="s">
        <v>771</v>
      </c>
      <c r="J134" s="321">
        <v>44117</v>
      </c>
      <c r="K134" s="249" t="s">
        <v>188</v>
      </c>
      <c r="L134" s="248" t="s">
        <v>294</v>
      </c>
      <c r="M134" s="248" t="s">
        <v>191</v>
      </c>
      <c r="N134" s="249" t="s">
        <v>772</v>
      </c>
      <c r="O134" s="249" t="s">
        <v>773</v>
      </c>
      <c r="P134" s="249" t="s">
        <v>1135</v>
      </c>
      <c r="Q134" s="250">
        <v>25988</v>
      </c>
      <c r="R134" s="352"/>
      <c r="S134" s="364"/>
      <c r="T134" s="352"/>
      <c r="U134" s="252" t="s">
        <v>406</v>
      </c>
      <c r="V134" s="256" t="s">
        <v>1136</v>
      </c>
      <c r="W134" s="275" t="s">
        <v>194</v>
      </c>
      <c r="X134" s="275" t="s">
        <v>194</v>
      </c>
      <c r="Y134" s="275" t="s">
        <v>194</v>
      </c>
      <c r="Z134" s="275" t="s">
        <v>194</v>
      </c>
      <c r="AA134" s="275" t="s">
        <v>194</v>
      </c>
      <c r="AB134" s="275" t="s">
        <v>194</v>
      </c>
      <c r="AC134" s="275" t="s">
        <v>194</v>
      </c>
      <c r="AD134" s="275" t="s">
        <v>194</v>
      </c>
      <c r="AE134" s="249" t="s">
        <v>194</v>
      </c>
      <c r="AF134" s="249" t="s">
        <v>194</v>
      </c>
      <c r="AG134" s="249" t="s">
        <v>194</v>
      </c>
      <c r="AH134" s="249" t="s">
        <v>194</v>
      </c>
      <c r="AI134" s="249" t="s">
        <v>194</v>
      </c>
      <c r="AJ134" s="249" t="s">
        <v>194</v>
      </c>
      <c r="AK134" s="249" t="s">
        <v>194</v>
      </c>
      <c r="AL134" s="253" t="s">
        <v>1237</v>
      </c>
      <c r="AM134" s="299" t="s">
        <v>1293</v>
      </c>
    </row>
    <row r="135" spans="1:39" s="239" customFormat="1" ht="16.5">
      <c r="A135" s="245">
        <v>55</v>
      </c>
      <c r="B135" s="344" t="s">
        <v>629</v>
      </c>
      <c r="C135" s="345"/>
      <c r="D135" s="246">
        <v>44079</v>
      </c>
      <c r="E135" s="247" t="s">
        <v>73</v>
      </c>
      <c r="F135" s="247" t="s">
        <v>769</v>
      </c>
      <c r="G135" s="249" t="s">
        <v>770</v>
      </c>
      <c r="H135" s="249" t="s">
        <v>692</v>
      </c>
      <c r="I135" s="249" t="s">
        <v>771</v>
      </c>
      <c r="J135" s="321">
        <v>44117</v>
      </c>
      <c r="K135" s="249" t="s">
        <v>188</v>
      </c>
      <c r="L135" s="248" t="s">
        <v>294</v>
      </c>
      <c r="M135" s="248" t="s">
        <v>191</v>
      </c>
      <c r="N135" s="249" t="s">
        <v>772</v>
      </c>
      <c r="O135" s="249" t="s">
        <v>773</v>
      </c>
      <c r="P135" s="249" t="s">
        <v>1135</v>
      </c>
      <c r="Q135" s="250">
        <v>25886</v>
      </c>
      <c r="R135" s="353"/>
      <c r="S135" s="365"/>
      <c r="T135" s="353"/>
      <c r="U135" s="252" t="s">
        <v>406</v>
      </c>
      <c r="V135" s="256" t="s">
        <v>1136</v>
      </c>
      <c r="W135" s="275" t="s">
        <v>194</v>
      </c>
      <c r="X135" s="275" t="s">
        <v>194</v>
      </c>
      <c r="Y135" s="275" t="s">
        <v>194</v>
      </c>
      <c r="Z135" s="275" t="s">
        <v>194</v>
      </c>
      <c r="AA135" s="275" t="s">
        <v>194</v>
      </c>
      <c r="AB135" s="275" t="s">
        <v>194</v>
      </c>
      <c r="AC135" s="275" t="s">
        <v>194</v>
      </c>
      <c r="AD135" s="275" t="s">
        <v>194</v>
      </c>
      <c r="AE135" s="249" t="s">
        <v>194</v>
      </c>
      <c r="AF135" s="249" t="s">
        <v>194</v>
      </c>
      <c r="AG135" s="249" t="s">
        <v>194</v>
      </c>
      <c r="AH135" s="249" t="s">
        <v>194</v>
      </c>
      <c r="AI135" s="249" t="s">
        <v>194</v>
      </c>
      <c r="AJ135" s="249" t="s">
        <v>194</v>
      </c>
      <c r="AK135" s="249" t="s">
        <v>194</v>
      </c>
      <c r="AL135" s="253" t="s">
        <v>1237</v>
      </c>
      <c r="AM135" s="299" t="s">
        <v>1293</v>
      </c>
    </row>
    <row r="136" spans="1:39" s="239" customFormat="1" ht="16.5">
      <c r="A136" s="92"/>
      <c r="B136" s="157"/>
      <c r="C136" s="158"/>
      <c r="D136" s="159"/>
      <c r="E136" s="160"/>
      <c r="F136" s="194"/>
      <c r="G136" s="93"/>
      <c r="H136" s="93"/>
      <c r="I136" s="181"/>
      <c r="J136" s="181"/>
      <c r="K136" s="93"/>
      <c r="L136" s="67"/>
      <c r="M136" s="67"/>
      <c r="N136" s="93"/>
      <c r="O136" s="93"/>
      <c r="P136" s="93"/>
      <c r="Q136" s="165">
        <f>SUM(Q135+Q134+Q133)</f>
        <v>77817</v>
      </c>
      <c r="R136" s="75"/>
      <c r="S136" s="63"/>
      <c r="T136" s="75"/>
      <c r="U136" s="101"/>
      <c r="V136" s="109"/>
      <c r="W136" s="69"/>
      <c r="X136" s="69"/>
      <c r="Y136" s="69"/>
      <c r="Z136" s="69"/>
      <c r="AA136" s="69"/>
      <c r="AB136" s="69"/>
      <c r="AC136" s="69"/>
      <c r="AD136" s="69"/>
      <c r="AE136" s="93"/>
      <c r="AF136" s="93"/>
      <c r="AG136" s="93"/>
      <c r="AH136" s="93"/>
      <c r="AI136" s="93"/>
      <c r="AJ136" s="93"/>
      <c r="AK136" s="93"/>
      <c r="AL136" s="98"/>
      <c r="AM136" s="301"/>
    </row>
    <row r="137" spans="1:39" s="239" customFormat="1" ht="16.5">
      <c r="A137" s="245">
        <v>56</v>
      </c>
      <c r="B137" s="344" t="s">
        <v>656</v>
      </c>
      <c r="C137" s="345"/>
      <c r="D137" s="246">
        <v>44093</v>
      </c>
      <c r="E137" s="247" t="s">
        <v>73</v>
      </c>
      <c r="F137" s="254" t="s">
        <v>804</v>
      </c>
      <c r="G137" s="254" t="s">
        <v>805</v>
      </c>
      <c r="H137" s="254" t="s">
        <v>703</v>
      </c>
      <c r="I137" s="274" t="s">
        <v>806</v>
      </c>
      <c r="J137" s="321">
        <v>44093</v>
      </c>
      <c r="K137" s="248" t="s">
        <v>188</v>
      </c>
      <c r="L137" s="249" t="s">
        <v>807</v>
      </c>
      <c r="M137" s="248" t="s">
        <v>191</v>
      </c>
      <c r="N137" s="249" t="s">
        <v>801</v>
      </c>
      <c r="O137" s="249" t="s">
        <v>808</v>
      </c>
      <c r="P137" s="249" t="s">
        <v>1137</v>
      </c>
      <c r="Q137" s="250">
        <v>33624</v>
      </c>
      <c r="R137" s="255">
        <f>-Q137</f>
        <v>-33624</v>
      </c>
      <c r="S137" s="250">
        <v>-2822736.48</v>
      </c>
      <c r="T137" s="255">
        <f>-S137</f>
        <v>2822736.48</v>
      </c>
      <c r="U137" s="252" t="s">
        <v>406</v>
      </c>
      <c r="V137" s="256" t="s">
        <v>1138</v>
      </c>
      <c r="W137" s="275" t="s">
        <v>194</v>
      </c>
      <c r="X137" s="275" t="s">
        <v>194</v>
      </c>
      <c r="Y137" s="275" t="s">
        <v>194</v>
      </c>
      <c r="Z137" s="275" t="s">
        <v>194</v>
      </c>
      <c r="AA137" s="275" t="s">
        <v>194</v>
      </c>
      <c r="AB137" s="275" t="s">
        <v>194</v>
      </c>
      <c r="AC137" s="275" t="s">
        <v>194</v>
      </c>
      <c r="AD137" s="275" t="s">
        <v>194</v>
      </c>
      <c r="AE137" s="249" t="s">
        <v>194</v>
      </c>
      <c r="AF137" s="249" t="s">
        <v>194</v>
      </c>
      <c r="AG137" s="249" t="s">
        <v>194</v>
      </c>
      <c r="AH137" s="249" t="s">
        <v>194</v>
      </c>
      <c r="AI137" s="249" t="s">
        <v>194</v>
      </c>
      <c r="AJ137" s="249" t="s">
        <v>194</v>
      </c>
      <c r="AK137" s="249" t="s">
        <v>194</v>
      </c>
      <c r="AL137" s="253" t="s">
        <v>1237</v>
      </c>
      <c r="AM137" s="299" t="s">
        <v>1294</v>
      </c>
    </row>
    <row r="138" spans="1:39" s="239" customFormat="1" ht="16.5">
      <c r="A138" s="245">
        <v>57</v>
      </c>
      <c r="B138" s="344" t="s">
        <v>633</v>
      </c>
      <c r="C138" s="345"/>
      <c r="D138" s="246">
        <v>44085</v>
      </c>
      <c r="E138" s="247" t="s">
        <v>73</v>
      </c>
      <c r="F138" s="248" t="s">
        <v>713</v>
      </c>
      <c r="G138" s="248" t="s">
        <v>714</v>
      </c>
      <c r="H138" s="249" t="s">
        <v>692</v>
      </c>
      <c r="I138" s="249" t="s">
        <v>715</v>
      </c>
      <c r="J138" s="321">
        <v>44118</v>
      </c>
      <c r="K138" s="249" t="s">
        <v>188</v>
      </c>
      <c r="L138" s="249" t="s">
        <v>716</v>
      </c>
      <c r="M138" s="248" t="s">
        <v>191</v>
      </c>
      <c r="N138" s="249" t="s">
        <v>717</v>
      </c>
      <c r="O138" s="249" t="str">
        <f>'[1]FINAL INVOICE'!$C$42</f>
        <v>MENS 97% COTTON 3% ELASTANE WOVEN PANT</v>
      </c>
      <c r="P138" s="249" t="s">
        <v>744</v>
      </c>
      <c r="Q138" s="250">
        <v>32583</v>
      </c>
      <c r="R138" s="255">
        <f>-Q138</f>
        <v>-32583</v>
      </c>
      <c r="S138" s="250">
        <f>-2735405</f>
        <v>-2735405</v>
      </c>
      <c r="T138" s="255">
        <f>-S138</f>
        <v>2735405</v>
      </c>
      <c r="U138" s="252" t="s">
        <v>406</v>
      </c>
      <c r="V138" s="256" t="s">
        <v>718</v>
      </c>
      <c r="W138" s="275" t="s">
        <v>194</v>
      </c>
      <c r="X138" s="275" t="s">
        <v>194</v>
      </c>
      <c r="Y138" s="275" t="s">
        <v>194</v>
      </c>
      <c r="Z138" s="275" t="s">
        <v>194</v>
      </c>
      <c r="AA138" s="275" t="s">
        <v>194</v>
      </c>
      <c r="AB138" s="275" t="s">
        <v>194</v>
      </c>
      <c r="AC138" s="275" t="s">
        <v>194</v>
      </c>
      <c r="AD138" s="275" t="s">
        <v>194</v>
      </c>
      <c r="AE138" s="249" t="s">
        <v>194</v>
      </c>
      <c r="AF138" s="249" t="s">
        <v>194</v>
      </c>
      <c r="AG138" s="249" t="s">
        <v>194</v>
      </c>
      <c r="AH138" s="249" t="s">
        <v>194</v>
      </c>
      <c r="AI138" s="249" t="s">
        <v>194</v>
      </c>
      <c r="AJ138" s="249" t="s">
        <v>194</v>
      </c>
      <c r="AK138" s="249" t="s">
        <v>194</v>
      </c>
      <c r="AL138" s="253" t="s">
        <v>1237</v>
      </c>
      <c r="AM138" s="299" t="s">
        <v>1295</v>
      </c>
    </row>
    <row r="139" spans="1:39" s="239" customFormat="1" ht="16.5">
      <c r="A139" s="245">
        <v>58</v>
      </c>
      <c r="B139" s="344" t="s">
        <v>657</v>
      </c>
      <c r="C139" s="345"/>
      <c r="D139" s="246">
        <v>44125</v>
      </c>
      <c r="E139" s="247" t="s">
        <v>73</v>
      </c>
      <c r="F139" s="254" t="s">
        <v>823</v>
      </c>
      <c r="G139" s="254" t="s">
        <v>824</v>
      </c>
      <c r="H139" s="254" t="s">
        <v>703</v>
      </c>
      <c r="I139" s="249" t="s">
        <v>825</v>
      </c>
      <c r="J139" s="321">
        <v>44129</v>
      </c>
      <c r="K139" s="249" t="s">
        <v>293</v>
      </c>
      <c r="L139" s="249" t="s">
        <v>358</v>
      </c>
      <c r="M139" s="248" t="s">
        <v>182</v>
      </c>
      <c r="N139" s="249" t="s">
        <v>381</v>
      </c>
      <c r="O139" s="253" t="s">
        <v>826</v>
      </c>
      <c r="P139" s="253" t="s">
        <v>1139</v>
      </c>
      <c r="Q139" s="250">
        <v>31583</v>
      </c>
      <c r="R139" s="255">
        <f>-Q139</f>
        <v>-31583</v>
      </c>
      <c r="S139" s="250">
        <v>-2651403.77</v>
      </c>
      <c r="T139" s="255">
        <f>-S139</f>
        <v>2651403.77</v>
      </c>
      <c r="U139" s="252" t="s">
        <v>406</v>
      </c>
      <c r="V139" s="256" t="s">
        <v>1140</v>
      </c>
      <c r="W139" s="275" t="s">
        <v>194</v>
      </c>
      <c r="X139" s="275" t="s">
        <v>194</v>
      </c>
      <c r="Y139" s="275" t="s">
        <v>194</v>
      </c>
      <c r="Z139" s="275" t="s">
        <v>194</v>
      </c>
      <c r="AA139" s="275" t="s">
        <v>194</v>
      </c>
      <c r="AB139" s="275" t="s">
        <v>194</v>
      </c>
      <c r="AC139" s="275" t="s">
        <v>194</v>
      </c>
      <c r="AD139" s="275" t="s">
        <v>194</v>
      </c>
      <c r="AE139" s="249" t="s">
        <v>194</v>
      </c>
      <c r="AF139" s="249" t="s">
        <v>194</v>
      </c>
      <c r="AG139" s="249" t="s">
        <v>194</v>
      </c>
      <c r="AH139" s="249" t="s">
        <v>194</v>
      </c>
      <c r="AI139" s="249" t="s">
        <v>194</v>
      </c>
      <c r="AJ139" s="249" t="s">
        <v>194</v>
      </c>
      <c r="AK139" s="249" t="s">
        <v>194</v>
      </c>
      <c r="AL139" s="253" t="s">
        <v>1237</v>
      </c>
      <c r="AM139" s="299" t="s">
        <v>1296</v>
      </c>
    </row>
    <row r="140" spans="1:39" s="239" customFormat="1" ht="16.5">
      <c r="A140" s="92">
        <v>58</v>
      </c>
      <c r="B140" s="346" t="s">
        <v>657</v>
      </c>
      <c r="C140" s="347"/>
      <c r="D140" s="159">
        <v>44125</v>
      </c>
      <c r="E140" s="160" t="s">
        <v>73</v>
      </c>
      <c r="F140" s="162" t="s">
        <v>823</v>
      </c>
      <c r="G140" s="162" t="s">
        <v>824</v>
      </c>
      <c r="H140" s="162" t="s">
        <v>703</v>
      </c>
      <c r="I140" s="93" t="s">
        <v>825</v>
      </c>
      <c r="J140" s="93"/>
      <c r="K140" s="93" t="s">
        <v>293</v>
      </c>
      <c r="L140" s="93" t="s">
        <v>358</v>
      </c>
      <c r="M140" s="67"/>
      <c r="N140" s="93" t="s">
        <v>381</v>
      </c>
      <c r="O140" s="94" t="s">
        <v>826</v>
      </c>
      <c r="P140" s="94" t="s">
        <v>1139</v>
      </c>
      <c r="Q140" s="63">
        <v>11768</v>
      </c>
      <c r="R140" s="75">
        <f>-Q140</f>
        <v>-11768</v>
      </c>
      <c r="S140" s="63">
        <v>-987949.62</v>
      </c>
      <c r="T140" s="75">
        <f>-S140</f>
        <v>987949.62</v>
      </c>
      <c r="U140" s="101" t="s">
        <v>406</v>
      </c>
      <c r="V140" s="109" t="s">
        <v>1140</v>
      </c>
      <c r="W140" s="69"/>
      <c r="X140" s="69"/>
      <c r="Y140" s="69"/>
      <c r="Z140" s="69"/>
      <c r="AA140" s="69"/>
      <c r="AB140" s="69"/>
      <c r="AC140" s="69"/>
      <c r="AD140" s="69"/>
      <c r="AE140" s="93"/>
      <c r="AF140" s="93"/>
      <c r="AG140" s="93"/>
      <c r="AH140" s="93"/>
      <c r="AI140" s="93"/>
      <c r="AJ140" s="93"/>
      <c r="AK140" s="93"/>
      <c r="AL140" s="94"/>
      <c r="AM140" s="302"/>
    </row>
    <row r="141" spans="1:39" s="239" customFormat="1" ht="16.5">
      <c r="A141" s="92"/>
      <c r="B141" s="157"/>
      <c r="C141" s="158"/>
      <c r="D141" s="159"/>
      <c r="E141" s="160"/>
      <c r="F141" s="67"/>
      <c r="G141" s="93"/>
      <c r="H141" s="93"/>
      <c r="I141" s="93"/>
      <c r="J141" s="93"/>
      <c r="K141" s="93"/>
      <c r="L141" s="67"/>
      <c r="M141" s="67"/>
      <c r="N141" s="93"/>
      <c r="O141" s="94"/>
      <c r="P141" s="94"/>
      <c r="Q141" s="165">
        <f>43351</f>
        <v>43351</v>
      </c>
      <c r="R141" s="166">
        <f>-43351</f>
        <v>-43351</v>
      </c>
      <c r="S141" s="165">
        <f>-3639353</f>
        <v>-3639353</v>
      </c>
      <c r="T141" s="166">
        <f>-43351</f>
        <v>-43351</v>
      </c>
      <c r="U141" s="101"/>
      <c r="V141" s="109"/>
      <c r="W141" s="69"/>
      <c r="X141" s="69"/>
      <c r="Y141" s="69"/>
      <c r="Z141" s="69"/>
      <c r="AA141" s="69"/>
      <c r="AB141" s="69"/>
      <c r="AC141" s="69"/>
      <c r="AD141" s="69"/>
      <c r="AE141" s="93"/>
      <c r="AF141" s="93"/>
      <c r="AG141" s="93"/>
      <c r="AH141" s="93"/>
      <c r="AI141" s="93"/>
      <c r="AJ141" s="93"/>
      <c r="AK141" s="93"/>
      <c r="AL141" s="94"/>
      <c r="AM141" s="302"/>
    </row>
    <row r="142" spans="1:39" s="239" customFormat="1" ht="33">
      <c r="A142" s="284">
        <v>59</v>
      </c>
      <c r="B142" s="344" t="s">
        <v>655</v>
      </c>
      <c r="C142" s="345"/>
      <c r="D142" s="246">
        <v>44155</v>
      </c>
      <c r="E142" s="247" t="s">
        <v>73</v>
      </c>
      <c r="F142" s="254" t="s">
        <v>864</v>
      </c>
      <c r="G142" s="254" t="s">
        <v>865</v>
      </c>
      <c r="H142" s="254" t="s">
        <v>703</v>
      </c>
      <c r="I142" s="249" t="s">
        <v>866</v>
      </c>
      <c r="J142" s="321">
        <v>44155</v>
      </c>
      <c r="K142" s="249" t="s">
        <v>188</v>
      </c>
      <c r="L142" s="249" t="s">
        <v>867</v>
      </c>
      <c r="M142" s="248" t="s">
        <v>191</v>
      </c>
      <c r="N142" s="249" t="s">
        <v>868</v>
      </c>
      <c r="O142" s="249" t="s">
        <v>869</v>
      </c>
      <c r="P142" s="248" t="s">
        <v>1141</v>
      </c>
      <c r="Q142" s="250">
        <v>30975</v>
      </c>
      <c r="R142" s="255">
        <f>-Q142</f>
        <v>-30975</v>
      </c>
      <c r="S142" s="250">
        <v>-2600411.6800000002</v>
      </c>
      <c r="T142" s="255">
        <f>-S142</f>
        <v>2600411.6800000002</v>
      </c>
      <c r="U142" s="252" t="s">
        <v>406</v>
      </c>
      <c r="V142" s="256" t="s">
        <v>1142</v>
      </c>
      <c r="W142" s="275" t="s">
        <v>194</v>
      </c>
      <c r="X142" s="275" t="s">
        <v>194</v>
      </c>
      <c r="Y142" s="275" t="s">
        <v>194</v>
      </c>
      <c r="Z142" s="275" t="s">
        <v>194</v>
      </c>
      <c r="AA142" s="275" t="s">
        <v>194</v>
      </c>
      <c r="AB142" s="275" t="s">
        <v>194</v>
      </c>
      <c r="AC142" s="275" t="s">
        <v>194</v>
      </c>
      <c r="AD142" s="275" t="s">
        <v>194</v>
      </c>
      <c r="AE142" s="249" t="s">
        <v>194</v>
      </c>
      <c r="AF142" s="249" t="s">
        <v>194</v>
      </c>
      <c r="AG142" s="249" t="s">
        <v>194</v>
      </c>
      <c r="AH142" s="249" t="s">
        <v>194</v>
      </c>
      <c r="AI142" s="249" t="s">
        <v>194</v>
      </c>
      <c r="AJ142" s="249" t="s">
        <v>194</v>
      </c>
      <c r="AK142" s="249" t="s">
        <v>194</v>
      </c>
      <c r="AL142" s="253" t="s">
        <v>870</v>
      </c>
      <c r="AM142" s="299" t="s">
        <v>1297</v>
      </c>
    </row>
    <row r="143" spans="1:39" s="239" customFormat="1" ht="16.5">
      <c r="A143" s="285">
        <v>60</v>
      </c>
      <c r="B143" s="366" t="s">
        <v>658</v>
      </c>
      <c r="C143" s="367"/>
      <c r="D143" s="286">
        <v>44243</v>
      </c>
      <c r="E143" s="287" t="s">
        <v>73</v>
      </c>
      <c r="F143" s="288" t="s">
        <v>957</v>
      </c>
      <c r="G143" s="288" t="s">
        <v>958</v>
      </c>
      <c r="H143" s="288" t="s">
        <v>944</v>
      </c>
      <c r="I143" s="259" t="s">
        <v>959</v>
      </c>
      <c r="J143" s="332">
        <v>44243</v>
      </c>
      <c r="K143" s="258" t="s">
        <v>188</v>
      </c>
      <c r="L143" s="259" t="s">
        <v>949</v>
      </c>
      <c r="M143" s="258" t="s">
        <v>376</v>
      </c>
      <c r="N143" s="259" t="s">
        <v>960</v>
      </c>
      <c r="O143" s="259" t="s">
        <v>190</v>
      </c>
      <c r="P143" s="259" t="s">
        <v>1143</v>
      </c>
      <c r="Q143" s="289">
        <f>29870</f>
        <v>29870</v>
      </c>
      <c r="R143" s="290">
        <f>-Q143</f>
        <v>-29870</v>
      </c>
      <c r="S143" s="289">
        <v>-2507598.25</v>
      </c>
      <c r="T143" s="290">
        <f>-S143</f>
        <v>2507598.25</v>
      </c>
      <c r="U143" s="291" t="s">
        <v>406</v>
      </c>
      <c r="V143" s="292" t="s">
        <v>1144</v>
      </c>
      <c r="W143" s="293" t="s">
        <v>194</v>
      </c>
      <c r="X143" s="293" t="s">
        <v>194</v>
      </c>
      <c r="Y143" s="293" t="s">
        <v>194</v>
      </c>
      <c r="Z143" s="293" t="s">
        <v>194</v>
      </c>
      <c r="AA143" s="293" t="s">
        <v>194</v>
      </c>
      <c r="AB143" s="293" t="s">
        <v>194</v>
      </c>
      <c r="AC143" s="293" t="s">
        <v>194</v>
      </c>
      <c r="AD143" s="293" t="s">
        <v>194</v>
      </c>
      <c r="AE143" s="259" t="s">
        <v>194</v>
      </c>
      <c r="AF143" s="249" t="s">
        <v>194</v>
      </c>
      <c r="AG143" s="249" t="s">
        <v>194</v>
      </c>
      <c r="AH143" s="249" t="s">
        <v>194</v>
      </c>
      <c r="AI143" s="249" t="s">
        <v>194</v>
      </c>
      <c r="AJ143" s="249" t="s">
        <v>194</v>
      </c>
      <c r="AK143" s="249" t="s">
        <v>194</v>
      </c>
      <c r="AL143" s="253" t="s">
        <v>1237</v>
      </c>
      <c r="AM143" s="299" t="s">
        <v>1298</v>
      </c>
    </row>
    <row r="144" spans="1:39" s="224" customFormat="1" ht="16.5">
      <c r="A144" s="284">
        <v>61</v>
      </c>
      <c r="B144" s="368" t="s">
        <v>654</v>
      </c>
      <c r="C144" s="368"/>
      <c r="D144" s="246">
        <v>44264</v>
      </c>
      <c r="E144" s="257" t="s">
        <v>73</v>
      </c>
      <c r="F144" s="254" t="s">
        <v>986</v>
      </c>
      <c r="G144" s="254" t="s">
        <v>987</v>
      </c>
      <c r="H144" s="249" t="s">
        <v>944</v>
      </c>
      <c r="I144" s="249" t="s">
        <v>988</v>
      </c>
      <c r="J144" s="332">
        <v>44265</v>
      </c>
      <c r="K144" s="249" t="s">
        <v>188</v>
      </c>
      <c r="L144" s="249" t="s">
        <v>989</v>
      </c>
      <c r="M144" s="248" t="s">
        <v>328</v>
      </c>
      <c r="N144" s="249" t="s">
        <v>941</v>
      </c>
      <c r="O144" s="249" t="s">
        <v>190</v>
      </c>
      <c r="P144" s="249" t="s">
        <v>1145</v>
      </c>
      <c r="Q144" s="250">
        <v>28925</v>
      </c>
      <c r="R144" s="255">
        <f>-Q144</f>
        <v>-28925</v>
      </c>
      <c r="S144" s="250">
        <v>-2428277.2599999998</v>
      </c>
      <c r="T144" s="255">
        <f>-S144</f>
        <v>2428277.2599999998</v>
      </c>
      <c r="U144" s="252" t="s">
        <v>406</v>
      </c>
      <c r="V144" s="256" t="s">
        <v>1146</v>
      </c>
      <c r="W144" s="275" t="s">
        <v>194</v>
      </c>
      <c r="X144" s="275" t="s">
        <v>194</v>
      </c>
      <c r="Y144" s="275" t="s">
        <v>194</v>
      </c>
      <c r="Z144" s="275" t="s">
        <v>194</v>
      </c>
      <c r="AA144" s="275" t="s">
        <v>194</v>
      </c>
      <c r="AB144" s="275" t="s">
        <v>194</v>
      </c>
      <c r="AC144" s="275" t="s">
        <v>194</v>
      </c>
      <c r="AD144" s="275" t="s">
        <v>194</v>
      </c>
      <c r="AE144" s="249" t="s">
        <v>194</v>
      </c>
      <c r="AF144" s="249" t="s">
        <v>194</v>
      </c>
      <c r="AG144" s="249" t="s">
        <v>194</v>
      </c>
      <c r="AH144" s="249" t="s">
        <v>194</v>
      </c>
      <c r="AI144" s="249" t="s">
        <v>194</v>
      </c>
      <c r="AJ144" s="249" t="s">
        <v>194</v>
      </c>
      <c r="AK144" s="249" t="s">
        <v>194</v>
      </c>
      <c r="AL144" s="253" t="s">
        <v>1237</v>
      </c>
      <c r="AM144" s="299" t="s">
        <v>1299</v>
      </c>
    </row>
    <row r="145" spans="1:40" s="224" customFormat="1" ht="16.5">
      <c r="A145" s="199">
        <v>62</v>
      </c>
      <c r="B145" s="360" t="s">
        <v>654</v>
      </c>
      <c r="C145" s="360"/>
      <c r="D145" s="159">
        <v>44264</v>
      </c>
      <c r="E145" s="174" t="s">
        <v>73</v>
      </c>
      <c r="F145" s="162" t="s">
        <v>986</v>
      </c>
      <c r="G145" s="162" t="s">
        <v>987</v>
      </c>
      <c r="H145" s="93" t="s">
        <v>944</v>
      </c>
      <c r="I145" s="93" t="s">
        <v>988</v>
      </c>
      <c r="J145" s="93"/>
      <c r="K145" s="93" t="s">
        <v>188</v>
      </c>
      <c r="L145" s="93" t="s">
        <v>989</v>
      </c>
      <c r="M145" s="67" t="s">
        <v>328</v>
      </c>
      <c r="N145" s="93" t="s">
        <v>941</v>
      </c>
      <c r="O145" s="93" t="s">
        <v>190</v>
      </c>
      <c r="P145" s="93" t="s">
        <v>1145</v>
      </c>
      <c r="Q145" s="63">
        <v>30890</v>
      </c>
      <c r="R145" s="75">
        <f>-Q145</f>
        <v>-30890</v>
      </c>
      <c r="S145" s="63">
        <v>-2593297.77</v>
      </c>
      <c r="T145" s="75">
        <f>-S145</f>
        <v>2593297.77</v>
      </c>
      <c r="U145" s="101" t="s">
        <v>406</v>
      </c>
      <c r="V145" s="109" t="s">
        <v>1146</v>
      </c>
      <c r="W145" s="69"/>
      <c r="X145" s="69"/>
      <c r="Y145" s="69"/>
      <c r="Z145" s="69"/>
      <c r="AA145" s="69"/>
      <c r="AB145" s="39"/>
      <c r="AC145" s="39"/>
      <c r="AD145" s="39"/>
      <c r="AE145" s="93"/>
      <c r="AF145" s="93"/>
      <c r="AG145" s="93"/>
      <c r="AH145" s="93"/>
      <c r="AI145" s="93"/>
      <c r="AJ145" s="93"/>
      <c r="AK145" s="93"/>
      <c r="AL145" s="94"/>
      <c r="AM145" s="302"/>
    </row>
    <row r="146" spans="1:40" s="224" customFormat="1" ht="16.5">
      <c r="A146" s="199">
        <v>62</v>
      </c>
      <c r="B146" s="360" t="s">
        <v>654</v>
      </c>
      <c r="C146" s="360"/>
      <c r="D146" s="159">
        <v>44264</v>
      </c>
      <c r="E146" s="174" t="s">
        <v>73</v>
      </c>
      <c r="F146" s="162" t="s">
        <v>986</v>
      </c>
      <c r="G146" s="162" t="s">
        <v>987</v>
      </c>
      <c r="H146" s="93" t="s">
        <v>944</v>
      </c>
      <c r="I146" s="93" t="s">
        <v>988</v>
      </c>
      <c r="J146" s="93"/>
      <c r="K146" s="93" t="s">
        <v>188</v>
      </c>
      <c r="L146" s="93" t="s">
        <v>989</v>
      </c>
      <c r="M146" s="67" t="s">
        <v>328</v>
      </c>
      <c r="N146" s="93" t="s">
        <v>941</v>
      </c>
      <c r="O146" s="93" t="s">
        <v>190</v>
      </c>
      <c r="P146" s="93" t="s">
        <v>1145</v>
      </c>
      <c r="Q146" s="63">
        <v>34104</v>
      </c>
      <c r="R146" s="75">
        <f t="shared" ref="R146:T147" si="12">-Q146</f>
        <v>-34104</v>
      </c>
      <c r="S146" s="63">
        <v>-2863106.36</v>
      </c>
      <c r="T146" s="75">
        <f t="shared" si="12"/>
        <v>2863106.36</v>
      </c>
      <c r="U146" s="101" t="s">
        <v>406</v>
      </c>
      <c r="V146" s="109" t="s">
        <v>1146</v>
      </c>
      <c r="W146" s="69"/>
      <c r="X146" s="69"/>
      <c r="Y146" s="69"/>
      <c r="Z146" s="69"/>
      <c r="AA146" s="69"/>
      <c r="AB146" s="39"/>
      <c r="AC146" s="39"/>
      <c r="AD146" s="39"/>
      <c r="AE146" s="93"/>
      <c r="AF146" s="93"/>
      <c r="AG146" s="93"/>
      <c r="AH146" s="93"/>
      <c r="AI146" s="93"/>
      <c r="AJ146" s="93"/>
      <c r="AK146" s="93"/>
      <c r="AL146" s="94"/>
      <c r="AM146" s="302"/>
    </row>
    <row r="147" spans="1:40" s="224" customFormat="1" ht="16.5">
      <c r="A147" s="199">
        <v>62</v>
      </c>
      <c r="B147" s="360" t="s">
        <v>654</v>
      </c>
      <c r="C147" s="360"/>
      <c r="D147" s="159">
        <v>44264</v>
      </c>
      <c r="E147" s="174" t="s">
        <v>73</v>
      </c>
      <c r="F147" s="162" t="s">
        <v>986</v>
      </c>
      <c r="G147" s="162" t="s">
        <v>987</v>
      </c>
      <c r="H147" s="93" t="s">
        <v>944</v>
      </c>
      <c r="I147" s="93" t="s">
        <v>988</v>
      </c>
      <c r="J147" s="93"/>
      <c r="K147" s="93" t="s">
        <v>188</v>
      </c>
      <c r="L147" s="93" t="s">
        <v>989</v>
      </c>
      <c r="M147" s="67" t="s">
        <v>328</v>
      </c>
      <c r="N147" s="93" t="s">
        <v>941</v>
      </c>
      <c r="O147" s="93" t="s">
        <v>190</v>
      </c>
      <c r="P147" s="93" t="s">
        <v>1145</v>
      </c>
      <c r="Q147" s="63">
        <v>23499</v>
      </c>
      <c r="R147" s="75">
        <f t="shared" si="12"/>
        <v>-23499</v>
      </c>
      <c r="S147" s="63">
        <v>-1972819.96</v>
      </c>
      <c r="T147" s="75">
        <f t="shared" si="12"/>
        <v>1972819.96</v>
      </c>
      <c r="U147" s="101" t="s">
        <v>406</v>
      </c>
      <c r="V147" s="109" t="s">
        <v>1146</v>
      </c>
      <c r="W147" s="69"/>
      <c r="X147" s="69"/>
      <c r="Y147" s="69"/>
      <c r="Z147" s="69"/>
      <c r="AA147" s="69"/>
      <c r="AB147" s="39"/>
      <c r="AC147" s="39"/>
      <c r="AD147" s="39"/>
      <c r="AE147" s="93"/>
      <c r="AF147" s="93"/>
      <c r="AG147" s="93"/>
      <c r="AH147" s="93"/>
      <c r="AI147" s="93"/>
      <c r="AJ147" s="93"/>
      <c r="AK147" s="93"/>
      <c r="AL147" s="94"/>
      <c r="AM147" s="302"/>
    </row>
    <row r="148" spans="1:40" s="224" customFormat="1" ht="16.5">
      <c r="A148" s="92"/>
      <c r="B148" s="175"/>
      <c r="C148" s="175"/>
      <c r="D148" s="159"/>
      <c r="E148" s="174"/>
      <c r="F148" s="67"/>
      <c r="G148" s="93"/>
      <c r="H148" s="93"/>
      <c r="I148" s="93"/>
      <c r="J148" s="93"/>
      <c r="K148" s="93"/>
      <c r="L148" s="67"/>
      <c r="M148" s="67"/>
      <c r="N148" s="67"/>
      <c r="O148" s="164" t="s">
        <v>803</v>
      </c>
      <c r="P148" s="93"/>
      <c r="Q148" s="165">
        <f t="shared" ref="Q148:S148" si="13">SUM(Q147+Q146+Q145+Q144)</f>
        <v>117418</v>
      </c>
      <c r="R148" s="165">
        <f t="shared" si="13"/>
        <v>-117418</v>
      </c>
      <c r="S148" s="165">
        <f t="shared" si="13"/>
        <v>-9857501.3499999996</v>
      </c>
      <c r="T148" s="165">
        <f t="shared" ref="T148" si="14">SUM(T147+T146+T145+T144)</f>
        <v>9857501.3499999996</v>
      </c>
      <c r="U148" s="101"/>
      <c r="V148" s="109"/>
      <c r="W148" s="69"/>
      <c r="X148" s="69"/>
      <c r="Y148" s="69"/>
      <c r="Z148" s="69"/>
      <c r="AA148" s="69"/>
      <c r="AB148" s="39"/>
      <c r="AC148" s="39"/>
      <c r="AD148" s="39"/>
      <c r="AE148" s="93"/>
      <c r="AF148" s="93"/>
      <c r="AG148" s="93"/>
      <c r="AH148" s="93"/>
      <c r="AI148" s="93"/>
      <c r="AJ148" s="93"/>
      <c r="AK148" s="93"/>
      <c r="AL148" s="94"/>
      <c r="AM148" s="302"/>
    </row>
    <row r="149" spans="1:40" s="239" customFormat="1" ht="16.5">
      <c r="A149" s="261">
        <v>63</v>
      </c>
      <c r="B149" s="344" t="s">
        <v>659</v>
      </c>
      <c r="C149" s="345"/>
      <c r="D149" s="262">
        <v>44231</v>
      </c>
      <c r="E149" s="294" t="s">
        <v>73</v>
      </c>
      <c r="F149" s="278" t="s">
        <v>946</v>
      </c>
      <c r="G149" s="278" t="s">
        <v>947</v>
      </c>
      <c r="H149" s="278" t="s">
        <v>930</v>
      </c>
      <c r="I149" s="264" t="s">
        <v>948</v>
      </c>
      <c r="J149" s="332">
        <v>44229</v>
      </c>
      <c r="K149" s="264" t="s">
        <v>188</v>
      </c>
      <c r="L149" s="264" t="s">
        <v>949</v>
      </c>
      <c r="M149" s="264" t="s">
        <v>328</v>
      </c>
      <c r="N149" s="264" t="s">
        <v>950</v>
      </c>
      <c r="O149" s="264" t="s">
        <v>187</v>
      </c>
      <c r="P149" s="264" t="s">
        <v>1147</v>
      </c>
      <c r="Q149" s="267">
        <v>28185</v>
      </c>
      <c r="R149" s="267">
        <f>-Q149</f>
        <v>-28185</v>
      </c>
      <c r="S149" s="266">
        <v>-2366163.4900000002</v>
      </c>
      <c r="T149" s="267">
        <f>-S149</f>
        <v>2366163.4900000002</v>
      </c>
      <c r="U149" s="268" t="s">
        <v>406</v>
      </c>
      <c r="V149" s="269" t="s">
        <v>1148</v>
      </c>
      <c r="W149" s="279" t="s">
        <v>194</v>
      </c>
      <c r="X149" s="279" t="s">
        <v>194</v>
      </c>
      <c r="Y149" s="279" t="s">
        <v>194</v>
      </c>
      <c r="Z149" s="279" t="s">
        <v>194</v>
      </c>
      <c r="AA149" s="279" t="s">
        <v>335</v>
      </c>
      <c r="AB149" s="275" t="s">
        <v>194</v>
      </c>
      <c r="AC149" s="275" t="s">
        <v>194</v>
      </c>
      <c r="AD149" s="275" t="s">
        <v>194</v>
      </c>
      <c r="AE149" s="264" t="s">
        <v>194</v>
      </c>
      <c r="AF149" s="249" t="s">
        <v>194</v>
      </c>
      <c r="AG149" s="249" t="s">
        <v>194</v>
      </c>
      <c r="AH149" s="249" t="s">
        <v>194</v>
      </c>
      <c r="AI149" s="249" t="s">
        <v>194</v>
      </c>
      <c r="AJ149" s="249" t="s">
        <v>194</v>
      </c>
      <c r="AK149" s="249" t="s">
        <v>194</v>
      </c>
      <c r="AL149" s="253" t="s">
        <v>1237</v>
      </c>
      <c r="AM149" s="299" t="s">
        <v>1300</v>
      </c>
      <c r="AN149" s="240"/>
    </row>
    <row r="150" spans="1:40" s="239" customFormat="1" ht="16.5">
      <c r="A150" s="92">
        <v>63</v>
      </c>
      <c r="B150" s="346" t="s">
        <v>659</v>
      </c>
      <c r="C150" s="347"/>
      <c r="D150" s="159">
        <v>44231</v>
      </c>
      <c r="E150" s="174" t="s">
        <v>73</v>
      </c>
      <c r="F150" s="162" t="s">
        <v>946</v>
      </c>
      <c r="G150" s="162" t="s">
        <v>947</v>
      </c>
      <c r="H150" s="162" t="s">
        <v>930</v>
      </c>
      <c r="I150" s="93" t="s">
        <v>948</v>
      </c>
      <c r="J150" s="93"/>
      <c r="K150" s="93" t="s">
        <v>188</v>
      </c>
      <c r="L150" s="93" t="s">
        <v>949</v>
      </c>
      <c r="M150" s="93" t="s">
        <v>328</v>
      </c>
      <c r="N150" s="93" t="s">
        <v>950</v>
      </c>
      <c r="O150" s="93" t="s">
        <v>187</v>
      </c>
      <c r="P150" s="93" t="s">
        <v>1147</v>
      </c>
      <c r="Q150" s="75">
        <v>1083</v>
      </c>
      <c r="R150" s="75">
        <f>-Q150</f>
        <v>-1083</v>
      </c>
      <c r="S150" s="63">
        <v>-90981.65</v>
      </c>
      <c r="T150" s="75">
        <f>-S150</f>
        <v>90981.65</v>
      </c>
      <c r="U150" s="101" t="s">
        <v>406</v>
      </c>
      <c r="V150" s="109" t="s">
        <v>1148</v>
      </c>
      <c r="W150" s="69"/>
      <c r="X150" s="69"/>
      <c r="Y150" s="69"/>
      <c r="Z150" s="69"/>
      <c r="AA150" s="69"/>
      <c r="AB150" s="39"/>
      <c r="AC150" s="69"/>
      <c r="AD150" s="69"/>
      <c r="AE150" s="93"/>
      <c r="AF150" s="93"/>
      <c r="AG150" s="93"/>
      <c r="AH150" s="93"/>
      <c r="AI150" s="93"/>
      <c r="AJ150" s="93"/>
      <c r="AK150" s="93"/>
      <c r="AL150" s="94"/>
      <c r="AM150" s="302"/>
      <c r="AN150" s="240"/>
    </row>
    <row r="151" spans="1:40" s="239" customFormat="1" ht="16.5">
      <c r="A151" s="245">
        <v>64</v>
      </c>
      <c r="B151" s="344" t="s">
        <v>660</v>
      </c>
      <c r="C151" s="345"/>
      <c r="D151" s="246">
        <v>44183</v>
      </c>
      <c r="E151" s="257" t="s">
        <v>73</v>
      </c>
      <c r="F151" s="254" t="s">
        <v>903</v>
      </c>
      <c r="G151" s="254" t="s">
        <v>904</v>
      </c>
      <c r="H151" s="254" t="s">
        <v>703</v>
      </c>
      <c r="I151" s="249" t="s">
        <v>905</v>
      </c>
      <c r="J151" s="321">
        <v>44183</v>
      </c>
      <c r="K151" s="249" t="s">
        <v>293</v>
      </c>
      <c r="L151" s="249" t="s">
        <v>906</v>
      </c>
      <c r="M151" s="249" t="s">
        <v>182</v>
      </c>
      <c r="N151" s="249" t="s">
        <v>907</v>
      </c>
      <c r="O151" s="249" t="s">
        <v>187</v>
      </c>
      <c r="P151" s="249" t="s">
        <v>1149</v>
      </c>
      <c r="Q151" s="250">
        <v>27163</v>
      </c>
      <c r="R151" s="255">
        <f>-Q151</f>
        <v>-27163</v>
      </c>
      <c r="S151" s="250">
        <v>-2280364.91</v>
      </c>
      <c r="T151" s="255">
        <f>-S151</f>
        <v>2280364.91</v>
      </c>
      <c r="U151" s="252" t="s">
        <v>406</v>
      </c>
      <c r="V151" s="256" t="s">
        <v>1150</v>
      </c>
      <c r="W151" s="275" t="s">
        <v>194</v>
      </c>
      <c r="X151" s="275" t="s">
        <v>194</v>
      </c>
      <c r="Y151" s="275" t="s">
        <v>194</v>
      </c>
      <c r="Z151" s="275" t="s">
        <v>194</v>
      </c>
      <c r="AA151" s="275" t="s">
        <v>194</v>
      </c>
      <c r="AB151" s="275" t="s">
        <v>194</v>
      </c>
      <c r="AC151" s="275" t="s">
        <v>194</v>
      </c>
      <c r="AD151" s="275" t="s">
        <v>194</v>
      </c>
      <c r="AE151" s="249" t="s">
        <v>194</v>
      </c>
      <c r="AF151" s="249" t="s">
        <v>194</v>
      </c>
      <c r="AG151" s="249" t="s">
        <v>194</v>
      </c>
      <c r="AH151" s="249" t="s">
        <v>194</v>
      </c>
      <c r="AI151" s="249" t="s">
        <v>194</v>
      </c>
      <c r="AJ151" s="249" t="s">
        <v>194</v>
      </c>
      <c r="AK151" s="249" t="s">
        <v>194</v>
      </c>
      <c r="AL151" s="253" t="s">
        <v>1237</v>
      </c>
      <c r="AM151" s="299" t="s">
        <v>1301</v>
      </c>
    </row>
    <row r="152" spans="1:40" s="239" customFormat="1" ht="16.5">
      <c r="A152" s="92">
        <v>65</v>
      </c>
      <c r="B152" s="346" t="s">
        <v>661</v>
      </c>
      <c r="C152" s="347"/>
      <c r="D152" s="159">
        <v>44077</v>
      </c>
      <c r="E152" s="160" t="s">
        <v>73</v>
      </c>
      <c r="F152" s="67" t="s">
        <v>769</v>
      </c>
      <c r="G152" s="67" t="s">
        <v>770</v>
      </c>
      <c r="H152" s="67" t="s">
        <v>692</v>
      </c>
      <c r="I152" s="385" t="s">
        <v>771</v>
      </c>
      <c r="J152" s="319"/>
      <c r="K152" s="93" t="s">
        <v>293</v>
      </c>
      <c r="L152" s="67" t="s">
        <v>294</v>
      </c>
      <c r="M152" s="67" t="s">
        <v>182</v>
      </c>
      <c r="N152" s="93" t="s">
        <v>295</v>
      </c>
      <c r="O152" s="93" t="s">
        <v>375</v>
      </c>
      <c r="P152" s="156" t="s">
        <v>1151</v>
      </c>
      <c r="Q152" s="63">
        <v>25943.487500000003</v>
      </c>
      <c r="R152" s="354">
        <f>-25988</f>
        <v>-25988</v>
      </c>
      <c r="S152" s="382">
        <v>-2181696.7999999998</v>
      </c>
      <c r="T152" s="354">
        <f>-25988</f>
        <v>-25988</v>
      </c>
      <c r="U152" s="101" t="s">
        <v>406</v>
      </c>
      <c r="V152" s="109" t="s">
        <v>718</v>
      </c>
      <c r="W152" s="69"/>
      <c r="X152" s="69"/>
      <c r="Y152" s="69"/>
      <c r="Z152" s="69"/>
      <c r="AA152" s="69"/>
      <c r="AB152" s="39"/>
      <c r="AC152" s="39"/>
      <c r="AD152" s="39"/>
      <c r="AE152" s="93"/>
      <c r="AF152" s="93"/>
      <c r="AG152" s="93"/>
      <c r="AH152" s="93"/>
      <c r="AI152" s="93"/>
      <c r="AJ152" s="93"/>
      <c r="AK152" s="93"/>
      <c r="AL152" s="94"/>
      <c r="AM152" s="302"/>
    </row>
    <row r="153" spans="1:40" s="239" customFormat="1" ht="16.5">
      <c r="A153" s="245">
        <v>65</v>
      </c>
      <c r="B153" s="344" t="s">
        <v>661</v>
      </c>
      <c r="C153" s="345"/>
      <c r="D153" s="246">
        <v>44077</v>
      </c>
      <c r="E153" s="247" t="s">
        <v>73</v>
      </c>
      <c r="F153" s="248" t="s">
        <v>769</v>
      </c>
      <c r="G153" s="248" t="s">
        <v>770</v>
      </c>
      <c r="H153" s="248" t="s">
        <v>692</v>
      </c>
      <c r="I153" s="386"/>
      <c r="J153" s="321">
        <v>44117</v>
      </c>
      <c r="K153" s="249" t="s">
        <v>293</v>
      </c>
      <c r="L153" s="248" t="s">
        <v>294</v>
      </c>
      <c r="M153" s="248" t="s">
        <v>182</v>
      </c>
      <c r="N153" s="249" t="s">
        <v>295</v>
      </c>
      <c r="O153" s="249" t="s">
        <v>375</v>
      </c>
      <c r="P153" s="259" t="s">
        <v>1151</v>
      </c>
      <c r="Q153" s="250">
        <v>25988.053</v>
      </c>
      <c r="R153" s="355"/>
      <c r="S153" s="383"/>
      <c r="T153" s="355"/>
      <c r="U153" s="252" t="s">
        <v>406</v>
      </c>
      <c r="V153" s="256" t="s">
        <v>718</v>
      </c>
      <c r="W153" s="249" t="s">
        <v>194</v>
      </c>
      <c r="X153" s="249" t="s">
        <v>194</v>
      </c>
      <c r="Y153" s="249" t="s">
        <v>194</v>
      </c>
      <c r="Z153" s="249" t="s">
        <v>194</v>
      </c>
      <c r="AA153" s="249" t="s">
        <v>194</v>
      </c>
      <c r="AB153" s="249" t="s">
        <v>194</v>
      </c>
      <c r="AC153" s="249" t="s">
        <v>194</v>
      </c>
      <c r="AD153" s="249" t="s">
        <v>194</v>
      </c>
      <c r="AE153" s="249" t="s">
        <v>194</v>
      </c>
      <c r="AF153" s="249" t="s">
        <v>194</v>
      </c>
      <c r="AG153" s="249" t="s">
        <v>194</v>
      </c>
      <c r="AH153" s="249" t="s">
        <v>194</v>
      </c>
      <c r="AI153" s="249" t="s">
        <v>194</v>
      </c>
      <c r="AJ153" s="249" t="s">
        <v>194</v>
      </c>
      <c r="AK153" s="249" t="s">
        <v>194</v>
      </c>
      <c r="AL153" s="253" t="s">
        <v>1237</v>
      </c>
      <c r="AM153" s="299" t="s">
        <v>1302</v>
      </c>
    </row>
    <row r="154" spans="1:40" s="239" customFormat="1" ht="16.5">
      <c r="A154" s="92">
        <v>65</v>
      </c>
      <c r="B154" s="346" t="s">
        <v>661</v>
      </c>
      <c r="C154" s="347"/>
      <c r="D154" s="159">
        <v>44077</v>
      </c>
      <c r="E154" s="160" t="s">
        <v>73</v>
      </c>
      <c r="F154" s="67" t="s">
        <v>769</v>
      </c>
      <c r="G154" s="67" t="s">
        <v>770</v>
      </c>
      <c r="H154" s="67" t="s">
        <v>692</v>
      </c>
      <c r="I154" s="387"/>
      <c r="J154" s="320"/>
      <c r="K154" s="93" t="s">
        <v>293</v>
      </c>
      <c r="L154" s="67" t="s">
        <v>294</v>
      </c>
      <c r="M154" s="67" t="s">
        <v>182</v>
      </c>
      <c r="N154" s="93" t="s">
        <v>295</v>
      </c>
      <c r="O154" s="93" t="s">
        <v>375</v>
      </c>
      <c r="P154" s="156" t="s">
        <v>1151</v>
      </c>
      <c r="Q154" s="63">
        <v>25886.189000000002</v>
      </c>
      <c r="R154" s="356"/>
      <c r="S154" s="384"/>
      <c r="T154" s="356"/>
      <c r="U154" s="101" t="s">
        <v>406</v>
      </c>
      <c r="V154" s="109" t="s">
        <v>718</v>
      </c>
      <c r="W154" s="69"/>
      <c r="X154" s="69"/>
      <c r="Y154" s="69"/>
      <c r="Z154" s="69"/>
      <c r="AA154" s="69"/>
      <c r="AB154" s="39"/>
      <c r="AC154" s="39"/>
      <c r="AD154" s="39"/>
      <c r="AE154" s="93"/>
      <c r="AF154" s="93"/>
      <c r="AG154" s="93"/>
      <c r="AH154" s="93"/>
      <c r="AI154" s="93"/>
      <c r="AJ154" s="93"/>
      <c r="AK154" s="93"/>
      <c r="AL154" s="94"/>
      <c r="AM154" s="302"/>
    </row>
    <row r="155" spans="1:40" s="239" customFormat="1" ht="16.5">
      <c r="A155" s="92"/>
      <c r="B155" s="157"/>
      <c r="C155" s="158"/>
      <c r="D155" s="159"/>
      <c r="E155" s="160"/>
      <c r="F155" s="67"/>
      <c r="G155" s="67"/>
      <c r="H155" s="67"/>
      <c r="I155" s="93"/>
      <c r="J155" s="93"/>
      <c r="K155" s="93"/>
      <c r="L155" s="67"/>
      <c r="M155" s="67"/>
      <c r="N155" s="93"/>
      <c r="O155" s="93"/>
      <c r="P155" s="156"/>
      <c r="Q155" s="165">
        <f>SUM(Q154+Q153+Q152)</f>
        <v>77817.729500000001</v>
      </c>
      <c r="R155" s="195"/>
      <c r="S155" s="176"/>
      <c r="T155" s="200"/>
      <c r="U155" s="101"/>
      <c r="V155" s="109"/>
      <c r="W155" s="69"/>
      <c r="X155" s="69"/>
      <c r="Y155" s="69"/>
      <c r="Z155" s="69"/>
      <c r="AA155" s="69"/>
      <c r="AB155" s="39"/>
      <c r="AC155" s="39"/>
      <c r="AD155" s="39"/>
      <c r="AE155" s="93"/>
      <c r="AF155" s="93"/>
      <c r="AG155" s="93"/>
      <c r="AH155" s="93"/>
      <c r="AI155" s="93"/>
      <c r="AJ155" s="93"/>
      <c r="AK155" s="93"/>
      <c r="AL155" s="94"/>
      <c r="AM155" s="302"/>
    </row>
    <row r="156" spans="1:40" s="239" customFormat="1" ht="16.5">
      <c r="A156" s="245">
        <v>66</v>
      </c>
      <c r="B156" s="344" t="s">
        <v>662</v>
      </c>
      <c r="C156" s="345"/>
      <c r="D156" s="246">
        <v>44235</v>
      </c>
      <c r="E156" s="247" t="s">
        <v>73</v>
      </c>
      <c r="F156" s="254" t="s">
        <v>951</v>
      </c>
      <c r="G156" s="254" t="s">
        <v>952</v>
      </c>
      <c r="H156" s="254" t="s">
        <v>944</v>
      </c>
      <c r="I156" s="295" t="s">
        <v>953</v>
      </c>
      <c r="J156" s="332">
        <v>44235</v>
      </c>
      <c r="K156" s="249" t="s">
        <v>293</v>
      </c>
      <c r="L156" s="249" t="s">
        <v>531</v>
      </c>
      <c r="M156" s="248" t="s">
        <v>328</v>
      </c>
      <c r="N156" s="249" t="s">
        <v>320</v>
      </c>
      <c r="O156" s="249" t="s">
        <v>351</v>
      </c>
      <c r="P156" s="249" t="s">
        <v>1152</v>
      </c>
      <c r="Q156" s="250">
        <v>25321</v>
      </c>
      <c r="R156" s="255">
        <f>-Q156</f>
        <v>-25321</v>
      </c>
      <c r="S156" s="250">
        <v>-2125703.8199999998</v>
      </c>
      <c r="T156" s="255">
        <f>-S156</f>
        <v>2125703.8199999998</v>
      </c>
      <c r="U156" s="252" t="s">
        <v>406</v>
      </c>
      <c r="V156" s="256" t="s">
        <v>1153</v>
      </c>
      <c r="W156" s="275" t="s">
        <v>194</v>
      </c>
      <c r="X156" s="275" t="s">
        <v>194</v>
      </c>
      <c r="Y156" s="275" t="s">
        <v>194</v>
      </c>
      <c r="Z156" s="275" t="s">
        <v>194</v>
      </c>
      <c r="AA156" s="275" t="s">
        <v>194</v>
      </c>
      <c r="AB156" s="275" t="s">
        <v>194</v>
      </c>
      <c r="AC156" s="275" t="s">
        <v>194</v>
      </c>
      <c r="AD156" s="275" t="s">
        <v>194</v>
      </c>
      <c r="AE156" s="249" t="s">
        <v>194</v>
      </c>
      <c r="AF156" s="249" t="s">
        <v>194</v>
      </c>
      <c r="AG156" s="249" t="s">
        <v>194</v>
      </c>
      <c r="AH156" s="249" t="s">
        <v>194</v>
      </c>
      <c r="AI156" s="249" t="s">
        <v>194</v>
      </c>
      <c r="AJ156" s="249" t="s">
        <v>194</v>
      </c>
      <c r="AK156" s="249" t="s">
        <v>194</v>
      </c>
      <c r="AL156" s="253" t="s">
        <v>1237</v>
      </c>
      <c r="AM156" s="299" t="s">
        <v>1303</v>
      </c>
    </row>
    <row r="157" spans="1:40" s="239" customFormat="1" ht="16.5">
      <c r="A157" s="92">
        <v>66</v>
      </c>
      <c r="B157" s="346" t="s">
        <v>662</v>
      </c>
      <c r="C157" s="347"/>
      <c r="D157" s="159">
        <v>44235</v>
      </c>
      <c r="E157" s="160" t="s">
        <v>73</v>
      </c>
      <c r="F157" s="162" t="s">
        <v>951</v>
      </c>
      <c r="G157" s="162" t="s">
        <v>952</v>
      </c>
      <c r="H157" s="162" t="s">
        <v>944</v>
      </c>
      <c r="I157" s="196" t="s">
        <v>953</v>
      </c>
      <c r="J157" s="196"/>
      <c r="K157" s="93" t="s">
        <v>293</v>
      </c>
      <c r="L157" s="93" t="s">
        <v>531</v>
      </c>
      <c r="M157" s="67" t="s">
        <v>328</v>
      </c>
      <c r="N157" s="93" t="s">
        <v>320</v>
      </c>
      <c r="O157" s="93" t="s">
        <v>351</v>
      </c>
      <c r="P157" s="93" t="s">
        <v>1152</v>
      </c>
      <c r="Q157" s="63">
        <v>22329</v>
      </c>
      <c r="R157" s="75">
        <f>-Q157</f>
        <v>-22329</v>
      </c>
      <c r="S157" s="63">
        <v>-1874595.11</v>
      </c>
      <c r="T157" s="75">
        <f>-S157</f>
        <v>1874595.11</v>
      </c>
      <c r="U157" s="101" t="s">
        <v>406</v>
      </c>
      <c r="V157" s="109" t="s">
        <v>1153</v>
      </c>
      <c r="W157" s="69"/>
      <c r="X157" s="69"/>
      <c r="Y157" s="69"/>
      <c r="Z157" s="69"/>
      <c r="AA157" s="69"/>
      <c r="AB157" s="69"/>
      <c r="AC157" s="69"/>
      <c r="AD157" s="69"/>
      <c r="AE157" s="93"/>
      <c r="AF157" s="93"/>
      <c r="AG157" s="93"/>
      <c r="AH157" s="93"/>
      <c r="AI157" s="93"/>
      <c r="AJ157" s="93"/>
      <c r="AK157" s="93"/>
      <c r="AL157" s="98"/>
      <c r="AM157" s="302"/>
    </row>
    <row r="158" spans="1:40" s="239" customFormat="1" ht="16.5">
      <c r="A158" s="245">
        <v>67</v>
      </c>
      <c r="B158" s="344" t="s">
        <v>663</v>
      </c>
      <c r="C158" s="345"/>
      <c r="D158" s="246">
        <v>44277</v>
      </c>
      <c r="E158" s="247" t="s">
        <v>73</v>
      </c>
      <c r="F158" s="254" t="s">
        <v>1001</v>
      </c>
      <c r="G158" s="254" t="s">
        <v>1002</v>
      </c>
      <c r="H158" s="254" t="s">
        <v>944</v>
      </c>
      <c r="I158" s="249" t="s">
        <v>1003</v>
      </c>
      <c r="J158" s="332">
        <v>44277</v>
      </c>
      <c r="K158" s="249" t="s">
        <v>293</v>
      </c>
      <c r="L158" s="253" t="s">
        <v>922</v>
      </c>
      <c r="M158" s="248" t="s">
        <v>182</v>
      </c>
      <c r="N158" s="249" t="s">
        <v>923</v>
      </c>
      <c r="O158" s="253" t="s">
        <v>187</v>
      </c>
      <c r="P158" s="253" t="s">
        <v>1154</v>
      </c>
      <c r="Q158" s="250">
        <v>24576</v>
      </c>
      <c r="R158" s="255">
        <f>-Q158</f>
        <v>-24576</v>
      </c>
      <c r="S158" s="250">
        <v>-2063187.94</v>
      </c>
      <c r="T158" s="255">
        <f>-S158</f>
        <v>2063187.94</v>
      </c>
      <c r="U158" s="252" t="s">
        <v>406</v>
      </c>
      <c r="V158" s="256" t="s">
        <v>1155</v>
      </c>
      <c r="W158" s="275" t="s">
        <v>194</v>
      </c>
      <c r="X158" s="275" t="s">
        <v>194</v>
      </c>
      <c r="Y158" s="275" t="s">
        <v>194</v>
      </c>
      <c r="Z158" s="275" t="s">
        <v>194</v>
      </c>
      <c r="AA158" s="275" t="s">
        <v>194</v>
      </c>
      <c r="AB158" s="275" t="s">
        <v>194</v>
      </c>
      <c r="AC158" s="275" t="s">
        <v>194</v>
      </c>
      <c r="AD158" s="275" t="s">
        <v>194</v>
      </c>
      <c r="AE158" s="249" t="s">
        <v>194</v>
      </c>
      <c r="AF158" s="249" t="s">
        <v>194</v>
      </c>
      <c r="AG158" s="249" t="s">
        <v>194</v>
      </c>
      <c r="AH158" s="249" t="s">
        <v>194</v>
      </c>
      <c r="AI158" s="249" t="s">
        <v>194</v>
      </c>
      <c r="AJ158" s="249" t="s">
        <v>194</v>
      </c>
      <c r="AK158" s="249" t="s">
        <v>194</v>
      </c>
      <c r="AL158" s="253" t="s">
        <v>1237</v>
      </c>
      <c r="AM158" s="299" t="s">
        <v>1304</v>
      </c>
    </row>
    <row r="159" spans="1:40" s="239" customFormat="1" ht="16.5">
      <c r="A159" s="245">
        <v>68</v>
      </c>
      <c r="B159" s="344" t="s">
        <v>665</v>
      </c>
      <c r="C159" s="345"/>
      <c r="D159" s="246">
        <v>44068</v>
      </c>
      <c r="E159" s="247" t="s">
        <v>73</v>
      </c>
      <c r="F159" s="248" t="s">
        <v>766</v>
      </c>
      <c r="G159" s="249" t="s">
        <v>767</v>
      </c>
      <c r="H159" s="249" t="s">
        <v>692</v>
      </c>
      <c r="I159" s="249" t="s">
        <v>768</v>
      </c>
      <c r="J159" s="321">
        <v>44096</v>
      </c>
      <c r="K159" s="249" t="s">
        <v>188</v>
      </c>
      <c r="L159" s="248" t="s">
        <v>294</v>
      </c>
      <c r="M159" s="248" t="s">
        <v>328</v>
      </c>
      <c r="N159" s="249" t="s">
        <v>377</v>
      </c>
      <c r="O159" s="253" t="s">
        <v>388</v>
      </c>
      <c r="P159" s="253" t="s">
        <v>1156</v>
      </c>
      <c r="Q159" s="250">
        <v>24037</v>
      </c>
      <c r="R159" s="255">
        <f>-24037</f>
        <v>-24037</v>
      </c>
      <c r="S159" s="250">
        <v>-2017940.57</v>
      </c>
      <c r="T159" s="255">
        <f>-24037</f>
        <v>-24037</v>
      </c>
      <c r="U159" s="252" t="s">
        <v>406</v>
      </c>
      <c r="V159" s="256" t="s">
        <v>1157</v>
      </c>
      <c r="W159" s="275" t="s">
        <v>194</v>
      </c>
      <c r="X159" s="275" t="s">
        <v>194</v>
      </c>
      <c r="Y159" s="275" t="s">
        <v>194</v>
      </c>
      <c r="Z159" s="275" t="s">
        <v>194</v>
      </c>
      <c r="AA159" s="275" t="s">
        <v>194</v>
      </c>
      <c r="AB159" s="275" t="s">
        <v>194</v>
      </c>
      <c r="AC159" s="275" t="s">
        <v>194</v>
      </c>
      <c r="AD159" s="275" t="s">
        <v>194</v>
      </c>
      <c r="AE159" s="249" t="s">
        <v>194</v>
      </c>
      <c r="AF159" s="249" t="s">
        <v>194</v>
      </c>
      <c r="AG159" s="249" t="s">
        <v>194</v>
      </c>
      <c r="AH159" s="249" t="s">
        <v>194</v>
      </c>
      <c r="AI159" s="249" t="s">
        <v>194</v>
      </c>
      <c r="AJ159" s="249" t="s">
        <v>194</v>
      </c>
      <c r="AK159" s="249" t="s">
        <v>194</v>
      </c>
      <c r="AL159" s="253" t="s">
        <v>1237</v>
      </c>
      <c r="AM159" s="299" t="s">
        <v>1305</v>
      </c>
    </row>
    <row r="160" spans="1:40" s="239" customFormat="1" ht="16.5">
      <c r="A160" s="245">
        <v>69</v>
      </c>
      <c r="B160" s="344" t="s">
        <v>644</v>
      </c>
      <c r="C160" s="345"/>
      <c r="D160" s="246">
        <v>44209</v>
      </c>
      <c r="E160" s="247" t="s">
        <v>73</v>
      </c>
      <c r="F160" s="254" t="s">
        <v>934</v>
      </c>
      <c r="G160" s="254" t="s">
        <v>935</v>
      </c>
      <c r="H160" s="254" t="s">
        <v>703</v>
      </c>
      <c r="I160" s="249" t="s">
        <v>936</v>
      </c>
      <c r="J160" s="332">
        <v>44216</v>
      </c>
      <c r="K160" s="249" t="s">
        <v>188</v>
      </c>
      <c r="L160" s="249" t="s">
        <v>937</v>
      </c>
      <c r="M160" s="248" t="s">
        <v>328</v>
      </c>
      <c r="N160" s="249" t="s">
        <v>772</v>
      </c>
      <c r="O160" s="253" t="s">
        <v>190</v>
      </c>
      <c r="P160" s="253" t="s">
        <v>1158</v>
      </c>
      <c r="Q160" s="250">
        <v>23314</v>
      </c>
      <c r="R160" s="255">
        <f>Q160</f>
        <v>23314</v>
      </c>
      <c r="S160" s="250">
        <v>-1957248.07</v>
      </c>
      <c r="T160" s="255">
        <f>S160</f>
        <v>-1957248.07</v>
      </c>
      <c r="U160" s="252" t="s">
        <v>406</v>
      </c>
      <c r="V160" s="256" t="s">
        <v>1159</v>
      </c>
      <c r="W160" s="275" t="s">
        <v>194</v>
      </c>
      <c r="X160" s="275" t="s">
        <v>194</v>
      </c>
      <c r="Y160" s="275" t="s">
        <v>194</v>
      </c>
      <c r="Z160" s="275" t="s">
        <v>194</v>
      </c>
      <c r="AA160" s="275" t="s">
        <v>194</v>
      </c>
      <c r="AB160" s="275" t="s">
        <v>194</v>
      </c>
      <c r="AC160" s="275" t="s">
        <v>194</v>
      </c>
      <c r="AD160" s="275" t="s">
        <v>194</v>
      </c>
      <c r="AE160" s="249" t="s">
        <v>194</v>
      </c>
      <c r="AF160" s="249" t="s">
        <v>194</v>
      </c>
      <c r="AG160" s="249" t="s">
        <v>194</v>
      </c>
      <c r="AH160" s="249" t="s">
        <v>194</v>
      </c>
      <c r="AI160" s="249" t="s">
        <v>194</v>
      </c>
      <c r="AJ160" s="249" t="s">
        <v>194</v>
      </c>
      <c r="AK160" s="249" t="s">
        <v>194</v>
      </c>
      <c r="AL160" s="253" t="s">
        <v>1237</v>
      </c>
      <c r="AM160" s="299" t="s">
        <v>1306</v>
      </c>
    </row>
    <row r="161" spans="1:39" s="239" customFormat="1" ht="16.5">
      <c r="A161" s="245">
        <v>70</v>
      </c>
      <c r="B161" s="344" t="s">
        <v>646</v>
      </c>
      <c r="C161" s="345"/>
      <c r="D161" s="246">
        <v>44163</v>
      </c>
      <c r="E161" s="247" t="s">
        <v>73</v>
      </c>
      <c r="F161" s="254" t="s">
        <v>879</v>
      </c>
      <c r="G161" s="254" t="s">
        <v>880</v>
      </c>
      <c r="H161" s="254" t="s">
        <v>703</v>
      </c>
      <c r="I161" s="249" t="s">
        <v>881</v>
      </c>
      <c r="J161" s="321">
        <v>44164</v>
      </c>
      <c r="K161" s="249" t="s">
        <v>188</v>
      </c>
      <c r="L161" s="249" t="s">
        <v>882</v>
      </c>
      <c r="M161" s="248" t="s">
        <v>328</v>
      </c>
      <c r="N161" s="249" t="s">
        <v>772</v>
      </c>
      <c r="O161" s="249" t="s">
        <v>190</v>
      </c>
      <c r="P161" s="249" t="s">
        <v>1160</v>
      </c>
      <c r="Q161" s="250">
        <f>22470</f>
        <v>22470</v>
      </c>
      <c r="R161" s="255">
        <f>-Q161</f>
        <v>-22470</v>
      </c>
      <c r="S161" s="250">
        <v>-1886395.11</v>
      </c>
      <c r="T161" s="255">
        <f>-S161</f>
        <v>1886395.11</v>
      </c>
      <c r="U161" s="252" t="s">
        <v>406</v>
      </c>
      <c r="V161" s="256" t="s">
        <v>1161</v>
      </c>
      <c r="W161" s="275" t="s">
        <v>194</v>
      </c>
      <c r="X161" s="275" t="s">
        <v>194</v>
      </c>
      <c r="Y161" s="275" t="s">
        <v>194</v>
      </c>
      <c r="Z161" s="275" t="s">
        <v>194</v>
      </c>
      <c r="AA161" s="275" t="s">
        <v>194</v>
      </c>
      <c r="AB161" s="275" t="s">
        <v>194</v>
      </c>
      <c r="AC161" s="275" t="s">
        <v>194</v>
      </c>
      <c r="AD161" s="275" t="s">
        <v>194</v>
      </c>
      <c r="AE161" s="249" t="s">
        <v>194</v>
      </c>
      <c r="AF161" s="249" t="s">
        <v>194</v>
      </c>
      <c r="AG161" s="249" t="s">
        <v>194</v>
      </c>
      <c r="AH161" s="249" t="s">
        <v>194</v>
      </c>
      <c r="AI161" s="249" t="s">
        <v>194</v>
      </c>
      <c r="AJ161" s="249" t="s">
        <v>194</v>
      </c>
      <c r="AK161" s="249" t="s">
        <v>194</v>
      </c>
      <c r="AL161" s="253" t="s">
        <v>1237</v>
      </c>
      <c r="AM161" s="299" t="s">
        <v>1307</v>
      </c>
    </row>
    <row r="162" spans="1:39" s="239" customFormat="1" ht="16.5">
      <c r="A162" s="92">
        <v>70</v>
      </c>
      <c r="B162" s="346" t="s">
        <v>646</v>
      </c>
      <c r="C162" s="347"/>
      <c r="D162" s="159">
        <v>44163</v>
      </c>
      <c r="E162" s="160" t="s">
        <v>73</v>
      </c>
      <c r="F162" s="162" t="s">
        <v>879</v>
      </c>
      <c r="G162" s="162" t="s">
        <v>880</v>
      </c>
      <c r="H162" s="162" t="s">
        <v>703</v>
      </c>
      <c r="I162" s="93" t="s">
        <v>881</v>
      </c>
      <c r="J162" s="93"/>
      <c r="K162" s="93" t="s">
        <v>188</v>
      </c>
      <c r="L162" s="93" t="s">
        <v>882</v>
      </c>
      <c r="M162" s="67"/>
      <c r="N162" s="93"/>
      <c r="O162" s="93"/>
      <c r="P162" s="93" t="s">
        <v>1160</v>
      </c>
      <c r="Q162" s="63">
        <v>17088</v>
      </c>
      <c r="R162" s="75">
        <f>-Q162</f>
        <v>-17088</v>
      </c>
      <c r="S162" s="63">
        <v>-1434594.69</v>
      </c>
      <c r="T162" s="75">
        <f>-S162</f>
        <v>1434594.69</v>
      </c>
      <c r="U162" s="101"/>
      <c r="V162" s="109" t="s">
        <v>1161</v>
      </c>
      <c r="W162" s="69"/>
      <c r="X162" s="69"/>
      <c r="Y162" s="69"/>
      <c r="Z162" s="69"/>
      <c r="AA162" s="69"/>
      <c r="AB162" s="39"/>
      <c r="AC162" s="39"/>
      <c r="AD162" s="39"/>
      <c r="AE162" s="93"/>
      <c r="AF162" s="93"/>
      <c r="AG162" s="93"/>
      <c r="AH162" s="93"/>
      <c r="AI162" s="93"/>
      <c r="AJ162" s="93"/>
      <c r="AK162" s="93"/>
      <c r="AL162" s="108"/>
      <c r="AM162" s="302"/>
    </row>
    <row r="163" spans="1:39" s="239" customFormat="1" ht="16.5">
      <c r="A163" s="92">
        <v>70</v>
      </c>
      <c r="B163" s="346" t="s">
        <v>646</v>
      </c>
      <c r="C163" s="347"/>
      <c r="D163" s="159">
        <v>44163</v>
      </c>
      <c r="E163" s="160" t="s">
        <v>73</v>
      </c>
      <c r="F163" s="162" t="s">
        <v>879</v>
      </c>
      <c r="G163" s="162" t="s">
        <v>880</v>
      </c>
      <c r="H163" s="162" t="s">
        <v>703</v>
      </c>
      <c r="I163" s="93" t="s">
        <v>881</v>
      </c>
      <c r="J163" s="93"/>
      <c r="K163" s="93" t="s">
        <v>188</v>
      </c>
      <c r="L163" s="93" t="s">
        <v>882</v>
      </c>
      <c r="M163" s="67"/>
      <c r="N163" s="93"/>
      <c r="O163" s="93"/>
      <c r="P163" s="93" t="s">
        <v>1160</v>
      </c>
      <c r="Q163" s="63">
        <v>12486</v>
      </c>
      <c r="R163" s="75">
        <f t="shared" ref="R163:T168" si="15">-Q163</f>
        <v>-12486</v>
      </c>
      <c r="S163" s="63">
        <v>-1048213.13</v>
      </c>
      <c r="T163" s="75">
        <f t="shared" si="15"/>
        <v>1048213.13</v>
      </c>
      <c r="U163" s="101"/>
      <c r="V163" s="109" t="s">
        <v>1161</v>
      </c>
      <c r="W163" s="69"/>
      <c r="X163" s="69"/>
      <c r="Y163" s="69"/>
      <c r="Z163" s="69"/>
      <c r="AA163" s="69"/>
      <c r="AB163" s="39"/>
      <c r="AC163" s="39"/>
      <c r="AD163" s="39"/>
      <c r="AE163" s="93"/>
      <c r="AF163" s="93"/>
      <c r="AG163" s="93"/>
      <c r="AH163" s="93"/>
      <c r="AI163" s="93"/>
      <c r="AJ163" s="93"/>
      <c r="AK163" s="93"/>
      <c r="AL163" s="108"/>
      <c r="AM163" s="302"/>
    </row>
    <row r="164" spans="1:39" s="239" customFormat="1" ht="16.5">
      <c r="A164" s="92">
        <v>70</v>
      </c>
      <c r="B164" s="346" t="s">
        <v>646</v>
      </c>
      <c r="C164" s="347"/>
      <c r="D164" s="159">
        <v>44163</v>
      </c>
      <c r="E164" s="160" t="s">
        <v>73</v>
      </c>
      <c r="F164" s="162" t="s">
        <v>879</v>
      </c>
      <c r="G164" s="162" t="s">
        <v>880</v>
      </c>
      <c r="H164" s="162" t="s">
        <v>703</v>
      </c>
      <c r="I164" s="93" t="s">
        <v>881</v>
      </c>
      <c r="J164" s="93"/>
      <c r="K164" s="93" t="s">
        <v>188</v>
      </c>
      <c r="L164" s="93" t="s">
        <v>882</v>
      </c>
      <c r="M164" s="67"/>
      <c r="N164" s="93"/>
      <c r="O164" s="93"/>
      <c r="P164" s="93" t="s">
        <v>1160</v>
      </c>
      <c r="Q164" s="63">
        <v>13683</v>
      </c>
      <c r="R164" s="75">
        <f t="shared" si="15"/>
        <v>-13683</v>
      </c>
      <c r="S164" s="63">
        <v>-1148739.8999999999</v>
      </c>
      <c r="T164" s="75">
        <f t="shared" si="15"/>
        <v>1148739.8999999999</v>
      </c>
      <c r="U164" s="101"/>
      <c r="V164" s="109" t="s">
        <v>1161</v>
      </c>
      <c r="W164" s="69"/>
      <c r="X164" s="69"/>
      <c r="Y164" s="69"/>
      <c r="Z164" s="69"/>
      <c r="AA164" s="69"/>
      <c r="AB164" s="39"/>
      <c r="AC164" s="39"/>
      <c r="AD164" s="39"/>
      <c r="AE164" s="93"/>
      <c r="AF164" s="93"/>
      <c r="AG164" s="93"/>
      <c r="AH164" s="93"/>
      <c r="AI164" s="93"/>
      <c r="AJ164" s="93"/>
      <c r="AK164" s="93"/>
      <c r="AL164" s="108"/>
      <c r="AM164" s="302"/>
    </row>
    <row r="165" spans="1:39" s="239" customFormat="1" ht="16.5">
      <c r="A165" s="92">
        <v>70</v>
      </c>
      <c r="B165" s="346" t="s">
        <v>646</v>
      </c>
      <c r="C165" s="347"/>
      <c r="D165" s="159">
        <v>44163</v>
      </c>
      <c r="E165" s="160" t="s">
        <v>73</v>
      </c>
      <c r="F165" s="162" t="s">
        <v>879</v>
      </c>
      <c r="G165" s="162" t="s">
        <v>880</v>
      </c>
      <c r="H165" s="162" t="s">
        <v>703</v>
      </c>
      <c r="I165" s="93" t="s">
        <v>881</v>
      </c>
      <c r="J165" s="93"/>
      <c r="K165" s="93" t="s">
        <v>188</v>
      </c>
      <c r="L165" s="93" t="s">
        <v>882</v>
      </c>
      <c r="M165" s="67"/>
      <c r="N165" s="93"/>
      <c r="O165" s="93"/>
      <c r="P165" s="93" t="s">
        <v>1160</v>
      </c>
      <c r="Q165" s="63">
        <v>6785</v>
      </c>
      <c r="R165" s="75">
        <f t="shared" si="15"/>
        <v>-6785</v>
      </c>
      <c r="S165" s="63">
        <v>-569675.47</v>
      </c>
      <c r="T165" s="75">
        <f t="shared" si="15"/>
        <v>569675.47</v>
      </c>
      <c r="U165" s="101"/>
      <c r="V165" s="109" t="s">
        <v>1161</v>
      </c>
      <c r="W165" s="69"/>
      <c r="X165" s="69"/>
      <c r="Y165" s="69"/>
      <c r="Z165" s="69"/>
      <c r="AA165" s="69"/>
      <c r="AB165" s="39"/>
      <c r="AC165" s="39"/>
      <c r="AD165" s="39"/>
      <c r="AE165" s="93"/>
      <c r="AF165" s="93"/>
      <c r="AG165" s="93"/>
      <c r="AH165" s="93"/>
      <c r="AI165" s="93"/>
      <c r="AJ165" s="93"/>
      <c r="AK165" s="93"/>
      <c r="AL165" s="108"/>
      <c r="AM165" s="302"/>
    </row>
    <row r="166" spans="1:39" s="239" customFormat="1" ht="16.5">
      <c r="A166" s="92">
        <v>70</v>
      </c>
      <c r="B166" s="346" t="s">
        <v>646</v>
      </c>
      <c r="C166" s="347"/>
      <c r="D166" s="159">
        <v>44163</v>
      </c>
      <c r="E166" s="160" t="s">
        <v>73</v>
      </c>
      <c r="F166" s="162" t="s">
        <v>879</v>
      </c>
      <c r="G166" s="162" t="s">
        <v>880</v>
      </c>
      <c r="H166" s="162" t="s">
        <v>703</v>
      </c>
      <c r="I166" s="93" t="s">
        <v>881</v>
      </c>
      <c r="J166" s="93"/>
      <c r="K166" s="93" t="s">
        <v>188</v>
      </c>
      <c r="L166" s="93" t="s">
        <v>882</v>
      </c>
      <c r="M166" s="67"/>
      <c r="N166" s="93"/>
      <c r="O166" s="93"/>
      <c r="P166" s="93" t="s">
        <v>1160</v>
      </c>
      <c r="Q166" s="63">
        <v>19522</v>
      </c>
      <c r="R166" s="75">
        <f t="shared" si="15"/>
        <v>-19522</v>
      </c>
      <c r="S166" s="63">
        <v>-1638944.1</v>
      </c>
      <c r="T166" s="75">
        <f t="shared" si="15"/>
        <v>1638944.1</v>
      </c>
      <c r="U166" s="101"/>
      <c r="V166" s="109" t="s">
        <v>1161</v>
      </c>
      <c r="W166" s="69"/>
      <c r="X166" s="69"/>
      <c r="Y166" s="69"/>
      <c r="Z166" s="69"/>
      <c r="AA166" s="69"/>
      <c r="AB166" s="39"/>
      <c r="AC166" s="39"/>
      <c r="AD166" s="39"/>
      <c r="AE166" s="93"/>
      <c r="AF166" s="93"/>
      <c r="AG166" s="93"/>
      <c r="AH166" s="93"/>
      <c r="AI166" s="93"/>
      <c r="AJ166" s="93"/>
      <c r="AK166" s="93"/>
      <c r="AL166" s="108"/>
      <c r="AM166" s="302"/>
    </row>
    <row r="167" spans="1:39" s="239" customFormat="1" ht="16.5">
      <c r="A167" s="92">
        <v>70</v>
      </c>
      <c r="B167" s="346" t="s">
        <v>646</v>
      </c>
      <c r="C167" s="347"/>
      <c r="D167" s="159">
        <v>44163</v>
      </c>
      <c r="E167" s="160" t="s">
        <v>73</v>
      </c>
      <c r="F167" s="162" t="s">
        <v>879</v>
      </c>
      <c r="G167" s="162" t="s">
        <v>880</v>
      </c>
      <c r="H167" s="162" t="s">
        <v>703</v>
      </c>
      <c r="I167" s="93" t="s">
        <v>881</v>
      </c>
      <c r="J167" s="93"/>
      <c r="K167" s="93" t="s">
        <v>188</v>
      </c>
      <c r="L167" s="93" t="s">
        <v>882</v>
      </c>
      <c r="M167" s="67"/>
      <c r="N167" s="93"/>
      <c r="O167" s="93"/>
      <c r="P167" s="93" t="s">
        <v>1160</v>
      </c>
      <c r="Q167" s="63">
        <v>45459</v>
      </c>
      <c r="R167" s="75">
        <f t="shared" si="15"/>
        <v>-45459</v>
      </c>
      <c r="S167" s="63">
        <v>-3816294.8</v>
      </c>
      <c r="T167" s="75">
        <f t="shared" si="15"/>
        <v>3816294.8</v>
      </c>
      <c r="U167" s="101"/>
      <c r="V167" s="109" t="s">
        <v>1161</v>
      </c>
      <c r="W167" s="69"/>
      <c r="X167" s="69"/>
      <c r="Y167" s="69"/>
      <c r="Z167" s="69"/>
      <c r="AA167" s="69"/>
      <c r="AB167" s="39"/>
      <c r="AC167" s="39"/>
      <c r="AD167" s="39"/>
      <c r="AE167" s="93"/>
      <c r="AF167" s="93"/>
      <c r="AG167" s="93"/>
      <c r="AH167" s="93"/>
      <c r="AI167" s="93"/>
      <c r="AJ167" s="93"/>
      <c r="AK167" s="93"/>
      <c r="AL167" s="108"/>
      <c r="AM167" s="302"/>
    </row>
    <row r="168" spans="1:39" s="239" customFormat="1" ht="16.5">
      <c r="A168" s="92">
        <v>70</v>
      </c>
      <c r="B168" s="346" t="s">
        <v>646</v>
      </c>
      <c r="C168" s="347"/>
      <c r="D168" s="159">
        <v>44163</v>
      </c>
      <c r="E168" s="160" t="s">
        <v>73</v>
      </c>
      <c r="F168" s="162" t="s">
        <v>879</v>
      </c>
      <c r="G168" s="162" t="s">
        <v>880</v>
      </c>
      <c r="H168" s="162" t="s">
        <v>703</v>
      </c>
      <c r="I168" s="93" t="s">
        <v>881</v>
      </c>
      <c r="J168" s="93"/>
      <c r="K168" s="93" t="s">
        <v>188</v>
      </c>
      <c r="L168" s="93" t="s">
        <v>882</v>
      </c>
      <c r="M168" s="67"/>
      <c r="N168" s="93"/>
      <c r="O168" s="93"/>
      <c r="P168" s="93" t="s">
        <v>1160</v>
      </c>
      <c r="Q168" s="63">
        <v>17416</v>
      </c>
      <c r="R168" s="75">
        <f t="shared" si="15"/>
        <v>-17416</v>
      </c>
      <c r="S168" s="63">
        <v>-1462102.58</v>
      </c>
      <c r="T168" s="75">
        <f t="shared" si="15"/>
        <v>1462102.58</v>
      </c>
      <c r="U168" s="101"/>
      <c r="V168" s="109" t="s">
        <v>1161</v>
      </c>
      <c r="W168" s="69"/>
      <c r="X168" s="69"/>
      <c r="Y168" s="69"/>
      <c r="Z168" s="69"/>
      <c r="AA168" s="69"/>
      <c r="AB168" s="39"/>
      <c r="AC168" s="39"/>
      <c r="AD168" s="39"/>
      <c r="AE168" s="93"/>
      <c r="AF168" s="93"/>
      <c r="AG168" s="93"/>
      <c r="AH168" s="93"/>
      <c r="AI168" s="93"/>
      <c r="AJ168" s="93"/>
      <c r="AK168" s="93"/>
      <c r="AL168" s="108"/>
      <c r="AM168" s="302"/>
    </row>
    <row r="169" spans="1:39" s="239" customFormat="1" ht="16.5">
      <c r="A169" s="92"/>
      <c r="B169" s="346"/>
      <c r="C169" s="347"/>
      <c r="D169" s="159"/>
      <c r="E169" s="160"/>
      <c r="F169" s="162"/>
      <c r="G169" s="162"/>
      <c r="H169" s="162"/>
      <c r="I169" s="93"/>
      <c r="J169" s="93"/>
      <c r="K169" s="93"/>
      <c r="L169" s="93"/>
      <c r="M169" s="67"/>
      <c r="N169" s="93"/>
      <c r="O169" s="93" t="s">
        <v>863</v>
      </c>
      <c r="P169" s="93"/>
      <c r="Q169" s="165">
        <f t="shared" ref="Q169" si="16">Q168+Q167+Q166+Q165+Q164+Q163+Q162+Q161</f>
        <v>154909</v>
      </c>
      <c r="R169" s="75"/>
      <c r="S169" s="63"/>
      <c r="T169" s="75"/>
      <c r="U169" s="101"/>
      <c r="V169" s="109"/>
      <c r="W169" s="69"/>
      <c r="X169" s="69"/>
      <c r="Y169" s="69"/>
      <c r="Z169" s="69"/>
      <c r="AA169" s="69"/>
      <c r="AB169" s="39"/>
      <c r="AC169" s="39"/>
      <c r="AD169" s="39"/>
      <c r="AE169" s="93"/>
      <c r="AF169" s="93"/>
      <c r="AG169" s="93"/>
      <c r="AH169" s="93"/>
      <c r="AI169" s="93"/>
      <c r="AJ169" s="93"/>
      <c r="AK169" s="93"/>
      <c r="AL169" s="108"/>
      <c r="AM169" s="302"/>
    </row>
    <row r="170" spans="1:39" s="239" customFormat="1" ht="16.5">
      <c r="A170" s="245">
        <v>71</v>
      </c>
      <c r="B170" s="344" t="s">
        <v>649</v>
      </c>
      <c r="C170" s="345"/>
      <c r="D170" s="246">
        <v>44260</v>
      </c>
      <c r="E170" s="247" t="s">
        <v>73</v>
      </c>
      <c r="F170" s="254" t="s">
        <v>978</v>
      </c>
      <c r="G170" s="254" t="s">
        <v>979</v>
      </c>
      <c r="H170" s="254" t="s">
        <v>944</v>
      </c>
      <c r="I170" s="249" t="s">
        <v>980</v>
      </c>
      <c r="J170" s="332">
        <v>44260</v>
      </c>
      <c r="K170" s="249" t="s">
        <v>188</v>
      </c>
      <c r="L170" s="248" t="s">
        <v>189</v>
      </c>
      <c r="M170" s="248" t="s">
        <v>191</v>
      </c>
      <c r="N170" s="249" t="s">
        <v>977</v>
      </c>
      <c r="O170" s="249" t="s">
        <v>190</v>
      </c>
      <c r="P170" s="249" t="s">
        <v>1162</v>
      </c>
      <c r="Q170" s="250">
        <v>21104</v>
      </c>
      <c r="R170" s="255">
        <f t="shared" ref="R170:T178" si="17">-Q170</f>
        <v>-21104</v>
      </c>
      <c r="S170" s="250">
        <v>-1783757.01</v>
      </c>
      <c r="T170" s="255">
        <f t="shared" si="17"/>
        <v>1783757.01</v>
      </c>
      <c r="U170" s="252" t="s">
        <v>406</v>
      </c>
      <c r="V170" s="256" t="s">
        <v>1163</v>
      </c>
      <c r="W170" s="275" t="s">
        <v>194</v>
      </c>
      <c r="X170" s="275" t="s">
        <v>194</v>
      </c>
      <c r="Y170" s="275" t="s">
        <v>194</v>
      </c>
      <c r="Z170" s="275" t="s">
        <v>194</v>
      </c>
      <c r="AA170" s="275" t="s">
        <v>194</v>
      </c>
      <c r="AB170" s="275" t="s">
        <v>194</v>
      </c>
      <c r="AC170" s="275" t="s">
        <v>194</v>
      </c>
      <c r="AD170" s="275" t="s">
        <v>194</v>
      </c>
      <c r="AE170" s="249" t="s">
        <v>194</v>
      </c>
      <c r="AF170" s="249" t="s">
        <v>194</v>
      </c>
      <c r="AG170" s="249" t="s">
        <v>194</v>
      </c>
      <c r="AH170" s="249" t="s">
        <v>194</v>
      </c>
      <c r="AI170" s="249" t="s">
        <v>194</v>
      </c>
      <c r="AJ170" s="249" t="s">
        <v>194</v>
      </c>
      <c r="AK170" s="249" t="s">
        <v>194</v>
      </c>
      <c r="AL170" s="253" t="s">
        <v>1237</v>
      </c>
      <c r="AM170" s="299" t="s">
        <v>1308</v>
      </c>
    </row>
    <row r="171" spans="1:39" s="239" customFormat="1" ht="16.5">
      <c r="A171" s="92">
        <v>71</v>
      </c>
      <c r="B171" s="346" t="s">
        <v>649</v>
      </c>
      <c r="C171" s="347"/>
      <c r="D171" s="159">
        <v>44260</v>
      </c>
      <c r="E171" s="160" t="s">
        <v>73</v>
      </c>
      <c r="F171" s="162" t="s">
        <v>978</v>
      </c>
      <c r="G171" s="162" t="s">
        <v>979</v>
      </c>
      <c r="H171" s="162" t="s">
        <v>944</v>
      </c>
      <c r="I171" s="93" t="s">
        <v>980</v>
      </c>
      <c r="J171" s="93"/>
      <c r="K171" s="93" t="s">
        <v>188</v>
      </c>
      <c r="L171" s="67" t="s">
        <v>189</v>
      </c>
      <c r="M171" s="67" t="s">
        <v>191</v>
      </c>
      <c r="N171" s="93" t="s">
        <v>977</v>
      </c>
      <c r="O171" s="93" t="s">
        <v>190</v>
      </c>
      <c r="P171" s="93" t="s">
        <v>1162</v>
      </c>
      <c r="Q171" s="63">
        <v>38820</v>
      </c>
      <c r="R171" s="75">
        <f t="shared" si="17"/>
        <v>-38820</v>
      </c>
      <c r="S171" s="63">
        <v>-3246919.04</v>
      </c>
      <c r="T171" s="75">
        <f t="shared" si="17"/>
        <v>3246919.04</v>
      </c>
      <c r="U171" s="101" t="s">
        <v>406</v>
      </c>
      <c r="V171" s="109" t="s">
        <v>1163</v>
      </c>
      <c r="W171" s="69"/>
      <c r="X171" s="69"/>
      <c r="Y171" s="69"/>
      <c r="Z171" s="69"/>
      <c r="AA171" s="69"/>
      <c r="AB171" s="69"/>
      <c r="AC171" s="69"/>
      <c r="AD171" s="69"/>
      <c r="AE171" s="93"/>
      <c r="AF171" s="93"/>
      <c r="AG171" s="93"/>
      <c r="AH171" s="93"/>
      <c r="AI171" s="93"/>
      <c r="AJ171" s="93"/>
      <c r="AK171" s="93"/>
      <c r="AL171" s="108"/>
      <c r="AM171" s="302"/>
    </row>
    <row r="172" spans="1:39" s="239" customFormat="1" ht="16.5">
      <c r="A172" s="245">
        <v>72</v>
      </c>
      <c r="B172" s="344" t="s">
        <v>667</v>
      </c>
      <c r="C172" s="345"/>
      <c r="D172" s="246">
        <v>44184</v>
      </c>
      <c r="E172" s="257" t="s">
        <v>73</v>
      </c>
      <c r="F172" s="254" t="s">
        <v>908</v>
      </c>
      <c r="G172" s="254" t="s">
        <v>909</v>
      </c>
      <c r="H172" s="254" t="s">
        <v>910</v>
      </c>
      <c r="I172" s="249" t="s">
        <v>911</v>
      </c>
      <c r="J172" s="332">
        <v>44547</v>
      </c>
      <c r="K172" s="249" t="s">
        <v>293</v>
      </c>
      <c r="L172" s="249" t="s">
        <v>531</v>
      </c>
      <c r="M172" s="248" t="s">
        <v>182</v>
      </c>
      <c r="N172" s="249" t="s">
        <v>320</v>
      </c>
      <c r="O172" s="249" t="s">
        <v>187</v>
      </c>
      <c r="P172" s="249" t="s">
        <v>1164</v>
      </c>
      <c r="Q172" s="250">
        <v>20747</v>
      </c>
      <c r="R172" s="255">
        <f t="shared" si="17"/>
        <v>-20747</v>
      </c>
      <c r="S172" s="250">
        <v>-1741755.14</v>
      </c>
      <c r="T172" s="255">
        <f t="shared" si="17"/>
        <v>1741755.14</v>
      </c>
      <c r="U172" s="252" t="s">
        <v>406</v>
      </c>
      <c r="V172" s="256" t="s">
        <v>1165</v>
      </c>
      <c r="W172" s="275" t="s">
        <v>194</v>
      </c>
      <c r="X172" s="275" t="s">
        <v>194</v>
      </c>
      <c r="Y172" s="275" t="s">
        <v>194</v>
      </c>
      <c r="Z172" s="275" t="s">
        <v>194</v>
      </c>
      <c r="AA172" s="275" t="s">
        <v>194</v>
      </c>
      <c r="AB172" s="275" t="s">
        <v>194</v>
      </c>
      <c r="AC172" s="275" t="s">
        <v>194</v>
      </c>
      <c r="AD172" s="275" t="s">
        <v>194</v>
      </c>
      <c r="AE172" s="249" t="s">
        <v>194</v>
      </c>
      <c r="AF172" s="249" t="s">
        <v>194</v>
      </c>
      <c r="AG172" s="249" t="s">
        <v>194</v>
      </c>
      <c r="AH172" s="249" t="s">
        <v>194</v>
      </c>
      <c r="AI172" s="249" t="s">
        <v>194</v>
      </c>
      <c r="AJ172" s="249" t="s">
        <v>194</v>
      </c>
      <c r="AK172" s="249" t="s">
        <v>194</v>
      </c>
      <c r="AL172" s="253" t="s">
        <v>1237</v>
      </c>
      <c r="AM172" s="299" t="s">
        <v>1309</v>
      </c>
    </row>
    <row r="173" spans="1:39" s="239" customFormat="1" ht="16.5">
      <c r="A173" s="245">
        <v>73</v>
      </c>
      <c r="B173" s="344" t="s">
        <v>668</v>
      </c>
      <c r="C173" s="345"/>
      <c r="D173" s="246">
        <v>44273</v>
      </c>
      <c r="E173" s="247" t="s">
        <v>73</v>
      </c>
      <c r="F173" s="254" t="s">
        <v>993</v>
      </c>
      <c r="G173" s="254" t="s">
        <v>994</v>
      </c>
      <c r="H173" s="254" t="s">
        <v>930</v>
      </c>
      <c r="I173" s="249" t="s">
        <v>995</v>
      </c>
      <c r="J173" s="332">
        <v>44273</v>
      </c>
      <c r="K173" s="249" t="s">
        <v>293</v>
      </c>
      <c r="L173" s="253" t="s">
        <v>996</v>
      </c>
      <c r="M173" s="249" t="s">
        <v>328</v>
      </c>
      <c r="N173" s="249" t="s">
        <v>997</v>
      </c>
      <c r="O173" s="253" t="s">
        <v>375</v>
      </c>
      <c r="P173" s="253" t="s">
        <v>1166</v>
      </c>
      <c r="Q173" s="250">
        <v>20106</v>
      </c>
      <c r="R173" s="255">
        <f t="shared" si="17"/>
        <v>-20106</v>
      </c>
      <c r="S173" s="250">
        <v>-1687932.28</v>
      </c>
      <c r="T173" s="255">
        <f t="shared" si="17"/>
        <v>1687932.28</v>
      </c>
      <c r="U173" s="252" t="s">
        <v>406</v>
      </c>
      <c r="V173" s="256" t="s">
        <v>1167</v>
      </c>
      <c r="W173" s="275" t="s">
        <v>194</v>
      </c>
      <c r="X173" s="275" t="s">
        <v>194</v>
      </c>
      <c r="Y173" s="275" t="s">
        <v>194</v>
      </c>
      <c r="Z173" s="275" t="s">
        <v>194</v>
      </c>
      <c r="AA173" s="275" t="s">
        <v>194</v>
      </c>
      <c r="AB173" s="275" t="s">
        <v>194</v>
      </c>
      <c r="AC173" s="275" t="s">
        <v>194</v>
      </c>
      <c r="AD173" s="275" t="s">
        <v>194</v>
      </c>
      <c r="AE173" s="249" t="s">
        <v>194</v>
      </c>
      <c r="AF173" s="249" t="s">
        <v>194</v>
      </c>
      <c r="AG173" s="249" t="s">
        <v>194</v>
      </c>
      <c r="AH173" s="249" t="s">
        <v>194</v>
      </c>
      <c r="AI173" s="249" t="s">
        <v>194</v>
      </c>
      <c r="AJ173" s="249" t="s">
        <v>194</v>
      </c>
      <c r="AK173" s="249" t="s">
        <v>194</v>
      </c>
      <c r="AL173" s="253" t="s">
        <v>1237</v>
      </c>
      <c r="AM173" s="299" t="s">
        <v>1310</v>
      </c>
    </row>
    <row r="174" spans="1:39" s="239" customFormat="1" ht="16.5">
      <c r="A174" s="245">
        <v>74</v>
      </c>
      <c r="B174" s="344" t="s">
        <v>669</v>
      </c>
      <c r="C174" s="345"/>
      <c r="D174" s="246">
        <v>44092</v>
      </c>
      <c r="E174" s="247" t="s">
        <v>73</v>
      </c>
      <c r="F174" s="248" t="s">
        <v>782</v>
      </c>
      <c r="G174" s="248" t="s">
        <v>783</v>
      </c>
      <c r="H174" s="249" t="s">
        <v>780</v>
      </c>
      <c r="I174" s="249" t="s">
        <v>784</v>
      </c>
      <c r="J174" s="321">
        <v>44091</v>
      </c>
      <c r="K174" s="249" t="s">
        <v>188</v>
      </c>
      <c r="L174" s="248" t="s">
        <v>189</v>
      </c>
      <c r="M174" s="248" t="s">
        <v>191</v>
      </c>
      <c r="N174" s="248" t="s">
        <v>367</v>
      </c>
      <c r="O174" s="249" t="s">
        <v>336</v>
      </c>
      <c r="P174" s="249" t="s">
        <v>1168</v>
      </c>
      <c r="Q174" s="250">
        <v>19468.505699999998</v>
      </c>
      <c r="R174" s="255">
        <f t="shared" si="17"/>
        <v>-19468.505699999998</v>
      </c>
      <c r="S174" s="250">
        <v>-1634381.42</v>
      </c>
      <c r="T174" s="255">
        <f t="shared" si="17"/>
        <v>1634381.42</v>
      </c>
      <c r="U174" s="252" t="s">
        <v>406</v>
      </c>
      <c r="V174" s="256" t="s">
        <v>1169</v>
      </c>
      <c r="W174" s="275" t="s">
        <v>194</v>
      </c>
      <c r="X174" s="275" t="s">
        <v>194</v>
      </c>
      <c r="Y174" s="275" t="s">
        <v>194</v>
      </c>
      <c r="Z174" s="275" t="s">
        <v>194</v>
      </c>
      <c r="AA174" s="275" t="s">
        <v>194</v>
      </c>
      <c r="AB174" s="275" t="s">
        <v>194</v>
      </c>
      <c r="AC174" s="275" t="s">
        <v>194</v>
      </c>
      <c r="AD174" s="275" t="s">
        <v>194</v>
      </c>
      <c r="AE174" s="249" t="s">
        <v>194</v>
      </c>
      <c r="AF174" s="249" t="s">
        <v>194</v>
      </c>
      <c r="AG174" s="249" t="s">
        <v>194</v>
      </c>
      <c r="AH174" s="249" t="s">
        <v>194</v>
      </c>
      <c r="AI174" s="249" t="s">
        <v>194</v>
      </c>
      <c r="AJ174" s="249" t="s">
        <v>194</v>
      </c>
      <c r="AK174" s="249" t="s">
        <v>194</v>
      </c>
      <c r="AL174" s="253" t="s">
        <v>1237</v>
      </c>
      <c r="AM174" s="299" t="s">
        <v>1311</v>
      </c>
    </row>
    <row r="175" spans="1:39" s="239" customFormat="1" ht="16.5">
      <c r="A175" s="92">
        <v>74</v>
      </c>
      <c r="B175" s="346" t="s">
        <v>669</v>
      </c>
      <c r="C175" s="347"/>
      <c r="D175" s="159">
        <v>44092</v>
      </c>
      <c r="E175" s="160" t="s">
        <v>73</v>
      </c>
      <c r="F175" s="67" t="s">
        <v>782</v>
      </c>
      <c r="G175" s="67" t="s">
        <v>783</v>
      </c>
      <c r="H175" s="93" t="s">
        <v>780</v>
      </c>
      <c r="I175" s="93" t="s">
        <v>784</v>
      </c>
      <c r="J175" s="93"/>
      <c r="K175" s="93" t="s">
        <v>188</v>
      </c>
      <c r="L175" s="67" t="s">
        <v>189</v>
      </c>
      <c r="M175" s="67" t="s">
        <v>191</v>
      </c>
      <c r="N175" s="67" t="s">
        <v>367</v>
      </c>
      <c r="O175" s="93" t="s">
        <v>336</v>
      </c>
      <c r="P175" s="93" t="s">
        <v>1168</v>
      </c>
      <c r="Q175" s="63">
        <v>19160.567999999999</v>
      </c>
      <c r="R175" s="75">
        <f t="shared" si="17"/>
        <v>-19160.567999999999</v>
      </c>
      <c r="S175" s="63">
        <v>-1608529.01</v>
      </c>
      <c r="T175" s="75">
        <f t="shared" si="17"/>
        <v>1608529.01</v>
      </c>
      <c r="U175" s="101" t="s">
        <v>406</v>
      </c>
      <c r="V175" s="109" t="s">
        <v>1169</v>
      </c>
      <c r="W175" s="69"/>
      <c r="X175" s="69"/>
      <c r="Y175" s="69"/>
      <c r="Z175" s="69"/>
      <c r="AA175" s="69"/>
      <c r="AB175" s="69"/>
      <c r="AC175" s="69"/>
      <c r="AD175" s="69"/>
      <c r="AE175" s="93"/>
      <c r="AF175" s="93"/>
      <c r="AG175" s="93"/>
      <c r="AH175" s="93"/>
      <c r="AI175" s="93"/>
      <c r="AJ175" s="93"/>
      <c r="AK175" s="93"/>
      <c r="AL175" s="94"/>
      <c r="AM175" s="302"/>
    </row>
    <row r="176" spans="1:39" s="239" customFormat="1" ht="16.5">
      <c r="A176" s="245">
        <v>75</v>
      </c>
      <c r="B176" s="344">
        <v>2018000182</v>
      </c>
      <c r="C176" s="345"/>
      <c r="D176" s="246">
        <v>44073</v>
      </c>
      <c r="E176" s="247" t="s">
        <v>73</v>
      </c>
      <c r="F176" s="248" t="s">
        <v>701</v>
      </c>
      <c r="G176" s="249" t="s">
        <v>702</v>
      </c>
      <c r="H176" s="249" t="s">
        <v>703</v>
      </c>
      <c r="I176" s="249" t="s">
        <v>704</v>
      </c>
      <c r="J176" s="321">
        <v>44073</v>
      </c>
      <c r="K176" s="249" t="s">
        <v>188</v>
      </c>
      <c r="L176" s="249" t="s">
        <v>695</v>
      </c>
      <c r="M176" s="248" t="s">
        <v>191</v>
      </c>
      <c r="N176" s="249" t="s">
        <v>705</v>
      </c>
      <c r="O176" s="249" t="s">
        <v>190</v>
      </c>
      <c r="P176" s="249" t="s">
        <v>745</v>
      </c>
      <c r="Q176" s="280">
        <v>18862.78</v>
      </c>
      <c r="R176" s="255">
        <f t="shared" si="17"/>
        <v>-18862.78</v>
      </c>
      <c r="S176" s="250">
        <v>-1583537</v>
      </c>
      <c r="T176" s="255">
        <f t="shared" si="17"/>
        <v>1583537</v>
      </c>
      <c r="U176" s="252" t="s">
        <v>406</v>
      </c>
      <c r="V176" s="256" t="s">
        <v>712</v>
      </c>
      <c r="W176" s="275" t="s">
        <v>194</v>
      </c>
      <c r="X176" s="275" t="s">
        <v>194</v>
      </c>
      <c r="Y176" s="275" t="s">
        <v>194</v>
      </c>
      <c r="Z176" s="275" t="s">
        <v>194</v>
      </c>
      <c r="AA176" s="275" t="s">
        <v>194</v>
      </c>
      <c r="AB176" s="275" t="s">
        <v>194</v>
      </c>
      <c r="AC176" s="275" t="s">
        <v>194</v>
      </c>
      <c r="AD176" s="275" t="s">
        <v>194</v>
      </c>
      <c r="AE176" s="249" t="s">
        <v>194</v>
      </c>
      <c r="AF176" s="249" t="s">
        <v>194</v>
      </c>
      <c r="AG176" s="249" t="s">
        <v>194</v>
      </c>
      <c r="AH176" s="249" t="s">
        <v>194</v>
      </c>
      <c r="AI176" s="249" t="s">
        <v>194</v>
      </c>
      <c r="AJ176" s="249" t="s">
        <v>194</v>
      </c>
      <c r="AK176" s="249" t="s">
        <v>194</v>
      </c>
      <c r="AL176" s="253" t="s">
        <v>1237</v>
      </c>
      <c r="AM176" s="299" t="s">
        <v>1312</v>
      </c>
    </row>
    <row r="177" spans="1:39" s="239" customFormat="1" ht="16.5">
      <c r="A177" s="245">
        <v>76</v>
      </c>
      <c r="B177" s="344" t="s">
        <v>672</v>
      </c>
      <c r="C177" s="345"/>
      <c r="D177" s="246">
        <v>44111</v>
      </c>
      <c r="E177" s="247" t="s">
        <v>73</v>
      </c>
      <c r="F177" s="248" t="s">
        <v>727</v>
      </c>
      <c r="G177" s="249" t="s">
        <v>728</v>
      </c>
      <c r="H177" s="249" t="s">
        <v>703</v>
      </c>
      <c r="I177" s="249" t="s">
        <v>729</v>
      </c>
      <c r="J177" s="321">
        <v>44111</v>
      </c>
      <c r="K177" s="249" t="s">
        <v>188</v>
      </c>
      <c r="L177" s="248" t="s">
        <v>365</v>
      </c>
      <c r="M177" s="248" t="s">
        <v>191</v>
      </c>
      <c r="N177" s="249" t="s">
        <v>730</v>
      </c>
      <c r="O177" s="249" t="s">
        <v>731</v>
      </c>
      <c r="P177" s="249" t="s">
        <v>746</v>
      </c>
      <c r="Q177" s="250">
        <v>18160</v>
      </c>
      <c r="R177" s="255">
        <f t="shared" si="17"/>
        <v>-18160</v>
      </c>
      <c r="S177" s="250">
        <v>-1524570</v>
      </c>
      <c r="T177" s="255">
        <f t="shared" si="17"/>
        <v>1524570</v>
      </c>
      <c r="U177" s="252" t="s">
        <v>406</v>
      </c>
      <c r="V177" s="256" t="s">
        <v>718</v>
      </c>
      <c r="W177" s="275" t="s">
        <v>194</v>
      </c>
      <c r="X177" s="275" t="s">
        <v>194</v>
      </c>
      <c r="Y177" s="275" t="s">
        <v>194</v>
      </c>
      <c r="Z177" s="275" t="s">
        <v>194</v>
      </c>
      <c r="AA177" s="275" t="s">
        <v>194</v>
      </c>
      <c r="AB177" s="275" t="s">
        <v>194</v>
      </c>
      <c r="AC177" s="275" t="s">
        <v>194</v>
      </c>
      <c r="AD177" s="275" t="s">
        <v>194</v>
      </c>
      <c r="AE177" s="249" t="s">
        <v>194</v>
      </c>
      <c r="AF177" s="249" t="s">
        <v>194</v>
      </c>
      <c r="AG177" s="249" t="s">
        <v>194</v>
      </c>
      <c r="AH177" s="249" t="s">
        <v>194</v>
      </c>
      <c r="AI177" s="249" t="s">
        <v>194</v>
      </c>
      <c r="AJ177" s="249" t="s">
        <v>194</v>
      </c>
      <c r="AK177" s="249" t="s">
        <v>194</v>
      </c>
      <c r="AL177" s="253" t="s">
        <v>1237</v>
      </c>
      <c r="AM177" s="299" t="s">
        <v>1313</v>
      </c>
    </row>
    <row r="178" spans="1:39" s="239" customFormat="1" ht="16.5">
      <c r="A178" s="92">
        <v>76</v>
      </c>
      <c r="B178" s="346" t="s">
        <v>672</v>
      </c>
      <c r="C178" s="347"/>
      <c r="D178" s="159">
        <v>44111</v>
      </c>
      <c r="E178" s="160" t="s">
        <v>73</v>
      </c>
      <c r="F178" s="67" t="s">
        <v>727</v>
      </c>
      <c r="G178" s="93" t="s">
        <v>728</v>
      </c>
      <c r="H178" s="93" t="s">
        <v>703</v>
      </c>
      <c r="I178" s="93" t="s">
        <v>729</v>
      </c>
      <c r="J178" s="93"/>
      <c r="K178" s="93" t="s">
        <v>188</v>
      </c>
      <c r="L178" s="67" t="s">
        <v>365</v>
      </c>
      <c r="M178" s="67" t="s">
        <v>191</v>
      </c>
      <c r="N178" s="93" t="s">
        <v>730</v>
      </c>
      <c r="O178" s="93" t="s">
        <v>731</v>
      </c>
      <c r="P178" s="93" t="s">
        <v>746</v>
      </c>
      <c r="Q178" s="63">
        <v>7233</v>
      </c>
      <c r="R178" s="75">
        <f t="shared" si="17"/>
        <v>-7233</v>
      </c>
      <c r="S178" s="184">
        <v>-607264.92000000004</v>
      </c>
      <c r="T178" s="75">
        <f t="shared" si="17"/>
        <v>607264.92000000004</v>
      </c>
      <c r="U178" s="101"/>
      <c r="V178" s="109"/>
      <c r="W178" s="69"/>
      <c r="X178" s="69"/>
      <c r="Y178" s="69"/>
      <c r="Z178" s="69"/>
      <c r="AA178" s="69"/>
      <c r="AB178" s="69"/>
      <c r="AC178" s="69"/>
      <c r="AD178" s="69"/>
      <c r="AE178" s="93"/>
      <c r="AF178" s="93"/>
      <c r="AG178" s="93"/>
      <c r="AH178" s="93"/>
      <c r="AI178" s="93"/>
      <c r="AJ178" s="93"/>
      <c r="AK178" s="93"/>
      <c r="AL178" s="108"/>
      <c r="AM178" s="302"/>
    </row>
    <row r="179" spans="1:39" s="239" customFormat="1" ht="16.5">
      <c r="A179" s="92"/>
      <c r="B179" s="157"/>
      <c r="C179" s="158"/>
      <c r="D179" s="159"/>
      <c r="E179" s="160"/>
      <c r="F179" s="67"/>
      <c r="G179" s="93"/>
      <c r="H179" s="93"/>
      <c r="I179" s="93"/>
      <c r="J179" s="93"/>
      <c r="K179" s="93"/>
      <c r="L179" s="67"/>
      <c r="M179" s="67"/>
      <c r="N179" s="93"/>
      <c r="O179" s="93"/>
      <c r="P179" s="93"/>
      <c r="Q179" s="165">
        <f>Q177+Q178</f>
        <v>25393</v>
      </c>
      <c r="R179" s="75"/>
      <c r="S179" s="184"/>
      <c r="T179" s="75"/>
      <c r="U179" s="101"/>
      <c r="V179" s="109"/>
      <c r="W179" s="69"/>
      <c r="X179" s="69"/>
      <c r="Y179" s="69"/>
      <c r="Z179" s="69"/>
      <c r="AA179" s="69"/>
      <c r="AB179" s="69"/>
      <c r="AC179" s="69"/>
      <c r="AD179" s="69"/>
      <c r="AE179" s="93"/>
      <c r="AF179" s="93"/>
      <c r="AG179" s="93"/>
      <c r="AH179" s="93"/>
      <c r="AI179" s="93"/>
      <c r="AJ179" s="93"/>
      <c r="AK179" s="93"/>
      <c r="AL179" s="108"/>
      <c r="AM179" s="302"/>
    </row>
    <row r="180" spans="1:39" s="239" customFormat="1" ht="16.5">
      <c r="A180" s="245">
        <v>77</v>
      </c>
      <c r="B180" s="344" t="s">
        <v>644</v>
      </c>
      <c r="C180" s="345"/>
      <c r="D180" s="246">
        <v>44209</v>
      </c>
      <c r="E180" s="247" t="s">
        <v>73</v>
      </c>
      <c r="F180" s="254" t="s">
        <v>934</v>
      </c>
      <c r="G180" s="254" t="s">
        <v>935</v>
      </c>
      <c r="H180" s="254" t="s">
        <v>703</v>
      </c>
      <c r="I180" s="249" t="s">
        <v>936</v>
      </c>
      <c r="J180" s="249"/>
      <c r="K180" s="249" t="s">
        <v>188</v>
      </c>
      <c r="L180" s="249" t="s">
        <v>937</v>
      </c>
      <c r="M180" s="248" t="s">
        <v>191</v>
      </c>
      <c r="N180" s="249" t="s">
        <v>772</v>
      </c>
      <c r="O180" s="249" t="s">
        <v>190</v>
      </c>
      <c r="P180" s="249" t="s">
        <v>1158</v>
      </c>
      <c r="Q180" s="250">
        <v>17209</v>
      </c>
      <c r="R180" s="255">
        <f>-Q180</f>
        <v>-17209</v>
      </c>
      <c r="S180" s="250">
        <v>-1444719.06</v>
      </c>
      <c r="T180" s="255">
        <f>-S180</f>
        <v>1444719.06</v>
      </c>
      <c r="U180" s="252" t="s">
        <v>406</v>
      </c>
      <c r="V180" s="256" t="s">
        <v>1159</v>
      </c>
      <c r="W180" s="275" t="s">
        <v>194</v>
      </c>
      <c r="X180" s="275" t="s">
        <v>194</v>
      </c>
      <c r="Y180" s="275" t="s">
        <v>194</v>
      </c>
      <c r="Z180" s="275" t="s">
        <v>194</v>
      </c>
      <c r="AA180" s="275" t="s">
        <v>194</v>
      </c>
      <c r="AB180" s="275" t="s">
        <v>194</v>
      </c>
      <c r="AC180" s="275" t="s">
        <v>194</v>
      </c>
      <c r="AD180" s="275" t="s">
        <v>194</v>
      </c>
      <c r="AE180" s="249" t="s">
        <v>194</v>
      </c>
      <c r="AF180" s="249" t="s">
        <v>194</v>
      </c>
      <c r="AG180" s="249" t="s">
        <v>194</v>
      </c>
      <c r="AH180" s="249" t="s">
        <v>194</v>
      </c>
      <c r="AI180" s="249" t="s">
        <v>194</v>
      </c>
      <c r="AJ180" s="249" t="s">
        <v>194</v>
      </c>
      <c r="AK180" s="249" t="s">
        <v>194</v>
      </c>
      <c r="AL180" s="253" t="s">
        <v>1237</v>
      </c>
      <c r="AM180" s="299" t="s">
        <v>1314</v>
      </c>
    </row>
    <row r="181" spans="1:39" s="239" customFormat="1" ht="16.5">
      <c r="A181" s="245">
        <v>78</v>
      </c>
      <c r="B181" s="344" t="s">
        <v>674</v>
      </c>
      <c r="C181" s="345"/>
      <c r="D181" s="246">
        <v>44269</v>
      </c>
      <c r="E181" s="247" t="s">
        <v>73</v>
      </c>
      <c r="F181" s="254" t="s">
        <v>990</v>
      </c>
      <c r="G181" s="254" t="s">
        <v>991</v>
      </c>
      <c r="H181" s="254" t="s">
        <v>944</v>
      </c>
      <c r="I181" s="249" t="s">
        <v>992</v>
      </c>
      <c r="J181" s="332">
        <v>44269</v>
      </c>
      <c r="K181" s="249" t="s">
        <v>188</v>
      </c>
      <c r="L181" s="248" t="s">
        <v>189</v>
      </c>
      <c r="M181" s="248" t="s">
        <v>369</v>
      </c>
      <c r="N181" s="249" t="s">
        <v>384</v>
      </c>
      <c r="O181" s="249" t="s">
        <v>190</v>
      </c>
      <c r="P181" s="249" t="s">
        <v>1170</v>
      </c>
      <c r="Q181" s="250">
        <v>16617</v>
      </c>
      <c r="R181" s="255">
        <f>-Q181</f>
        <v>-16617</v>
      </c>
      <c r="S181" s="250">
        <v>-1395047.52</v>
      </c>
      <c r="T181" s="255">
        <f>-S181</f>
        <v>1395047.52</v>
      </c>
      <c r="U181" s="252" t="s">
        <v>406</v>
      </c>
      <c r="V181" s="256" t="s">
        <v>1171</v>
      </c>
      <c r="W181" s="275" t="s">
        <v>194</v>
      </c>
      <c r="X181" s="275" t="s">
        <v>194</v>
      </c>
      <c r="Y181" s="275" t="s">
        <v>194</v>
      </c>
      <c r="Z181" s="275" t="s">
        <v>194</v>
      </c>
      <c r="AA181" s="275" t="s">
        <v>194</v>
      </c>
      <c r="AB181" s="275" t="s">
        <v>194</v>
      </c>
      <c r="AC181" s="275" t="s">
        <v>194</v>
      </c>
      <c r="AD181" s="275" t="s">
        <v>194</v>
      </c>
      <c r="AE181" s="249" t="s">
        <v>194</v>
      </c>
      <c r="AF181" s="249" t="s">
        <v>194</v>
      </c>
      <c r="AG181" s="249" t="s">
        <v>194</v>
      </c>
      <c r="AH181" s="249" t="s">
        <v>194</v>
      </c>
      <c r="AI181" s="249" t="s">
        <v>194</v>
      </c>
      <c r="AJ181" s="249" t="s">
        <v>194</v>
      </c>
      <c r="AK181" s="249" t="s">
        <v>194</v>
      </c>
      <c r="AL181" s="253" t="s">
        <v>1237</v>
      </c>
      <c r="AM181" s="299" t="s">
        <v>1315</v>
      </c>
    </row>
    <row r="182" spans="1:39" s="239" customFormat="1" ht="16.5">
      <c r="A182" s="245">
        <v>79</v>
      </c>
      <c r="B182" s="344" t="s">
        <v>666</v>
      </c>
      <c r="C182" s="345"/>
      <c r="D182" s="246">
        <v>44182</v>
      </c>
      <c r="E182" s="247" t="s">
        <v>73</v>
      </c>
      <c r="F182" s="254" t="s">
        <v>912</v>
      </c>
      <c r="G182" s="254" t="s">
        <v>913</v>
      </c>
      <c r="H182" s="254" t="s">
        <v>703</v>
      </c>
      <c r="I182" s="249" t="s">
        <v>914</v>
      </c>
      <c r="J182" s="321">
        <v>44182</v>
      </c>
      <c r="K182" s="249" t="s">
        <v>188</v>
      </c>
      <c r="L182" s="254" t="s">
        <v>294</v>
      </c>
      <c r="M182" s="248" t="s">
        <v>191</v>
      </c>
      <c r="N182" s="248" t="s">
        <v>320</v>
      </c>
      <c r="O182" s="249" t="s">
        <v>336</v>
      </c>
      <c r="P182" s="249" t="s">
        <v>1172</v>
      </c>
      <c r="Q182" s="250">
        <v>15856</v>
      </c>
      <c r="R182" s="255">
        <f>-Q182</f>
        <v>-15856</v>
      </c>
      <c r="S182" s="250">
        <v>-1331143.94</v>
      </c>
      <c r="T182" s="255">
        <f>-S182</f>
        <v>1331143.94</v>
      </c>
      <c r="U182" s="252" t="s">
        <v>406</v>
      </c>
      <c r="V182" s="256" t="s">
        <v>1150</v>
      </c>
      <c r="W182" s="275" t="s">
        <v>194</v>
      </c>
      <c r="X182" s="275" t="s">
        <v>194</v>
      </c>
      <c r="Y182" s="275" t="s">
        <v>194</v>
      </c>
      <c r="Z182" s="275" t="s">
        <v>194</v>
      </c>
      <c r="AA182" s="275" t="s">
        <v>194</v>
      </c>
      <c r="AB182" s="275" t="s">
        <v>194</v>
      </c>
      <c r="AC182" s="275" t="s">
        <v>194</v>
      </c>
      <c r="AD182" s="275" t="s">
        <v>194</v>
      </c>
      <c r="AE182" s="249" t="s">
        <v>194</v>
      </c>
      <c r="AF182" s="249" t="s">
        <v>194</v>
      </c>
      <c r="AG182" s="249" t="s">
        <v>194</v>
      </c>
      <c r="AH182" s="249" t="s">
        <v>194</v>
      </c>
      <c r="AI182" s="249" t="s">
        <v>194</v>
      </c>
      <c r="AJ182" s="249" t="s">
        <v>194</v>
      </c>
      <c r="AK182" s="249" t="s">
        <v>194</v>
      </c>
      <c r="AL182" s="253" t="s">
        <v>1237</v>
      </c>
      <c r="AM182" s="299" t="s">
        <v>1316</v>
      </c>
    </row>
    <row r="183" spans="1:39" s="239" customFormat="1" ht="16.5">
      <c r="A183" s="92">
        <v>79</v>
      </c>
      <c r="B183" s="346" t="s">
        <v>666</v>
      </c>
      <c r="C183" s="347"/>
      <c r="D183" s="159">
        <v>44182</v>
      </c>
      <c r="E183" s="160" t="s">
        <v>73</v>
      </c>
      <c r="F183" s="162" t="s">
        <v>912</v>
      </c>
      <c r="G183" s="162" t="s">
        <v>913</v>
      </c>
      <c r="H183" s="162" t="s">
        <v>703</v>
      </c>
      <c r="I183" s="93" t="s">
        <v>914</v>
      </c>
      <c r="J183" s="93"/>
      <c r="K183" s="93" t="s">
        <v>188</v>
      </c>
      <c r="L183" s="162" t="s">
        <v>294</v>
      </c>
      <c r="M183" s="67" t="s">
        <v>191</v>
      </c>
      <c r="N183" s="67" t="s">
        <v>320</v>
      </c>
      <c r="O183" s="93" t="s">
        <v>336</v>
      </c>
      <c r="P183" s="93" t="s">
        <v>1172</v>
      </c>
      <c r="Q183" s="63">
        <v>9968</v>
      </c>
      <c r="R183" s="75">
        <f t="shared" ref="R183:T191" si="18">-Q183</f>
        <v>-9968</v>
      </c>
      <c r="S183" s="63">
        <v>-836831.23</v>
      </c>
      <c r="T183" s="75">
        <f t="shared" si="18"/>
        <v>836831.23</v>
      </c>
      <c r="U183" s="101" t="s">
        <v>406</v>
      </c>
      <c r="V183" s="109" t="s">
        <v>1150</v>
      </c>
      <c r="W183" s="69"/>
      <c r="X183" s="69"/>
      <c r="Y183" s="69"/>
      <c r="Z183" s="69"/>
      <c r="AA183" s="69"/>
      <c r="AB183" s="39"/>
      <c r="AC183" s="39"/>
      <c r="AD183" s="39"/>
      <c r="AE183" s="93"/>
      <c r="AF183" s="93"/>
      <c r="AG183" s="93"/>
      <c r="AH183" s="93"/>
      <c r="AI183" s="93"/>
      <c r="AJ183" s="93"/>
      <c r="AK183" s="93"/>
      <c r="AL183" s="108"/>
      <c r="AM183" s="302"/>
    </row>
    <row r="184" spans="1:39" s="239" customFormat="1" ht="16.5">
      <c r="A184" s="92">
        <v>79</v>
      </c>
      <c r="B184" s="346" t="s">
        <v>666</v>
      </c>
      <c r="C184" s="347"/>
      <c r="D184" s="159">
        <v>44182</v>
      </c>
      <c r="E184" s="160" t="s">
        <v>73</v>
      </c>
      <c r="F184" s="162" t="s">
        <v>912</v>
      </c>
      <c r="G184" s="162" t="s">
        <v>913</v>
      </c>
      <c r="H184" s="162" t="s">
        <v>703</v>
      </c>
      <c r="I184" s="93" t="s">
        <v>914</v>
      </c>
      <c r="J184" s="93"/>
      <c r="K184" s="93" t="s">
        <v>188</v>
      </c>
      <c r="L184" s="162" t="s">
        <v>294</v>
      </c>
      <c r="M184" s="67" t="s">
        <v>191</v>
      </c>
      <c r="N184" s="67" t="s">
        <v>320</v>
      </c>
      <c r="O184" s="93" t="s">
        <v>336</v>
      </c>
      <c r="P184" s="93" t="s">
        <v>1172</v>
      </c>
      <c r="Q184" s="63">
        <v>21380</v>
      </c>
      <c r="R184" s="75">
        <f t="shared" si="18"/>
        <v>-21380</v>
      </c>
      <c r="S184" s="63">
        <v>-1794891.3</v>
      </c>
      <c r="T184" s="75">
        <f t="shared" si="18"/>
        <v>1794891.3</v>
      </c>
      <c r="U184" s="101" t="s">
        <v>406</v>
      </c>
      <c r="V184" s="109" t="s">
        <v>1150</v>
      </c>
      <c r="W184" s="69"/>
      <c r="X184" s="69"/>
      <c r="Y184" s="69"/>
      <c r="Z184" s="69"/>
      <c r="AA184" s="69"/>
      <c r="AB184" s="39"/>
      <c r="AC184" s="39"/>
      <c r="AD184" s="39"/>
      <c r="AE184" s="93"/>
      <c r="AF184" s="93"/>
      <c r="AG184" s="93"/>
      <c r="AH184" s="93"/>
      <c r="AI184" s="93"/>
      <c r="AJ184" s="93"/>
      <c r="AK184" s="93"/>
      <c r="AL184" s="108"/>
      <c r="AM184" s="302"/>
    </row>
    <row r="185" spans="1:39" s="239" customFormat="1" ht="16.5">
      <c r="A185" s="92">
        <v>79</v>
      </c>
      <c r="B185" s="346" t="s">
        <v>666</v>
      </c>
      <c r="C185" s="347"/>
      <c r="D185" s="159">
        <v>44182</v>
      </c>
      <c r="E185" s="160" t="s">
        <v>73</v>
      </c>
      <c r="F185" s="162" t="s">
        <v>912</v>
      </c>
      <c r="G185" s="162" t="s">
        <v>913</v>
      </c>
      <c r="H185" s="162" t="s">
        <v>703</v>
      </c>
      <c r="I185" s="93" t="s">
        <v>914</v>
      </c>
      <c r="J185" s="93"/>
      <c r="K185" s="93" t="s">
        <v>188</v>
      </c>
      <c r="L185" s="162" t="s">
        <v>294</v>
      </c>
      <c r="M185" s="67" t="s">
        <v>191</v>
      </c>
      <c r="N185" s="67" t="s">
        <v>320</v>
      </c>
      <c r="O185" s="93" t="s">
        <v>336</v>
      </c>
      <c r="P185" s="93" t="s">
        <v>1172</v>
      </c>
      <c r="Q185" s="63">
        <v>15463</v>
      </c>
      <c r="R185" s="75">
        <f t="shared" si="18"/>
        <v>-15463</v>
      </c>
      <c r="S185" s="184">
        <v>-1298163.3400000001</v>
      </c>
      <c r="T185" s="75">
        <f t="shared" si="18"/>
        <v>1298163.3400000001</v>
      </c>
      <c r="U185" s="101" t="s">
        <v>406</v>
      </c>
      <c r="V185" s="109" t="s">
        <v>1150</v>
      </c>
      <c r="W185" s="69"/>
      <c r="X185" s="69"/>
      <c r="Y185" s="69"/>
      <c r="Z185" s="69"/>
      <c r="AA185" s="69"/>
      <c r="AB185" s="39"/>
      <c r="AC185" s="39"/>
      <c r="AD185" s="39"/>
      <c r="AE185" s="93"/>
      <c r="AF185" s="93"/>
      <c r="AG185" s="93"/>
      <c r="AH185" s="93"/>
      <c r="AI185" s="93"/>
      <c r="AJ185" s="93"/>
      <c r="AK185" s="93"/>
      <c r="AL185" s="108"/>
      <c r="AM185" s="302"/>
    </row>
    <row r="186" spans="1:39" s="239" customFormat="1" ht="16.5">
      <c r="A186" s="92">
        <v>79</v>
      </c>
      <c r="B186" s="346" t="s">
        <v>666</v>
      </c>
      <c r="C186" s="347"/>
      <c r="D186" s="159">
        <v>44182</v>
      </c>
      <c r="E186" s="160" t="s">
        <v>73</v>
      </c>
      <c r="F186" s="162" t="s">
        <v>912</v>
      </c>
      <c r="G186" s="162" t="s">
        <v>913</v>
      </c>
      <c r="H186" s="162" t="s">
        <v>703</v>
      </c>
      <c r="I186" s="93" t="s">
        <v>914</v>
      </c>
      <c r="J186" s="93"/>
      <c r="K186" s="93" t="s">
        <v>188</v>
      </c>
      <c r="L186" s="162" t="s">
        <v>294</v>
      </c>
      <c r="M186" s="67" t="s">
        <v>191</v>
      </c>
      <c r="N186" s="67" t="s">
        <v>320</v>
      </c>
      <c r="O186" s="93" t="s">
        <v>336</v>
      </c>
      <c r="P186" s="93" t="s">
        <v>1172</v>
      </c>
      <c r="Q186" s="63">
        <v>15173</v>
      </c>
      <c r="R186" s="75">
        <f t="shared" si="18"/>
        <v>-15173</v>
      </c>
      <c r="S186" s="184">
        <v>-1273812.81</v>
      </c>
      <c r="T186" s="75">
        <f t="shared" si="18"/>
        <v>1273812.81</v>
      </c>
      <c r="U186" s="101" t="s">
        <v>406</v>
      </c>
      <c r="V186" s="109" t="s">
        <v>1150</v>
      </c>
      <c r="W186" s="69"/>
      <c r="X186" s="69"/>
      <c r="Y186" s="69"/>
      <c r="Z186" s="69"/>
      <c r="AA186" s="69"/>
      <c r="AB186" s="39"/>
      <c r="AC186" s="39"/>
      <c r="AD186" s="39"/>
      <c r="AE186" s="93"/>
      <c r="AF186" s="93"/>
      <c r="AG186" s="93"/>
      <c r="AH186" s="93"/>
      <c r="AI186" s="93"/>
      <c r="AJ186" s="93"/>
      <c r="AK186" s="93"/>
      <c r="AL186" s="108"/>
      <c r="AM186" s="302"/>
    </row>
    <row r="187" spans="1:39" s="239" customFormat="1" ht="16.5">
      <c r="A187" s="92">
        <v>79</v>
      </c>
      <c r="B187" s="346" t="s">
        <v>666</v>
      </c>
      <c r="C187" s="347"/>
      <c r="D187" s="159">
        <v>44182</v>
      </c>
      <c r="E187" s="160" t="s">
        <v>73</v>
      </c>
      <c r="F187" s="162" t="s">
        <v>912</v>
      </c>
      <c r="G187" s="162" t="s">
        <v>913</v>
      </c>
      <c r="H187" s="162" t="s">
        <v>703</v>
      </c>
      <c r="I187" s="93" t="s">
        <v>914</v>
      </c>
      <c r="J187" s="93"/>
      <c r="K187" s="93" t="s">
        <v>188</v>
      </c>
      <c r="L187" s="162" t="s">
        <v>294</v>
      </c>
      <c r="M187" s="67" t="s">
        <v>191</v>
      </c>
      <c r="N187" s="67" t="s">
        <v>320</v>
      </c>
      <c r="O187" s="93" t="s">
        <v>336</v>
      </c>
      <c r="P187" s="93" t="s">
        <v>1172</v>
      </c>
      <c r="Q187" s="63">
        <v>19216</v>
      </c>
      <c r="R187" s="75">
        <f t="shared" si="18"/>
        <v>-19216</v>
      </c>
      <c r="S187" s="63">
        <v>-1613210.06</v>
      </c>
      <c r="T187" s="75">
        <f t="shared" si="18"/>
        <v>1613210.06</v>
      </c>
      <c r="U187" s="101" t="s">
        <v>406</v>
      </c>
      <c r="V187" s="109" t="s">
        <v>1150</v>
      </c>
      <c r="W187" s="69"/>
      <c r="X187" s="69"/>
      <c r="Y187" s="69"/>
      <c r="Z187" s="69"/>
      <c r="AA187" s="69"/>
      <c r="AB187" s="39"/>
      <c r="AC187" s="39"/>
      <c r="AD187" s="39"/>
      <c r="AE187" s="93"/>
      <c r="AF187" s="93"/>
      <c r="AG187" s="93"/>
      <c r="AH187" s="93"/>
      <c r="AI187" s="93"/>
      <c r="AJ187" s="93"/>
      <c r="AK187" s="93"/>
      <c r="AL187" s="108"/>
      <c r="AM187" s="302"/>
    </row>
    <row r="188" spans="1:39" s="239" customFormat="1" ht="16.5">
      <c r="A188" s="92">
        <v>79</v>
      </c>
      <c r="B188" s="346" t="s">
        <v>666</v>
      </c>
      <c r="C188" s="347"/>
      <c r="D188" s="159">
        <v>44182</v>
      </c>
      <c r="E188" s="160" t="s">
        <v>73</v>
      </c>
      <c r="F188" s="162" t="s">
        <v>912</v>
      </c>
      <c r="G188" s="162" t="s">
        <v>913</v>
      </c>
      <c r="H188" s="162" t="s">
        <v>703</v>
      </c>
      <c r="I188" s="93" t="s">
        <v>914</v>
      </c>
      <c r="J188" s="93"/>
      <c r="K188" s="93" t="s">
        <v>188</v>
      </c>
      <c r="L188" s="162" t="s">
        <v>294</v>
      </c>
      <c r="M188" s="67" t="s">
        <v>191</v>
      </c>
      <c r="N188" s="67" t="s">
        <v>320</v>
      </c>
      <c r="O188" s="93" t="s">
        <v>336</v>
      </c>
      <c r="P188" s="93" t="s">
        <v>1172</v>
      </c>
      <c r="Q188" s="63">
        <v>13076</v>
      </c>
      <c r="R188" s="75">
        <f t="shared" si="18"/>
        <v>-13076</v>
      </c>
      <c r="S188" s="63">
        <v>-1097779.73</v>
      </c>
      <c r="T188" s="75">
        <f t="shared" si="18"/>
        <v>1097779.73</v>
      </c>
      <c r="U188" s="101" t="s">
        <v>406</v>
      </c>
      <c r="V188" s="109" t="s">
        <v>1150</v>
      </c>
      <c r="W188" s="69"/>
      <c r="X188" s="69"/>
      <c r="Y188" s="69"/>
      <c r="Z188" s="69"/>
      <c r="AA188" s="69"/>
      <c r="AB188" s="39"/>
      <c r="AC188" s="39"/>
      <c r="AD188" s="39"/>
      <c r="AE188" s="93"/>
      <c r="AF188" s="93"/>
      <c r="AG188" s="93"/>
      <c r="AH188" s="93"/>
      <c r="AI188" s="93"/>
      <c r="AJ188" s="93"/>
      <c r="AK188" s="93"/>
      <c r="AL188" s="108"/>
      <c r="AM188" s="302"/>
    </row>
    <row r="189" spans="1:39" s="239" customFormat="1" ht="16.5">
      <c r="A189" s="92">
        <v>79</v>
      </c>
      <c r="B189" s="346" t="s">
        <v>666</v>
      </c>
      <c r="C189" s="347"/>
      <c r="D189" s="159">
        <v>44182</v>
      </c>
      <c r="E189" s="160" t="s">
        <v>73</v>
      </c>
      <c r="F189" s="162" t="s">
        <v>912</v>
      </c>
      <c r="G189" s="162" t="s">
        <v>913</v>
      </c>
      <c r="H189" s="162" t="s">
        <v>703</v>
      </c>
      <c r="I189" s="93" t="s">
        <v>914</v>
      </c>
      <c r="J189" s="93"/>
      <c r="K189" s="93" t="s">
        <v>188</v>
      </c>
      <c r="L189" s="162" t="s">
        <v>294</v>
      </c>
      <c r="M189" s="67" t="s">
        <v>191</v>
      </c>
      <c r="N189" s="67" t="s">
        <v>320</v>
      </c>
      <c r="O189" s="93" t="s">
        <v>336</v>
      </c>
      <c r="P189" s="93" t="s">
        <v>1172</v>
      </c>
      <c r="Q189" s="63">
        <v>12018</v>
      </c>
      <c r="R189" s="75">
        <f t="shared" si="18"/>
        <v>-12018</v>
      </c>
      <c r="S189" s="63">
        <v>-1008928.73</v>
      </c>
      <c r="T189" s="75">
        <f t="shared" si="18"/>
        <v>1008928.73</v>
      </c>
      <c r="U189" s="101" t="s">
        <v>406</v>
      </c>
      <c r="V189" s="109" t="s">
        <v>1150</v>
      </c>
      <c r="W189" s="69"/>
      <c r="X189" s="69"/>
      <c r="Y189" s="69"/>
      <c r="Z189" s="69"/>
      <c r="AA189" s="69"/>
      <c r="AB189" s="39"/>
      <c r="AC189" s="39"/>
      <c r="AD189" s="39"/>
      <c r="AE189" s="93"/>
      <c r="AF189" s="93"/>
      <c r="AG189" s="93"/>
      <c r="AH189" s="93"/>
      <c r="AI189" s="93"/>
      <c r="AJ189" s="93"/>
      <c r="AK189" s="93"/>
      <c r="AL189" s="108"/>
      <c r="AM189" s="302"/>
    </row>
    <row r="190" spans="1:39" s="239" customFormat="1" ht="16.5">
      <c r="A190" s="92">
        <v>79</v>
      </c>
      <c r="B190" s="346" t="s">
        <v>666</v>
      </c>
      <c r="C190" s="347"/>
      <c r="D190" s="159">
        <v>44182</v>
      </c>
      <c r="E190" s="160" t="s">
        <v>73</v>
      </c>
      <c r="F190" s="162" t="s">
        <v>912</v>
      </c>
      <c r="G190" s="162" t="s">
        <v>913</v>
      </c>
      <c r="H190" s="162" t="s">
        <v>703</v>
      </c>
      <c r="I190" s="93" t="s">
        <v>914</v>
      </c>
      <c r="J190" s="93"/>
      <c r="K190" s="93" t="s">
        <v>188</v>
      </c>
      <c r="L190" s="162" t="s">
        <v>294</v>
      </c>
      <c r="M190" s="67" t="s">
        <v>191</v>
      </c>
      <c r="N190" s="67" t="s">
        <v>320</v>
      </c>
      <c r="O190" s="93" t="s">
        <v>336</v>
      </c>
      <c r="P190" s="93" t="s">
        <v>1172</v>
      </c>
      <c r="Q190" s="63">
        <v>8398</v>
      </c>
      <c r="R190" s="75">
        <f t="shared" si="18"/>
        <v>-8398</v>
      </c>
      <c r="S190" s="63">
        <v>-705091.85</v>
      </c>
      <c r="T190" s="75">
        <f t="shared" si="18"/>
        <v>705091.85</v>
      </c>
      <c r="U190" s="101" t="s">
        <v>406</v>
      </c>
      <c r="V190" s="109" t="s">
        <v>1150</v>
      </c>
      <c r="W190" s="69"/>
      <c r="X190" s="69"/>
      <c r="Y190" s="69"/>
      <c r="Z190" s="69"/>
      <c r="AA190" s="69"/>
      <c r="AB190" s="39"/>
      <c r="AC190" s="39"/>
      <c r="AD190" s="39"/>
      <c r="AE190" s="93"/>
      <c r="AF190" s="93"/>
      <c r="AG190" s="93"/>
      <c r="AH190" s="93"/>
      <c r="AI190" s="93"/>
      <c r="AJ190" s="93"/>
      <c r="AK190" s="93"/>
      <c r="AL190" s="108"/>
      <c r="AM190" s="302"/>
    </row>
    <row r="191" spans="1:39" s="239" customFormat="1" ht="16.5">
      <c r="A191" s="92">
        <v>79</v>
      </c>
      <c r="B191" s="346" t="s">
        <v>666</v>
      </c>
      <c r="C191" s="347"/>
      <c r="D191" s="159">
        <v>44182</v>
      </c>
      <c r="E191" s="160" t="s">
        <v>73</v>
      </c>
      <c r="F191" s="162" t="s">
        <v>912</v>
      </c>
      <c r="G191" s="162" t="s">
        <v>913</v>
      </c>
      <c r="H191" s="162" t="s">
        <v>703</v>
      </c>
      <c r="I191" s="93" t="s">
        <v>914</v>
      </c>
      <c r="J191" s="93"/>
      <c r="K191" s="93" t="s">
        <v>188</v>
      </c>
      <c r="L191" s="162" t="s">
        <v>294</v>
      </c>
      <c r="M191" s="67" t="s">
        <v>191</v>
      </c>
      <c r="N191" s="67" t="s">
        <v>320</v>
      </c>
      <c r="O191" s="93" t="s">
        <v>336</v>
      </c>
      <c r="P191" s="93" t="s">
        <v>1172</v>
      </c>
      <c r="Q191" s="63">
        <v>8463</v>
      </c>
      <c r="R191" s="75">
        <f t="shared" si="18"/>
        <v>-8463</v>
      </c>
      <c r="S191" s="63">
        <v>-710534.33</v>
      </c>
      <c r="T191" s="75">
        <f t="shared" si="18"/>
        <v>710534.33</v>
      </c>
      <c r="U191" s="101" t="s">
        <v>406</v>
      </c>
      <c r="V191" s="109" t="s">
        <v>1150</v>
      </c>
      <c r="W191" s="69"/>
      <c r="X191" s="69"/>
      <c r="Y191" s="69"/>
      <c r="Z191" s="69"/>
      <c r="AA191" s="69"/>
      <c r="AB191" s="39"/>
      <c r="AC191" s="39"/>
      <c r="AD191" s="39"/>
      <c r="AE191" s="93"/>
      <c r="AF191" s="93"/>
      <c r="AG191" s="93"/>
      <c r="AH191" s="93"/>
      <c r="AI191" s="93"/>
      <c r="AJ191" s="93"/>
      <c r="AK191" s="93"/>
      <c r="AL191" s="108"/>
      <c r="AM191" s="302"/>
    </row>
    <row r="192" spans="1:39" s="239" customFormat="1" ht="16.5">
      <c r="A192" s="92"/>
      <c r="B192" s="346"/>
      <c r="C192" s="347"/>
      <c r="D192" s="159"/>
      <c r="E192" s="160"/>
      <c r="F192" s="162"/>
      <c r="G192" s="162"/>
      <c r="H192" s="162"/>
      <c r="I192" s="93"/>
      <c r="J192" s="93"/>
      <c r="K192" s="93"/>
      <c r="L192" s="163"/>
      <c r="M192" s="67"/>
      <c r="N192" s="67"/>
      <c r="O192" s="164" t="s">
        <v>863</v>
      </c>
      <c r="P192" s="93"/>
      <c r="Q192" s="165">
        <f t="shared" ref="Q192:S192" si="19">SUM(Q182:Q191)</f>
        <v>139011</v>
      </c>
      <c r="R192" s="165">
        <f t="shared" si="19"/>
        <v>-139011</v>
      </c>
      <c r="S192" s="165">
        <f t="shared" si="19"/>
        <v>-11670387.32</v>
      </c>
      <c r="T192" s="165">
        <f t="shared" ref="T192" si="20">SUM(T182:T191)</f>
        <v>11670387.32</v>
      </c>
      <c r="U192" s="101"/>
      <c r="V192" s="109"/>
      <c r="W192" s="69"/>
      <c r="X192" s="69"/>
      <c r="Y192" s="69"/>
      <c r="Z192" s="69"/>
      <c r="AA192" s="69"/>
      <c r="AB192" s="39"/>
      <c r="AC192" s="39"/>
      <c r="AD192" s="39"/>
      <c r="AE192" s="93"/>
      <c r="AF192" s="93"/>
      <c r="AG192" s="93"/>
      <c r="AH192" s="93"/>
      <c r="AI192" s="93"/>
      <c r="AJ192" s="93"/>
      <c r="AK192" s="93"/>
      <c r="AL192" s="108"/>
      <c r="AM192" s="302"/>
    </row>
    <row r="193" spans="1:39" s="239" customFormat="1" ht="16.5">
      <c r="A193" s="245">
        <v>80</v>
      </c>
      <c r="B193" s="344" t="s">
        <v>676</v>
      </c>
      <c r="C193" s="345"/>
      <c r="D193" s="246">
        <v>44069</v>
      </c>
      <c r="E193" s="247" t="s">
        <v>73</v>
      </c>
      <c r="F193" s="247" t="s">
        <v>696</v>
      </c>
      <c r="G193" s="249" t="s">
        <v>697</v>
      </c>
      <c r="H193" s="249" t="s">
        <v>692</v>
      </c>
      <c r="I193" s="249" t="s">
        <v>698</v>
      </c>
      <c r="J193" s="321">
        <v>44067</v>
      </c>
      <c r="K193" s="249" t="s">
        <v>188</v>
      </c>
      <c r="L193" s="249" t="s">
        <v>719</v>
      </c>
      <c r="M193" s="248" t="s">
        <v>328</v>
      </c>
      <c r="N193" s="249" t="s">
        <v>699</v>
      </c>
      <c r="O193" s="253" t="s">
        <v>700</v>
      </c>
      <c r="P193" s="253" t="s">
        <v>747</v>
      </c>
      <c r="Q193" s="250">
        <v>15248</v>
      </c>
      <c r="R193" s="255">
        <f>-Q193</f>
        <v>-15248</v>
      </c>
      <c r="S193" s="250">
        <f>-1280119</f>
        <v>-1280119</v>
      </c>
      <c r="T193" s="255">
        <f>-S193</f>
        <v>1280119</v>
      </c>
      <c r="U193" s="252" t="s">
        <v>406</v>
      </c>
      <c r="V193" s="296">
        <v>43991</v>
      </c>
      <c r="W193" s="275" t="s">
        <v>194</v>
      </c>
      <c r="X193" s="275" t="s">
        <v>194</v>
      </c>
      <c r="Y193" s="275" t="s">
        <v>194</v>
      </c>
      <c r="Z193" s="275" t="s">
        <v>194</v>
      </c>
      <c r="AA193" s="275" t="s">
        <v>194</v>
      </c>
      <c r="AB193" s="275" t="s">
        <v>194</v>
      </c>
      <c r="AC193" s="275" t="s">
        <v>194</v>
      </c>
      <c r="AD193" s="275" t="s">
        <v>194</v>
      </c>
      <c r="AE193" s="249" t="s">
        <v>194</v>
      </c>
      <c r="AF193" s="249" t="s">
        <v>194</v>
      </c>
      <c r="AG193" s="249" t="s">
        <v>194</v>
      </c>
      <c r="AH193" s="249" t="s">
        <v>194</v>
      </c>
      <c r="AI193" s="249" t="s">
        <v>194</v>
      </c>
      <c r="AJ193" s="249" t="s">
        <v>194</v>
      </c>
      <c r="AK193" s="249" t="s">
        <v>194</v>
      </c>
      <c r="AL193" s="253" t="s">
        <v>1237</v>
      </c>
      <c r="AM193" s="299" t="s">
        <v>1317</v>
      </c>
    </row>
    <row r="194" spans="1:39" s="239" customFormat="1" ht="16.5">
      <c r="A194" s="92">
        <v>81</v>
      </c>
      <c r="B194" s="346" t="s">
        <v>664</v>
      </c>
      <c r="C194" s="347"/>
      <c r="D194" s="159">
        <v>44154</v>
      </c>
      <c r="E194" s="160" t="s">
        <v>73</v>
      </c>
      <c r="F194" s="162" t="s">
        <v>856</v>
      </c>
      <c r="G194" s="162" t="s">
        <v>857</v>
      </c>
      <c r="H194" s="197" t="s">
        <v>703</v>
      </c>
      <c r="I194" s="93" t="s">
        <v>858</v>
      </c>
      <c r="J194" s="93"/>
      <c r="K194" s="93" t="s">
        <v>188</v>
      </c>
      <c r="L194" s="67" t="s">
        <v>294</v>
      </c>
      <c r="M194" s="67" t="s">
        <v>328</v>
      </c>
      <c r="N194" s="93" t="s">
        <v>862</v>
      </c>
      <c r="O194" s="93" t="s">
        <v>331</v>
      </c>
      <c r="P194" s="93" t="s">
        <v>1173</v>
      </c>
      <c r="Q194" s="63">
        <v>9356.1299999999992</v>
      </c>
      <c r="R194" s="198">
        <f>-Q194</f>
        <v>-9356.1299999999992</v>
      </c>
      <c r="S194" s="75">
        <v>-785447.11</v>
      </c>
      <c r="T194" s="198">
        <f>-S194</f>
        <v>785447.11</v>
      </c>
      <c r="U194" s="101" t="s">
        <v>406</v>
      </c>
      <c r="V194" s="109" t="s">
        <v>1174</v>
      </c>
      <c r="W194" s="69"/>
      <c r="X194" s="69"/>
      <c r="Y194" s="69"/>
      <c r="Z194" s="69"/>
      <c r="AA194" s="69"/>
      <c r="AB194" s="69"/>
      <c r="AC194" s="69"/>
      <c r="AD194" s="69"/>
      <c r="AE194" s="93"/>
      <c r="AF194" s="93"/>
      <c r="AG194" s="93"/>
      <c r="AH194" s="93"/>
      <c r="AI194" s="93"/>
      <c r="AJ194" s="93"/>
      <c r="AK194" s="93"/>
      <c r="AL194" s="108"/>
      <c r="AM194" s="302"/>
    </row>
    <row r="195" spans="1:39" s="239" customFormat="1" ht="16.5">
      <c r="A195" s="92">
        <v>81</v>
      </c>
      <c r="B195" s="346" t="s">
        <v>664</v>
      </c>
      <c r="C195" s="347"/>
      <c r="D195" s="159">
        <v>44154</v>
      </c>
      <c r="E195" s="160" t="s">
        <v>73</v>
      </c>
      <c r="F195" s="162" t="s">
        <v>856</v>
      </c>
      <c r="G195" s="162" t="s">
        <v>857</v>
      </c>
      <c r="H195" s="197" t="s">
        <v>703</v>
      </c>
      <c r="I195" s="93" t="s">
        <v>859</v>
      </c>
      <c r="J195" s="93"/>
      <c r="K195" s="93" t="s">
        <v>188</v>
      </c>
      <c r="L195" s="67" t="s">
        <v>294</v>
      </c>
      <c r="M195" s="67" t="s">
        <v>328</v>
      </c>
      <c r="N195" s="93" t="s">
        <v>862</v>
      </c>
      <c r="O195" s="93" t="s">
        <v>331</v>
      </c>
      <c r="P195" s="93" t="s">
        <v>1173</v>
      </c>
      <c r="Q195" s="63">
        <v>12454.29</v>
      </c>
      <c r="R195" s="198">
        <f>-Q195</f>
        <v>-12454.29</v>
      </c>
      <c r="S195" s="75">
        <v>-1045537.65</v>
      </c>
      <c r="T195" s="198">
        <f>-S195</f>
        <v>1045537.65</v>
      </c>
      <c r="U195" s="101" t="s">
        <v>406</v>
      </c>
      <c r="V195" s="109" t="s">
        <v>1174</v>
      </c>
      <c r="W195" s="69"/>
      <c r="X195" s="69"/>
      <c r="Y195" s="69"/>
      <c r="Z195" s="69"/>
      <c r="AA195" s="69"/>
      <c r="AB195" s="69"/>
      <c r="AC195" s="69"/>
      <c r="AD195" s="69"/>
      <c r="AE195" s="93"/>
      <c r="AF195" s="93"/>
      <c r="AG195" s="93"/>
      <c r="AH195" s="93"/>
      <c r="AI195" s="93"/>
      <c r="AJ195" s="93"/>
      <c r="AK195" s="93"/>
      <c r="AL195" s="108"/>
      <c r="AM195" s="302"/>
    </row>
    <row r="196" spans="1:39" s="239" customFormat="1" ht="16.5">
      <c r="A196" s="245">
        <v>81</v>
      </c>
      <c r="B196" s="344" t="s">
        <v>664</v>
      </c>
      <c r="C196" s="345"/>
      <c r="D196" s="246">
        <v>44154</v>
      </c>
      <c r="E196" s="247" t="s">
        <v>73</v>
      </c>
      <c r="F196" s="254" t="s">
        <v>856</v>
      </c>
      <c r="G196" s="254" t="s">
        <v>857</v>
      </c>
      <c r="H196" s="297" t="s">
        <v>703</v>
      </c>
      <c r="I196" s="249" t="s">
        <v>860</v>
      </c>
      <c r="J196" s="321">
        <v>44157</v>
      </c>
      <c r="K196" s="249" t="s">
        <v>188</v>
      </c>
      <c r="L196" s="248" t="s">
        <v>294</v>
      </c>
      <c r="M196" s="248" t="s">
        <v>328</v>
      </c>
      <c r="N196" s="249" t="s">
        <v>862</v>
      </c>
      <c r="O196" s="249" t="s">
        <v>331</v>
      </c>
      <c r="P196" s="249" t="s">
        <v>1173</v>
      </c>
      <c r="Q196" s="250">
        <v>14744.74</v>
      </c>
      <c r="R196" s="298">
        <f>-Q196</f>
        <v>-14744.74</v>
      </c>
      <c r="S196" s="255">
        <v>-1237820.92</v>
      </c>
      <c r="T196" s="298">
        <f>-S196</f>
        <v>1237820.92</v>
      </c>
      <c r="U196" s="252" t="s">
        <v>406</v>
      </c>
      <c r="V196" s="256" t="s">
        <v>1174</v>
      </c>
      <c r="W196" s="275" t="s">
        <v>194</v>
      </c>
      <c r="X196" s="275" t="s">
        <v>194</v>
      </c>
      <c r="Y196" s="275" t="s">
        <v>194</v>
      </c>
      <c r="Z196" s="275" t="s">
        <v>194</v>
      </c>
      <c r="AA196" s="275" t="s">
        <v>194</v>
      </c>
      <c r="AB196" s="275" t="s">
        <v>194</v>
      </c>
      <c r="AC196" s="275" t="s">
        <v>194</v>
      </c>
      <c r="AD196" s="275" t="s">
        <v>194</v>
      </c>
      <c r="AE196" s="249" t="s">
        <v>194</v>
      </c>
      <c r="AF196" s="249" t="s">
        <v>194</v>
      </c>
      <c r="AG196" s="249" t="s">
        <v>194</v>
      </c>
      <c r="AH196" s="249" t="s">
        <v>194</v>
      </c>
      <c r="AI196" s="249" t="s">
        <v>194</v>
      </c>
      <c r="AJ196" s="249" t="s">
        <v>194</v>
      </c>
      <c r="AK196" s="249" t="s">
        <v>194</v>
      </c>
      <c r="AL196" s="253" t="s">
        <v>1237</v>
      </c>
      <c r="AM196" s="299" t="s">
        <v>1318</v>
      </c>
    </row>
    <row r="197" spans="1:39" s="239" customFormat="1" ht="16.5">
      <c r="A197" s="92">
        <v>81</v>
      </c>
      <c r="B197" s="346" t="s">
        <v>664</v>
      </c>
      <c r="C197" s="347"/>
      <c r="D197" s="159">
        <v>44154</v>
      </c>
      <c r="E197" s="160" t="s">
        <v>73</v>
      </c>
      <c r="F197" s="162" t="s">
        <v>856</v>
      </c>
      <c r="G197" s="162" t="s">
        <v>857</v>
      </c>
      <c r="H197" s="197" t="s">
        <v>703</v>
      </c>
      <c r="I197" s="93" t="s">
        <v>861</v>
      </c>
      <c r="J197" s="93"/>
      <c r="K197" s="93" t="s">
        <v>188</v>
      </c>
      <c r="L197" s="67" t="s">
        <v>294</v>
      </c>
      <c r="M197" s="67" t="s">
        <v>328</v>
      </c>
      <c r="N197" s="93" t="s">
        <v>862</v>
      </c>
      <c r="O197" s="93" t="s">
        <v>331</v>
      </c>
      <c r="P197" s="93" t="s">
        <v>1173</v>
      </c>
      <c r="Q197" s="63">
        <v>24060.43</v>
      </c>
      <c r="R197" s="198">
        <f>-Q197</f>
        <v>-24060.43</v>
      </c>
      <c r="S197" s="75">
        <v>-2019873.1</v>
      </c>
      <c r="T197" s="198">
        <f>-S197</f>
        <v>2019873.1</v>
      </c>
      <c r="U197" s="101" t="s">
        <v>406</v>
      </c>
      <c r="V197" s="109" t="s">
        <v>1174</v>
      </c>
      <c r="W197" s="69"/>
      <c r="X197" s="69"/>
      <c r="Y197" s="69"/>
      <c r="Z197" s="69"/>
      <c r="AA197" s="69"/>
      <c r="AB197" s="69"/>
      <c r="AC197" s="69"/>
      <c r="AD197" s="69"/>
      <c r="AE197" s="93"/>
      <c r="AF197" s="93"/>
      <c r="AG197" s="93"/>
      <c r="AH197" s="93"/>
      <c r="AI197" s="93"/>
      <c r="AJ197" s="93"/>
      <c r="AK197" s="93"/>
      <c r="AL197" s="108"/>
      <c r="AM197" s="302"/>
    </row>
    <row r="198" spans="1:39" s="239" customFormat="1" ht="16.5">
      <c r="A198" s="92"/>
      <c r="B198" s="157"/>
      <c r="C198" s="158"/>
      <c r="D198" s="159"/>
      <c r="E198" s="160"/>
      <c r="F198" s="67"/>
      <c r="G198" s="93"/>
      <c r="H198" s="93"/>
      <c r="I198" s="93"/>
      <c r="J198" s="93"/>
      <c r="K198" s="93"/>
      <c r="L198" s="67"/>
      <c r="M198" s="67"/>
      <c r="N198" s="67"/>
      <c r="O198" s="164" t="s">
        <v>863</v>
      </c>
      <c r="P198" s="93"/>
      <c r="Q198" s="165">
        <f>-60616</f>
        <v>-60616</v>
      </c>
      <c r="R198" s="68"/>
      <c r="S198" s="166">
        <f>-5088679</f>
        <v>-5088679</v>
      </c>
      <c r="T198" s="68"/>
      <c r="U198" s="101"/>
      <c r="V198" s="109"/>
      <c r="W198" s="69"/>
      <c r="X198" s="69"/>
      <c r="Y198" s="69"/>
      <c r="Z198" s="69"/>
      <c r="AA198" s="69"/>
      <c r="AB198" s="69"/>
      <c r="AC198" s="69"/>
      <c r="AD198" s="69"/>
      <c r="AE198" s="93"/>
      <c r="AF198" s="93"/>
      <c r="AG198" s="93"/>
      <c r="AH198" s="93"/>
      <c r="AI198" s="93"/>
      <c r="AJ198" s="93"/>
      <c r="AK198" s="93"/>
      <c r="AL198" s="108"/>
      <c r="AM198" s="302"/>
    </row>
    <row r="199" spans="1:39" s="239" customFormat="1" ht="16.5">
      <c r="A199" s="92">
        <v>82</v>
      </c>
      <c r="B199" s="346" t="s">
        <v>678</v>
      </c>
      <c r="C199" s="347"/>
      <c r="D199" s="159">
        <v>44146</v>
      </c>
      <c r="E199" s="160" t="s">
        <v>73</v>
      </c>
      <c r="F199" s="162" t="s">
        <v>887</v>
      </c>
      <c r="G199" s="162" t="s">
        <v>888</v>
      </c>
      <c r="H199" s="162" t="s">
        <v>703</v>
      </c>
      <c r="I199" s="93" t="s">
        <v>889</v>
      </c>
      <c r="J199" s="93"/>
      <c r="K199" s="93" t="s">
        <v>327</v>
      </c>
      <c r="L199" s="93" t="s">
        <v>890</v>
      </c>
      <c r="M199" s="67" t="s">
        <v>328</v>
      </c>
      <c r="N199" s="93" t="s">
        <v>315</v>
      </c>
      <c r="O199" s="93" t="s">
        <v>331</v>
      </c>
      <c r="P199" s="93" t="s">
        <v>1175</v>
      </c>
      <c r="Q199" s="63">
        <v>9175</v>
      </c>
      <c r="R199" s="75">
        <f>-Q199</f>
        <v>-9175</v>
      </c>
      <c r="S199" s="63">
        <v>-770296.66</v>
      </c>
      <c r="T199" s="75">
        <f>-S199</f>
        <v>770296.66</v>
      </c>
      <c r="U199" s="101" t="s">
        <v>406</v>
      </c>
      <c r="V199" s="109" t="s">
        <v>1176</v>
      </c>
      <c r="W199" s="69"/>
      <c r="X199" s="69"/>
      <c r="Y199" s="69"/>
      <c r="Z199" s="69"/>
      <c r="AA199" s="69"/>
      <c r="AB199" s="69"/>
      <c r="AC199" s="69"/>
      <c r="AD199" s="69"/>
      <c r="AE199" s="93"/>
      <c r="AF199" s="93"/>
      <c r="AG199" s="93"/>
      <c r="AH199" s="93"/>
      <c r="AI199" s="93"/>
      <c r="AJ199" s="93"/>
      <c r="AK199" s="93"/>
      <c r="AL199" s="94"/>
      <c r="AM199" s="302"/>
    </row>
    <row r="200" spans="1:39" s="239" customFormat="1" ht="16.5">
      <c r="A200" s="245">
        <v>82</v>
      </c>
      <c r="B200" s="344" t="s">
        <v>678</v>
      </c>
      <c r="C200" s="345"/>
      <c r="D200" s="246">
        <v>44146</v>
      </c>
      <c r="E200" s="247" t="s">
        <v>73</v>
      </c>
      <c r="F200" s="254" t="s">
        <v>887</v>
      </c>
      <c r="G200" s="254" t="s">
        <v>888</v>
      </c>
      <c r="H200" s="254" t="s">
        <v>703</v>
      </c>
      <c r="I200" s="249" t="s">
        <v>889</v>
      </c>
      <c r="J200" s="321">
        <v>44146</v>
      </c>
      <c r="K200" s="249" t="s">
        <v>327</v>
      </c>
      <c r="L200" s="249" t="s">
        <v>890</v>
      </c>
      <c r="M200" s="248" t="s">
        <v>328</v>
      </c>
      <c r="N200" s="249" t="s">
        <v>315</v>
      </c>
      <c r="O200" s="249" t="s">
        <v>331</v>
      </c>
      <c r="P200" s="249" t="s">
        <v>1175</v>
      </c>
      <c r="Q200" s="250">
        <v>2396</v>
      </c>
      <c r="R200" s="348">
        <f>-(Q200+Q201)</f>
        <v>-14066</v>
      </c>
      <c r="S200" s="348">
        <v>-1180923.81</v>
      </c>
      <c r="T200" s="348">
        <f>-(S200+S201)</f>
        <v>1180923.81</v>
      </c>
      <c r="U200" s="252" t="s">
        <v>406</v>
      </c>
      <c r="V200" s="256" t="s">
        <v>1176</v>
      </c>
      <c r="W200" s="275" t="s">
        <v>194</v>
      </c>
      <c r="X200" s="275" t="s">
        <v>194</v>
      </c>
      <c r="Y200" s="275" t="s">
        <v>194</v>
      </c>
      <c r="Z200" s="275" t="s">
        <v>194</v>
      </c>
      <c r="AA200" s="275" t="s">
        <v>194</v>
      </c>
      <c r="AB200" s="275" t="s">
        <v>194</v>
      </c>
      <c r="AC200" s="275" t="s">
        <v>194</v>
      </c>
      <c r="AD200" s="275" t="s">
        <v>194</v>
      </c>
      <c r="AE200" s="249" t="s">
        <v>194</v>
      </c>
      <c r="AF200" s="249" t="s">
        <v>194</v>
      </c>
      <c r="AG200" s="249" t="s">
        <v>194</v>
      </c>
      <c r="AH200" s="249" t="s">
        <v>194</v>
      </c>
      <c r="AI200" s="249" t="s">
        <v>194</v>
      </c>
      <c r="AJ200" s="249" t="s">
        <v>194</v>
      </c>
      <c r="AK200" s="249" t="s">
        <v>194</v>
      </c>
      <c r="AL200" s="253" t="s">
        <v>1237</v>
      </c>
      <c r="AM200" s="299" t="s">
        <v>1319</v>
      </c>
    </row>
    <row r="201" spans="1:39" s="239" customFormat="1" ht="16.5">
      <c r="A201" s="245">
        <v>82</v>
      </c>
      <c r="B201" s="344" t="s">
        <v>678</v>
      </c>
      <c r="C201" s="345"/>
      <c r="D201" s="246">
        <v>44146</v>
      </c>
      <c r="E201" s="247" t="s">
        <v>73</v>
      </c>
      <c r="F201" s="254" t="s">
        <v>887</v>
      </c>
      <c r="G201" s="254" t="s">
        <v>888</v>
      </c>
      <c r="H201" s="254" t="s">
        <v>703</v>
      </c>
      <c r="I201" s="249" t="s">
        <v>889</v>
      </c>
      <c r="J201" s="321">
        <v>44146</v>
      </c>
      <c r="K201" s="249" t="s">
        <v>327</v>
      </c>
      <c r="L201" s="249" t="s">
        <v>890</v>
      </c>
      <c r="M201" s="248" t="s">
        <v>328</v>
      </c>
      <c r="N201" s="249" t="s">
        <v>315</v>
      </c>
      <c r="O201" s="249" t="s">
        <v>331</v>
      </c>
      <c r="P201" s="249" t="s">
        <v>1175</v>
      </c>
      <c r="Q201" s="250">
        <v>11670</v>
      </c>
      <c r="R201" s="350"/>
      <c r="S201" s="350"/>
      <c r="T201" s="350"/>
      <c r="U201" s="252" t="s">
        <v>406</v>
      </c>
      <c r="V201" s="256" t="s">
        <v>1176</v>
      </c>
      <c r="W201" s="275" t="s">
        <v>194</v>
      </c>
      <c r="X201" s="275" t="s">
        <v>194</v>
      </c>
      <c r="Y201" s="275" t="s">
        <v>194</v>
      </c>
      <c r="Z201" s="275" t="s">
        <v>194</v>
      </c>
      <c r="AA201" s="275" t="s">
        <v>194</v>
      </c>
      <c r="AB201" s="275" t="s">
        <v>194</v>
      </c>
      <c r="AC201" s="275" t="s">
        <v>194</v>
      </c>
      <c r="AD201" s="275" t="s">
        <v>194</v>
      </c>
      <c r="AE201" s="249" t="s">
        <v>194</v>
      </c>
      <c r="AF201" s="249" t="s">
        <v>194</v>
      </c>
      <c r="AG201" s="249" t="s">
        <v>194</v>
      </c>
      <c r="AH201" s="249" t="s">
        <v>194</v>
      </c>
      <c r="AI201" s="249" t="s">
        <v>194</v>
      </c>
      <c r="AJ201" s="249" t="s">
        <v>194</v>
      </c>
      <c r="AK201" s="249" t="s">
        <v>194</v>
      </c>
      <c r="AL201" s="253" t="s">
        <v>1237</v>
      </c>
      <c r="AM201" s="299" t="s">
        <v>1319</v>
      </c>
    </row>
    <row r="202" spans="1:39" s="239" customFormat="1" ht="16.5">
      <c r="A202" s="92"/>
      <c r="B202" s="157"/>
      <c r="C202" s="158"/>
      <c r="D202" s="159"/>
      <c r="E202" s="160"/>
      <c r="F202" s="162"/>
      <c r="G202" s="162"/>
      <c r="H202" s="162"/>
      <c r="I202" s="93"/>
      <c r="J202" s="93"/>
      <c r="K202" s="93"/>
      <c r="L202" s="93"/>
      <c r="M202" s="67"/>
      <c r="N202" s="93"/>
      <c r="O202" s="164" t="s">
        <v>863</v>
      </c>
      <c r="P202" s="93"/>
      <c r="Q202" s="165">
        <f t="shared" ref="Q202" si="21">Q199+Q200+Q201</f>
        <v>23241</v>
      </c>
      <c r="R202" s="165">
        <f t="shared" ref="R202:T202" si="22">R199+R200+R201</f>
        <v>-23241</v>
      </c>
      <c r="S202" s="165">
        <f t="shared" ref="S202" si="23">S199+S200+S201</f>
        <v>-1951220.4700000002</v>
      </c>
      <c r="T202" s="165">
        <f t="shared" si="22"/>
        <v>1951220.4700000002</v>
      </c>
      <c r="U202" s="101"/>
      <c r="V202" s="109"/>
      <c r="W202" s="69"/>
      <c r="X202" s="69"/>
      <c r="Y202" s="69"/>
      <c r="Z202" s="69"/>
      <c r="AA202" s="69"/>
      <c r="AB202" s="69"/>
      <c r="AC202" s="69"/>
      <c r="AD202" s="69"/>
      <c r="AE202" s="93"/>
      <c r="AF202" s="93"/>
      <c r="AG202" s="93"/>
      <c r="AH202" s="93"/>
      <c r="AI202" s="93"/>
      <c r="AJ202" s="93"/>
      <c r="AK202" s="93"/>
      <c r="AL202" s="94"/>
      <c r="AM202" s="302"/>
    </row>
    <row r="203" spans="1:39" s="239" customFormat="1" ht="16.5">
      <c r="A203" s="245">
        <v>83</v>
      </c>
      <c r="B203" s="344" t="s">
        <v>670</v>
      </c>
      <c r="C203" s="345"/>
      <c r="D203" s="246">
        <v>44173</v>
      </c>
      <c r="E203" s="247" t="s">
        <v>73</v>
      </c>
      <c r="F203" s="254" t="s">
        <v>1046</v>
      </c>
      <c r="G203" s="254" t="s">
        <v>1047</v>
      </c>
      <c r="H203" s="249" t="s">
        <v>703</v>
      </c>
      <c r="I203" s="249" t="s">
        <v>1048</v>
      </c>
      <c r="J203" s="321">
        <v>44173</v>
      </c>
      <c r="K203" s="249" t="s">
        <v>188</v>
      </c>
      <c r="L203" s="249" t="s">
        <v>1065</v>
      </c>
      <c r="M203" s="248" t="s">
        <v>191</v>
      </c>
      <c r="N203" s="249" t="s">
        <v>1050</v>
      </c>
      <c r="O203" s="249" t="s">
        <v>1051</v>
      </c>
      <c r="P203" s="249" t="s">
        <v>1177</v>
      </c>
      <c r="Q203" s="250">
        <v>13453</v>
      </c>
      <c r="R203" s="255">
        <f t="shared" ref="R203:T214" si="24">-Q203</f>
        <v>-13453</v>
      </c>
      <c r="S203" s="250">
        <v>-1129446.51</v>
      </c>
      <c r="T203" s="255">
        <f t="shared" si="24"/>
        <v>1129446.51</v>
      </c>
      <c r="U203" s="252" t="s">
        <v>406</v>
      </c>
      <c r="V203" s="256" t="s">
        <v>1176</v>
      </c>
      <c r="W203" s="249" t="s">
        <v>194</v>
      </c>
      <c r="X203" s="249" t="s">
        <v>194</v>
      </c>
      <c r="Y203" s="249" t="s">
        <v>194</v>
      </c>
      <c r="Z203" s="249" t="s">
        <v>194</v>
      </c>
      <c r="AA203" s="249" t="s">
        <v>194</v>
      </c>
      <c r="AB203" s="249" t="s">
        <v>194</v>
      </c>
      <c r="AC203" s="249" t="s">
        <v>194</v>
      </c>
      <c r="AD203" s="249" t="s">
        <v>194</v>
      </c>
      <c r="AE203" s="249" t="s">
        <v>194</v>
      </c>
      <c r="AF203" s="249" t="s">
        <v>194</v>
      </c>
      <c r="AG203" s="249" t="s">
        <v>194</v>
      </c>
      <c r="AH203" s="249" t="s">
        <v>194</v>
      </c>
      <c r="AI203" s="249" t="s">
        <v>194</v>
      </c>
      <c r="AJ203" s="249" t="s">
        <v>194</v>
      </c>
      <c r="AK203" s="249" t="s">
        <v>194</v>
      </c>
      <c r="AL203" s="253" t="s">
        <v>1237</v>
      </c>
      <c r="AM203" s="299" t="s">
        <v>1320</v>
      </c>
    </row>
    <row r="204" spans="1:39" s="239" customFormat="1" ht="16.5">
      <c r="A204" s="245">
        <v>84</v>
      </c>
      <c r="B204" s="344" t="s">
        <v>671</v>
      </c>
      <c r="C204" s="345"/>
      <c r="D204" s="246">
        <v>44215</v>
      </c>
      <c r="E204" s="247" t="s">
        <v>73</v>
      </c>
      <c r="F204" s="254" t="s">
        <v>1067</v>
      </c>
      <c r="G204" s="254" t="s">
        <v>1068</v>
      </c>
      <c r="H204" s="254" t="s">
        <v>703</v>
      </c>
      <c r="I204" s="249" t="s">
        <v>1069</v>
      </c>
      <c r="J204" s="332">
        <v>44217</v>
      </c>
      <c r="K204" s="249" t="s">
        <v>188</v>
      </c>
      <c r="L204" s="249" t="s">
        <v>1065</v>
      </c>
      <c r="M204" s="248" t="s">
        <v>191</v>
      </c>
      <c r="N204" s="249" t="s">
        <v>1050</v>
      </c>
      <c r="O204" s="249" t="s">
        <v>1051</v>
      </c>
      <c r="P204" s="249" t="s">
        <v>1178</v>
      </c>
      <c r="Q204" s="250">
        <v>12955</v>
      </c>
      <c r="R204" s="255">
        <f t="shared" si="24"/>
        <v>-12955</v>
      </c>
      <c r="S204" s="250">
        <v>-1087572.25</v>
      </c>
      <c r="T204" s="255">
        <f t="shared" si="24"/>
        <v>1087572.25</v>
      </c>
      <c r="U204" s="252" t="s">
        <v>406</v>
      </c>
      <c r="V204" s="256" t="s">
        <v>1179</v>
      </c>
      <c r="W204" s="249" t="s">
        <v>194</v>
      </c>
      <c r="X204" s="249" t="s">
        <v>194</v>
      </c>
      <c r="Y204" s="249" t="s">
        <v>194</v>
      </c>
      <c r="Z204" s="249" t="s">
        <v>194</v>
      </c>
      <c r="AA204" s="249" t="s">
        <v>194</v>
      </c>
      <c r="AB204" s="249" t="s">
        <v>194</v>
      </c>
      <c r="AC204" s="249" t="s">
        <v>194</v>
      </c>
      <c r="AD204" s="249" t="s">
        <v>194</v>
      </c>
      <c r="AE204" s="249" t="s">
        <v>194</v>
      </c>
      <c r="AF204" s="249" t="s">
        <v>194</v>
      </c>
      <c r="AG204" s="249" t="s">
        <v>194</v>
      </c>
      <c r="AH204" s="249" t="s">
        <v>194</v>
      </c>
      <c r="AI204" s="249" t="s">
        <v>194</v>
      </c>
      <c r="AJ204" s="249" t="s">
        <v>194</v>
      </c>
      <c r="AK204" s="249" t="s">
        <v>194</v>
      </c>
      <c r="AL204" s="253" t="s">
        <v>1237</v>
      </c>
      <c r="AM204" s="299" t="s">
        <v>1320</v>
      </c>
    </row>
    <row r="205" spans="1:39" s="239" customFormat="1" ht="16.5">
      <c r="A205" s="92">
        <v>84</v>
      </c>
      <c r="B205" s="346" t="s">
        <v>671</v>
      </c>
      <c r="C205" s="347"/>
      <c r="D205" s="159">
        <v>44215</v>
      </c>
      <c r="E205" s="160" t="s">
        <v>73</v>
      </c>
      <c r="F205" s="162" t="s">
        <v>1067</v>
      </c>
      <c r="G205" s="162" t="s">
        <v>1068</v>
      </c>
      <c r="H205" s="162" t="s">
        <v>703</v>
      </c>
      <c r="I205" s="93" t="s">
        <v>1069</v>
      </c>
      <c r="J205" s="93"/>
      <c r="K205" s="93" t="s">
        <v>188</v>
      </c>
      <c r="L205" s="93" t="s">
        <v>1065</v>
      </c>
      <c r="M205" s="67" t="s">
        <v>191</v>
      </c>
      <c r="N205" s="93" t="s">
        <v>1050</v>
      </c>
      <c r="O205" s="93" t="s">
        <v>1051</v>
      </c>
      <c r="P205" s="93" t="s">
        <v>1178</v>
      </c>
      <c r="Q205" s="63">
        <v>13419</v>
      </c>
      <c r="R205" s="75">
        <f t="shared" si="24"/>
        <v>-13419</v>
      </c>
      <c r="S205" s="63">
        <v>-1126558.6299999999</v>
      </c>
      <c r="T205" s="75">
        <f t="shared" si="24"/>
        <v>1126558.6299999999</v>
      </c>
      <c r="U205" s="101" t="s">
        <v>406</v>
      </c>
      <c r="V205" s="109" t="s">
        <v>1179</v>
      </c>
      <c r="W205" s="69"/>
      <c r="X205" s="69"/>
      <c r="Y205" s="69"/>
      <c r="Z205" s="69"/>
      <c r="AA205" s="69"/>
      <c r="AB205" s="39"/>
      <c r="AC205" s="39"/>
      <c r="AD205" s="39"/>
      <c r="AE205" s="93"/>
      <c r="AF205" s="93"/>
      <c r="AG205" s="93"/>
      <c r="AH205" s="93"/>
      <c r="AI205" s="93"/>
      <c r="AJ205" s="93"/>
      <c r="AK205" s="93"/>
      <c r="AL205" s="108"/>
      <c r="AM205" s="302"/>
    </row>
    <row r="206" spans="1:39" s="239" customFormat="1" ht="16.5">
      <c r="A206" s="92">
        <v>84</v>
      </c>
      <c r="B206" s="346" t="s">
        <v>671</v>
      </c>
      <c r="C206" s="347"/>
      <c r="D206" s="159">
        <v>44215</v>
      </c>
      <c r="E206" s="160" t="s">
        <v>73</v>
      </c>
      <c r="F206" s="162" t="s">
        <v>1067</v>
      </c>
      <c r="G206" s="162" t="s">
        <v>1068</v>
      </c>
      <c r="H206" s="162" t="s">
        <v>703</v>
      </c>
      <c r="I206" s="93" t="s">
        <v>1069</v>
      </c>
      <c r="J206" s="93"/>
      <c r="K206" s="93" t="s">
        <v>188</v>
      </c>
      <c r="L206" s="93" t="s">
        <v>1065</v>
      </c>
      <c r="M206" s="67" t="s">
        <v>191</v>
      </c>
      <c r="N206" s="93" t="s">
        <v>1050</v>
      </c>
      <c r="O206" s="93" t="s">
        <v>1051</v>
      </c>
      <c r="P206" s="93" t="s">
        <v>1178</v>
      </c>
      <c r="Q206" s="63">
        <v>11697</v>
      </c>
      <c r="R206" s="75">
        <f t="shared" si="24"/>
        <v>-11697</v>
      </c>
      <c r="S206" s="63">
        <v>-982041.22</v>
      </c>
      <c r="T206" s="75">
        <f t="shared" si="24"/>
        <v>982041.22</v>
      </c>
      <c r="U206" s="101" t="s">
        <v>406</v>
      </c>
      <c r="V206" s="109" t="s">
        <v>1179</v>
      </c>
      <c r="W206" s="69"/>
      <c r="X206" s="69"/>
      <c r="Y206" s="69"/>
      <c r="Z206" s="69"/>
      <c r="AA206" s="69"/>
      <c r="AB206" s="39"/>
      <c r="AC206" s="39"/>
      <c r="AD206" s="39"/>
      <c r="AE206" s="93"/>
      <c r="AF206" s="93"/>
      <c r="AG206" s="93"/>
      <c r="AH206" s="93"/>
      <c r="AI206" s="93"/>
      <c r="AJ206" s="93"/>
      <c r="AK206" s="93"/>
      <c r="AL206" s="108"/>
      <c r="AM206" s="302"/>
    </row>
    <row r="207" spans="1:39" s="239" customFormat="1" ht="16.5">
      <c r="A207" s="92">
        <v>84</v>
      </c>
      <c r="B207" s="346" t="s">
        <v>671</v>
      </c>
      <c r="C207" s="347"/>
      <c r="D207" s="159">
        <v>44215</v>
      </c>
      <c r="E207" s="160" t="s">
        <v>73</v>
      </c>
      <c r="F207" s="162" t="s">
        <v>1067</v>
      </c>
      <c r="G207" s="162" t="s">
        <v>1068</v>
      </c>
      <c r="H207" s="162" t="s">
        <v>703</v>
      </c>
      <c r="I207" s="93" t="s">
        <v>1069</v>
      </c>
      <c r="J207" s="93"/>
      <c r="K207" s="93" t="s">
        <v>188</v>
      </c>
      <c r="L207" s="93" t="s">
        <v>1065</v>
      </c>
      <c r="M207" s="67" t="s">
        <v>191</v>
      </c>
      <c r="N207" s="93" t="s">
        <v>1050</v>
      </c>
      <c r="O207" s="93" t="s">
        <v>1051</v>
      </c>
      <c r="P207" s="93" t="s">
        <v>1178</v>
      </c>
      <c r="Q207" s="63">
        <v>11086</v>
      </c>
      <c r="R207" s="75">
        <f t="shared" si="24"/>
        <v>-11086</v>
      </c>
      <c r="S207" s="63">
        <v>-930683.99</v>
      </c>
      <c r="T207" s="75">
        <f t="shared" si="24"/>
        <v>930683.99</v>
      </c>
      <c r="U207" s="101" t="s">
        <v>406</v>
      </c>
      <c r="V207" s="109" t="s">
        <v>1179</v>
      </c>
      <c r="W207" s="69"/>
      <c r="X207" s="69"/>
      <c r="Y207" s="69"/>
      <c r="Z207" s="69"/>
      <c r="AA207" s="69"/>
      <c r="AB207" s="39"/>
      <c r="AC207" s="39"/>
      <c r="AD207" s="39"/>
      <c r="AE207" s="93"/>
      <c r="AF207" s="93"/>
      <c r="AG207" s="93"/>
      <c r="AH207" s="93"/>
      <c r="AI207" s="93"/>
      <c r="AJ207" s="93"/>
      <c r="AK207" s="93"/>
      <c r="AL207" s="108"/>
      <c r="AM207" s="302"/>
    </row>
    <row r="208" spans="1:39" s="239" customFormat="1" ht="16.5">
      <c r="A208" s="92">
        <v>84</v>
      </c>
      <c r="B208" s="346" t="s">
        <v>671</v>
      </c>
      <c r="C208" s="347"/>
      <c r="D208" s="159">
        <v>44215</v>
      </c>
      <c r="E208" s="160" t="s">
        <v>73</v>
      </c>
      <c r="F208" s="162" t="s">
        <v>1067</v>
      </c>
      <c r="G208" s="162" t="s">
        <v>1068</v>
      </c>
      <c r="H208" s="162" t="s">
        <v>703</v>
      </c>
      <c r="I208" s="93" t="s">
        <v>1069</v>
      </c>
      <c r="J208" s="93"/>
      <c r="K208" s="93" t="s">
        <v>188</v>
      </c>
      <c r="L208" s="93" t="s">
        <v>1065</v>
      </c>
      <c r="M208" s="67" t="s">
        <v>191</v>
      </c>
      <c r="N208" s="93" t="s">
        <v>1050</v>
      </c>
      <c r="O208" s="93" t="s">
        <v>1051</v>
      </c>
      <c r="P208" s="93" t="s">
        <v>1178</v>
      </c>
      <c r="Q208" s="63">
        <v>17663</v>
      </c>
      <c r="R208" s="75">
        <f t="shared" si="24"/>
        <v>-17663</v>
      </c>
      <c r="S208" s="63">
        <v>-1482818.92</v>
      </c>
      <c r="T208" s="75">
        <f t="shared" si="24"/>
        <v>1482818.92</v>
      </c>
      <c r="U208" s="101" t="s">
        <v>406</v>
      </c>
      <c r="V208" s="109" t="s">
        <v>1179</v>
      </c>
      <c r="W208" s="69"/>
      <c r="X208" s="69"/>
      <c r="Y208" s="69"/>
      <c r="Z208" s="69"/>
      <c r="AA208" s="69"/>
      <c r="AB208" s="39"/>
      <c r="AC208" s="39"/>
      <c r="AD208" s="39"/>
      <c r="AE208" s="93"/>
      <c r="AF208" s="93"/>
      <c r="AG208" s="93"/>
      <c r="AH208" s="93"/>
      <c r="AI208" s="93"/>
      <c r="AJ208" s="93"/>
      <c r="AK208" s="93"/>
      <c r="AL208" s="108"/>
      <c r="AM208" s="302"/>
    </row>
    <row r="209" spans="1:39" s="239" customFormat="1" ht="16.5">
      <c r="A209" s="92">
        <v>84</v>
      </c>
      <c r="B209" s="346" t="s">
        <v>671</v>
      </c>
      <c r="C209" s="347"/>
      <c r="D209" s="159">
        <v>44215</v>
      </c>
      <c r="E209" s="160" t="s">
        <v>73</v>
      </c>
      <c r="F209" s="162" t="s">
        <v>1067</v>
      </c>
      <c r="G209" s="162" t="s">
        <v>1068</v>
      </c>
      <c r="H209" s="162" t="s">
        <v>703</v>
      </c>
      <c r="I209" s="93" t="s">
        <v>1069</v>
      </c>
      <c r="J209" s="93"/>
      <c r="K209" s="93" t="s">
        <v>188</v>
      </c>
      <c r="L209" s="93" t="s">
        <v>1065</v>
      </c>
      <c r="M209" s="67" t="s">
        <v>191</v>
      </c>
      <c r="N209" s="93" t="s">
        <v>1050</v>
      </c>
      <c r="O209" s="93" t="s">
        <v>1051</v>
      </c>
      <c r="P209" s="93" t="s">
        <v>1178</v>
      </c>
      <c r="Q209" s="63">
        <v>18866</v>
      </c>
      <c r="R209" s="75">
        <f t="shared" si="24"/>
        <v>-18866</v>
      </c>
      <c r="S209" s="63">
        <v>-1583882.13</v>
      </c>
      <c r="T209" s="75">
        <f t="shared" si="24"/>
        <v>1583882.13</v>
      </c>
      <c r="U209" s="101" t="s">
        <v>406</v>
      </c>
      <c r="V209" s="109" t="s">
        <v>1179</v>
      </c>
      <c r="W209" s="69"/>
      <c r="X209" s="69"/>
      <c r="Y209" s="69"/>
      <c r="Z209" s="69"/>
      <c r="AA209" s="69"/>
      <c r="AB209" s="39"/>
      <c r="AC209" s="39"/>
      <c r="AD209" s="39"/>
      <c r="AE209" s="93"/>
      <c r="AF209" s="93"/>
      <c r="AG209" s="93"/>
      <c r="AH209" s="93"/>
      <c r="AI209" s="93"/>
      <c r="AJ209" s="93"/>
      <c r="AK209" s="93"/>
      <c r="AL209" s="108"/>
      <c r="AM209" s="302"/>
    </row>
    <row r="210" spans="1:39" s="239" customFormat="1" ht="16.5">
      <c r="A210" s="92">
        <v>84</v>
      </c>
      <c r="B210" s="346" t="s">
        <v>671</v>
      </c>
      <c r="C210" s="347"/>
      <c r="D210" s="159">
        <v>44215</v>
      </c>
      <c r="E210" s="160" t="s">
        <v>73</v>
      </c>
      <c r="F210" s="162" t="s">
        <v>1067</v>
      </c>
      <c r="G210" s="162" t="s">
        <v>1068</v>
      </c>
      <c r="H210" s="162" t="s">
        <v>703</v>
      </c>
      <c r="I210" s="93" t="s">
        <v>1069</v>
      </c>
      <c r="J210" s="93"/>
      <c r="K210" s="93" t="s">
        <v>188</v>
      </c>
      <c r="L210" s="93" t="s">
        <v>1065</v>
      </c>
      <c r="M210" s="67" t="s">
        <v>191</v>
      </c>
      <c r="N210" s="93" t="s">
        <v>1050</v>
      </c>
      <c r="O210" s="93" t="s">
        <v>1051</v>
      </c>
      <c r="P210" s="93" t="s">
        <v>1178</v>
      </c>
      <c r="Q210" s="63">
        <v>12955</v>
      </c>
      <c r="R210" s="75">
        <f t="shared" si="24"/>
        <v>-12955</v>
      </c>
      <c r="S210" s="63">
        <v>-1083424.28</v>
      </c>
      <c r="T210" s="75">
        <f t="shared" si="24"/>
        <v>1083424.28</v>
      </c>
      <c r="U210" s="101" t="s">
        <v>406</v>
      </c>
      <c r="V210" s="109" t="s">
        <v>1179</v>
      </c>
      <c r="W210" s="69"/>
      <c r="X210" s="69"/>
      <c r="Y210" s="69"/>
      <c r="Z210" s="69"/>
      <c r="AA210" s="69"/>
      <c r="AB210" s="39"/>
      <c r="AC210" s="39"/>
      <c r="AD210" s="39"/>
      <c r="AE210" s="93"/>
      <c r="AF210" s="93"/>
      <c r="AG210" s="93"/>
      <c r="AH210" s="93"/>
      <c r="AI210" s="93"/>
      <c r="AJ210" s="93"/>
      <c r="AK210" s="93"/>
      <c r="AL210" s="108"/>
      <c r="AM210" s="302"/>
    </row>
    <row r="211" spans="1:39" s="239" customFormat="1" ht="16.5">
      <c r="A211" s="92">
        <v>84</v>
      </c>
      <c r="B211" s="346" t="s">
        <v>671</v>
      </c>
      <c r="C211" s="347"/>
      <c r="D211" s="159">
        <v>44215</v>
      </c>
      <c r="E211" s="160" t="s">
        <v>73</v>
      </c>
      <c r="F211" s="162" t="s">
        <v>1067</v>
      </c>
      <c r="G211" s="162" t="s">
        <v>1068</v>
      </c>
      <c r="H211" s="162" t="s">
        <v>703</v>
      </c>
      <c r="I211" s="93" t="s">
        <v>1069</v>
      </c>
      <c r="J211" s="93"/>
      <c r="K211" s="93" t="s">
        <v>188</v>
      </c>
      <c r="L211" s="93" t="s">
        <v>1065</v>
      </c>
      <c r="M211" s="67" t="s">
        <v>191</v>
      </c>
      <c r="N211" s="93" t="s">
        <v>1050</v>
      </c>
      <c r="O211" s="93" t="s">
        <v>1051</v>
      </c>
      <c r="P211" s="93" t="s">
        <v>1178</v>
      </c>
      <c r="Q211" s="63">
        <v>9935</v>
      </c>
      <c r="R211" s="75">
        <f t="shared" si="24"/>
        <v>-9935</v>
      </c>
      <c r="S211" s="63">
        <v>-813910.36</v>
      </c>
      <c r="T211" s="75">
        <f t="shared" si="24"/>
        <v>813910.36</v>
      </c>
      <c r="U211" s="101" t="s">
        <v>406</v>
      </c>
      <c r="V211" s="109" t="s">
        <v>1179</v>
      </c>
      <c r="W211" s="69"/>
      <c r="X211" s="69"/>
      <c r="Y211" s="69"/>
      <c r="Z211" s="69"/>
      <c r="AA211" s="69"/>
      <c r="AB211" s="39"/>
      <c r="AC211" s="39"/>
      <c r="AD211" s="39"/>
      <c r="AE211" s="93"/>
      <c r="AF211" s="93"/>
      <c r="AG211" s="93"/>
      <c r="AH211" s="93"/>
      <c r="AI211" s="93"/>
      <c r="AJ211" s="93"/>
      <c r="AK211" s="93"/>
      <c r="AL211" s="108"/>
      <c r="AM211" s="302"/>
    </row>
    <row r="212" spans="1:39" s="239" customFormat="1" ht="16.5">
      <c r="A212" s="92">
        <v>84</v>
      </c>
      <c r="B212" s="346" t="s">
        <v>671</v>
      </c>
      <c r="C212" s="347"/>
      <c r="D212" s="159">
        <v>44215</v>
      </c>
      <c r="E212" s="160" t="s">
        <v>73</v>
      </c>
      <c r="F212" s="162" t="s">
        <v>1067</v>
      </c>
      <c r="G212" s="162" t="s">
        <v>1068</v>
      </c>
      <c r="H212" s="162" t="s">
        <v>703</v>
      </c>
      <c r="I212" s="93" t="s">
        <v>1069</v>
      </c>
      <c r="J212" s="93"/>
      <c r="K212" s="93" t="s">
        <v>188</v>
      </c>
      <c r="L212" s="93" t="s">
        <v>1065</v>
      </c>
      <c r="M212" s="67" t="s">
        <v>191</v>
      </c>
      <c r="N212" s="93" t="s">
        <v>1050</v>
      </c>
      <c r="O212" s="93" t="s">
        <v>1051</v>
      </c>
      <c r="P212" s="93" t="s">
        <v>1178</v>
      </c>
      <c r="Q212" s="63">
        <v>9695</v>
      </c>
      <c r="R212" s="75">
        <f t="shared" si="24"/>
        <v>-9695</v>
      </c>
      <c r="S212" s="63">
        <v>-834103.69</v>
      </c>
      <c r="T212" s="75">
        <f t="shared" si="24"/>
        <v>834103.69</v>
      </c>
      <c r="U212" s="101" t="s">
        <v>406</v>
      </c>
      <c r="V212" s="109" t="s">
        <v>1179</v>
      </c>
      <c r="W212" s="69"/>
      <c r="X212" s="69"/>
      <c r="Y212" s="69"/>
      <c r="Z212" s="69"/>
      <c r="AA212" s="69"/>
      <c r="AB212" s="39"/>
      <c r="AC212" s="39"/>
      <c r="AD212" s="39"/>
      <c r="AE212" s="93"/>
      <c r="AF212" s="93"/>
      <c r="AG212" s="93"/>
      <c r="AH212" s="93"/>
      <c r="AI212" s="93"/>
      <c r="AJ212" s="93"/>
      <c r="AK212" s="93"/>
      <c r="AL212" s="108"/>
      <c r="AM212" s="302"/>
    </row>
    <row r="213" spans="1:39" s="239" customFormat="1" ht="16.5">
      <c r="A213" s="92">
        <v>84</v>
      </c>
      <c r="B213" s="346" t="s">
        <v>671</v>
      </c>
      <c r="C213" s="347"/>
      <c r="D213" s="159">
        <v>44215</v>
      </c>
      <c r="E213" s="160" t="s">
        <v>73</v>
      </c>
      <c r="F213" s="162" t="s">
        <v>1067</v>
      </c>
      <c r="G213" s="162" t="s">
        <v>1068</v>
      </c>
      <c r="H213" s="162" t="s">
        <v>703</v>
      </c>
      <c r="I213" s="93" t="s">
        <v>1069</v>
      </c>
      <c r="J213" s="93"/>
      <c r="K213" s="93" t="s">
        <v>188</v>
      </c>
      <c r="L213" s="93" t="s">
        <v>1065</v>
      </c>
      <c r="M213" s="67" t="s">
        <v>191</v>
      </c>
      <c r="N213" s="93" t="s">
        <v>1050</v>
      </c>
      <c r="O213" s="93" t="s">
        <v>1051</v>
      </c>
      <c r="P213" s="93" t="s">
        <v>1178</v>
      </c>
      <c r="Q213" s="63">
        <v>9263</v>
      </c>
      <c r="R213" s="75">
        <f t="shared" si="24"/>
        <v>-9263</v>
      </c>
      <c r="S213" s="63">
        <v>-777676.7</v>
      </c>
      <c r="T213" s="75">
        <f t="shared" si="24"/>
        <v>777676.7</v>
      </c>
      <c r="U213" s="101" t="s">
        <v>406</v>
      </c>
      <c r="V213" s="109" t="s">
        <v>1179</v>
      </c>
      <c r="W213" s="69"/>
      <c r="X213" s="69"/>
      <c r="Y213" s="69"/>
      <c r="Z213" s="69"/>
      <c r="AA213" s="69"/>
      <c r="AB213" s="39"/>
      <c r="AC213" s="39"/>
      <c r="AD213" s="39"/>
      <c r="AE213" s="93"/>
      <c r="AF213" s="93"/>
      <c r="AG213" s="93"/>
      <c r="AH213" s="93"/>
      <c r="AI213" s="93"/>
      <c r="AJ213" s="93"/>
      <c r="AK213" s="93"/>
      <c r="AL213" s="108"/>
      <c r="AM213" s="302"/>
    </row>
    <row r="214" spans="1:39" s="239" customFormat="1" ht="16.5">
      <c r="A214" s="92">
        <v>84</v>
      </c>
      <c r="B214" s="346" t="s">
        <v>671</v>
      </c>
      <c r="C214" s="347"/>
      <c r="D214" s="159">
        <v>44215</v>
      </c>
      <c r="E214" s="160" t="s">
        <v>73</v>
      </c>
      <c r="F214" s="162" t="s">
        <v>1067</v>
      </c>
      <c r="G214" s="162" t="s">
        <v>1068</v>
      </c>
      <c r="H214" s="162" t="s">
        <v>703</v>
      </c>
      <c r="I214" s="93" t="s">
        <v>1069</v>
      </c>
      <c r="J214" s="93"/>
      <c r="K214" s="93" t="s">
        <v>188</v>
      </c>
      <c r="L214" s="93" t="s">
        <v>1065</v>
      </c>
      <c r="M214" s="67" t="s">
        <v>191</v>
      </c>
      <c r="N214" s="93" t="s">
        <v>1050</v>
      </c>
      <c r="O214" s="93" t="s">
        <v>1051</v>
      </c>
      <c r="P214" s="93" t="s">
        <v>1178</v>
      </c>
      <c r="Q214" s="63">
        <v>13596</v>
      </c>
      <c r="R214" s="75">
        <f t="shared" si="24"/>
        <v>-13596</v>
      </c>
      <c r="S214" s="63">
        <v>-1141437.93</v>
      </c>
      <c r="T214" s="75">
        <f t="shared" si="24"/>
        <v>1141437.93</v>
      </c>
      <c r="U214" s="101" t="s">
        <v>406</v>
      </c>
      <c r="V214" s="109" t="s">
        <v>1179</v>
      </c>
      <c r="W214" s="69"/>
      <c r="X214" s="69"/>
      <c r="Y214" s="69"/>
      <c r="Z214" s="69"/>
      <c r="AA214" s="69"/>
      <c r="AB214" s="39"/>
      <c r="AC214" s="39"/>
      <c r="AD214" s="39"/>
      <c r="AE214" s="93"/>
      <c r="AF214" s="93"/>
      <c r="AG214" s="93"/>
      <c r="AH214" s="93"/>
      <c r="AI214" s="93"/>
      <c r="AJ214" s="93"/>
      <c r="AK214" s="93"/>
      <c r="AL214" s="108"/>
      <c r="AM214" s="302"/>
    </row>
    <row r="215" spans="1:39" s="239" customFormat="1" ht="16.5">
      <c r="A215" s="92"/>
      <c r="B215" s="157"/>
      <c r="C215" s="158"/>
      <c r="D215" s="159"/>
      <c r="E215" s="160"/>
      <c r="F215" s="67"/>
      <c r="G215" s="93"/>
      <c r="H215" s="93"/>
      <c r="I215" s="93"/>
      <c r="J215" s="93"/>
      <c r="K215" s="93"/>
      <c r="L215" s="67"/>
      <c r="M215" s="67"/>
      <c r="N215" s="67"/>
      <c r="O215" s="93"/>
      <c r="P215" s="93"/>
      <c r="Q215" s="165">
        <f t="shared" ref="Q215:S215" si="25">SUM(Q204:Q214)</f>
        <v>141130</v>
      </c>
      <c r="R215" s="165">
        <f t="shared" si="25"/>
        <v>-141130</v>
      </c>
      <c r="S215" s="165">
        <f t="shared" si="25"/>
        <v>-11844110.099999998</v>
      </c>
      <c r="T215" s="165">
        <f t="shared" ref="T215" si="26">SUM(T204:T214)</f>
        <v>11844110.099999998</v>
      </c>
      <c r="U215" s="101"/>
      <c r="V215" s="109"/>
      <c r="W215" s="69"/>
      <c r="X215" s="69"/>
      <c r="Y215" s="69"/>
      <c r="Z215" s="69"/>
      <c r="AA215" s="69"/>
      <c r="AB215" s="39"/>
      <c r="AC215" s="39"/>
      <c r="AD215" s="39"/>
      <c r="AE215" s="93"/>
      <c r="AF215" s="93"/>
      <c r="AG215" s="93"/>
      <c r="AH215" s="93"/>
      <c r="AI215" s="93"/>
      <c r="AJ215" s="93"/>
      <c r="AK215" s="93"/>
      <c r="AL215" s="108"/>
      <c r="AM215" s="302"/>
    </row>
    <row r="216" spans="1:39" s="239" customFormat="1" ht="16.5">
      <c r="A216" s="245">
        <v>85</v>
      </c>
      <c r="B216" s="344" t="s">
        <v>638</v>
      </c>
      <c r="C216" s="345"/>
      <c r="D216" s="246">
        <v>44253</v>
      </c>
      <c r="E216" s="247" t="s">
        <v>73</v>
      </c>
      <c r="F216" s="254" t="s">
        <v>1076</v>
      </c>
      <c r="G216" s="254" t="s">
        <v>1077</v>
      </c>
      <c r="H216" s="254" t="s">
        <v>930</v>
      </c>
      <c r="I216" s="249" t="s">
        <v>1078</v>
      </c>
      <c r="J216" s="332">
        <v>44257</v>
      </c>
      <c r="K216" s="249" t="s">
        <v>293</v>
      </c>
      <c r="L216" s="248" t="s">
        <v>294</v>
      </c>
      <c r="M216" s="248" t="s">
        <v>182</v>
      </c>
      <c r="N216" s="249" t="s">
        <v>295</v>
      </c>
      <c r="O216" s="253" t="s">
        <v>375</v>
      </c>
      <c r="P216" s="253" t="s">
        <v>1180</v>
      </c>
      <c r="Q216" s="250">
        <v>12400</v>
      </c>
      <c r="R216" s="255">
        <f>-Q216</f>
        <v>-12400</v>
      </c>
      <c r="S216" s="250">
        <v>-1041025.34</v>
      </c>
      <c r="T216" s="255">
        <f>-S216</f>
        <v>1041025.34</v>
      </c>
      <c r="U216" s="252" t="s">
        <v>406</v>
      </c>
      <c r="V216" s="256" t="s">
        <v>1181</v>
      </c>
      <c r="W216" s="275" t="s">
        <v>194</v>
      </c>
      <c r="X216" s="275" t="s">
        <v>194</v>
      </c>
      <c r="Y216" s="275" t="s">
        <v>194</v>
      </c>
      <c r="Z216" s="275" t="s">
        <v>194</v>
      </c>
      <c r="AA216" s="275" t="s">
        <v>194</v>
      </c>
      <c r="AB216" s="275" t="s">
        <v>194</v>
      </c>
      <c r="AC216" s="275" t="s">
        <v>194</v>
      </c>
      <c r="AD216" s="275" t="s">
        <v>194</v>
      </c>
      <c r="AE216" s="249" t="s">
        <v>194</v>
      </c>
      <c r="AF216" s="249" t="s">
        <v>194</v>
      </c>
      <c r="AG216" s="249" t="s">
        <v>194</v>
      </c>
      <c r="AH216" s="249" t="s">
        <v>194</v>
      </c>
      <c r="AI216" s="249" t="s">
        <v>194</v>
      </c>
      <c r="AJ216" s="249" t="s">
        <v>194</v>
      </c>
      <c r="AK216" s="249" t="s">
        <v>194</v>
      </c>
      <c r="AL216" s="253" t="s">
        <v>1237</v>
      </c>
      <c r="AM216" s="299" t="s">
        <v>1321</v>
      </c>
    </row>
    <row r="217" spans="1:39" s="239" customFormat="1" ht="16.5">
      <c r="A217" s="245">
        <v>86</v>
      </c>
      <c r="B217" s="344" t="s">
        <v>677</v>
      </c>
      <c r="C217" s="345"/>
      <c r="D217" s="246">
        <v>44159</v>
      </c>
      <c r="E217" s="247" t="s">
        <v>73</v>
      </c>
      <c r="F217" s="254" t="s">
        <v>1035</v>
      </c>
      <c r="G217" s="254" t="s">
        <v>1036</v>
      </c>
      <c r="H217" s="254" t="s">
        <v>703</v>
      </c>
      <c r="I217" s="249" t="s">
        <v>1037</v>
      </c>
      <c r="J217" s="321">
        <v>44159</v>
      </c>
      <c r="K217" s="249" t="s">
        <v>293</v>
      </c>
      <c r="L217" s="249" t="s">
        <v>1038</v>
      </c>
      <c r="M217" s="248" t="s">
        <v>328</v>
      </c>
      <c r="N217" s="249" t="s">
        <v>329</v>
      </c>
      <c r="O217" s="253" t="s">
        <v>375</v>
      </c>
      <c r="P217" s="253" t="s">
        <v>1182</v>
      </c>
      <c r="Q217" s="250">
        <v>11674</v>
      </c>
      <c r="R217" s="255">
        <f t="shared" ref="R217:T223" si="27">-Q217</f>
        <v>-11674</v>
      </c>
      <c r="S217" s="250">
        <v>-980098.62</v>
      </c>
      <c r="T217" s="255">
        <f t="shared" si="27"/>
        <v>980098.62</v>
      </c>
      <c r="U217" s="252" t="s">
        <v>406</v>
      </c>
      <c r="V217" s="256" t="s">
        <v>1161</v>
      </c>
      <c r="W217" s="275" t="s">
        <v>194</v>
      </c>
      <c r="X217" s="275" t="s">
        <v>194</v>
      </c>
      <c r="Y217" s="275" t="s">
        <v>194</v>
      </c>
      <c r="Z217" s="275" t="s">
        <v>194</v>
      </c>
      <c r="AA217" s="275" t="s">
        <v>194</v>
      </c>
      <c r="AB217" s="275" t="s">
        <v>194</v>
      </c>
      <c r="AC217" s="275" t="s">
        <v>194</v>
      </c>
      <c r="AD217" s="275" t="s">
        <v>194</v>
      </c>
      <c r="AE217" s="249" t="s">
        <v>194</v>
      </c>
      <c r="AF217" s="249" t="s">
        <v>194</v>
      </c>
      <c r="AG217" s="249" t="s">
        <v>194</v>
      </c>
      <c r="AH217" s="249" t="s">
        <v>194</v>
      </c>
      <c r="AI217" s="249" t="s">
        <v>194</v>
      </c>
      <c r="AJ217" s="249" t="s">
        <v>194</v>
      </c>
      <c r="AK217" s="249" t="s">
        <v>194</v>
      </c>
      <c r="AL217" s="253" t="s">
        <v>1237</v>
      </c>
      <c r="AM217" s="299" t="s">
        <v>1322</v>
      </c>
    </row>
    <row r="218" spans="1:39" s="239" customFormat="1" ht="16.5">
      <c r="A218" s="92">
        <v>86</v>
      </c>
      <c r="B218" s="346" t="s">
        <v>677</v>
      </c>
      <c r="C218" s="347"/>
      <c r="D218" s="159">
        <v>44159</v>
      </c>
      <c r="E218" s="160" t="s">
        <v>73</v>
      </c>
      <c r="F218" s="162" t="s">
        <v>1035</v>
      </c>
      <c r="G218" s="162" t="s">
        <v>1036</v>
      </c>
      <c r="H218" s="162" t="s">
        <v>703</v>
      </c>
      <c r="I218" s="93" t="s">
        <v>1037</v>
      </c>
      <c r="J218" s="93"/>
      <c r="K218" s="93" t="s">
        <v>293</v>
      </c>
      <c r="L218" s="93" t="s">
        <v>1038</v>
      </c>
      <c r="M218" s="67" t="s">
        <v>328</v>
      </c>
      <c r="N218" s="93" t="s">
        <v>329</v>
      </c>
      <c r="O218" s="94" t="s">
        <v>375</v>
      </c>
      <c r="P218" s="94" t="s">
        <v>1182</v>
      </c>
      <c r="Q218" s="63">
        <v>14814</v>
      </c>
      <c r="R218" s="75">
        <f t="shared" si="27"/>
        <v>-14814</v>
      </c>
      <c r="S218" s="63">
        <v>-1243683.99</v>
      </c>
      <c r="T218" s="75">
        <f t="shared" si="27"/>
        <v>1243683.99</v>
      </c>
      <c r="U218" s="101" t="s">
        <v>406</v>
      </c>
      <c r="V218" s="109" t="s">
        <v>1161</v>
      </c>
      <c r="W218" s="69"/>
      <c r="X218" s="69"/>
      <c r="Y218" s="69"/>
      <c r="Z218" s="69"/>
      <c r="AA218" s="69"/>
      <c r="AB218" s="69"/>
      <c r="AC218" s="69"/>
      <c r="AD218" s="69"/>
      <c r="AE218" s="93"/>
      <c r="AF218" s="93"/>
      <c r="AG218" s="93"/>
      <c r="AH218" s="93"/>
      <c r="AI218" s="93"/>
      <c r="AJ218" s="93"/>
      <c r="AK218" s="93"/>
      <c r="AL218" s="108"/>
      <c r="AM218" s="302"/>
    </row>
    <row r="219" spans="1:39" s="239" customFormat="1" ht="16.5">
      <c r="A219" s="92">
        <v>86</v>
      </c>
      <c r="B219" s="346" t="s">
        <v>677</v>
      </c>
      <c r="C219" s="347"/>
      <c r="D219" s="159">
        <v>44159</v>
      </c>
      <c r="E219" s="160" t="s">
        <v>73</v>
      </c>
      <c r="F219" s="162" t="s">
        <v>1035</v>
      </c>
      <c r="G219" s="162" t="s">
        <v>1036</v>
      </c>
      <c r="H219" s="162" t="s">
        <v>703</v>
      </c>
      <c r="I219" s="93" t="s">
        <v>1037</v>
      </c>
      <c r="J219" s="93"/>
      <c r="K219" s="93" t="s">
        <v>293</v>
      </c>
      <c r="L219" s="93" t="s">
        <v>1038</v>
      </c>
      <c r="M219" s="67" t="s">
        <v>328</v>
      </c>
      <c r="N219" s="93" t="s">
        <v>329</v>
      </c>
      <c r="O219" s="94" t="s">
        <v>375</v>
      </c>
      <c r="P219" s="94" t="s">
        <v>1182</v>
      </c>
      <c r="Q219" s="63">
        <v>14351</v>
      </c>
      <c r="R219" s="75">
        <f t="shared" si="27"/>
        <v>-14351</v>
      </c>
      <c r="S219" s="63">
        <v>-1204816.82</v>
      </c>
      <c r="T219" s="75">
        <f t="shared" si="27"/>
        <v>1204816.82</v>
      </c>
      <c r="U219" s="101" t="s">
        <v>406</v>
      </c>
      <c r="V219" s="109" t="s">
        <v>1161</v>
      </c>
      <c r="W219" s="69"/>
      <c r="X219" s="69"/>
      <c r="Y219" s="69"/>
      <c r="Z219" s="69"/>
      <c r="AA219" s="69"/>
      <c r="AB219" s="69"/>
      <c r="AC219" s="69"/>
      <c r="AD219" s="69"/>
      <c r="AE219" s="93"/>
      <c r="AF219" s="93"/>
      <c r="AG219" s="93"/>
      <c r="AH219" s="93"/>
      <c r="AI219" s="93"/>
      <c r="AJ219" s="93"/>
      <c r="AK219" s="93"/>
      <c r="AL219" s="108"/>
      <c r="AM219" s="302"/>
    </row>
    <row r="220" spans="1:39" s="239" customFormat="1" ht="16.5">
      <c r="A220" s="92">
        <v>86</v>
      </c>
      <c r="B220" s="346" t="s">
        <v>677</v>
      </c>
      <c r="C220" s="347"/>
      <c r="D220" s="159">
        <v>44159</v>
      </c>
      <c r="E220" s="160" t="s">
        <v>73</v>
      </c>
      <c r="F220" s="162" t="s">
        <v>1035</v>
      </c>
      <c r="G220" s="162" t="s">
        <v>1036</v>
      </c>
      <c r="H220" s="162" t="s">
        <v>703</v>
      </c>
      <c r="I220" s="93" t="s">
        <v>1037</v>
      </c>
      <c r="J220" s="93"/>
      <c r="K220" s="93" t="s">
        <v>293</v>
      </c>
      <c r="L220" s="93" t="s">
        <v>1038</v>
      </c>
      <c r="M220" s="67" t="s">
        <v>328</v>
      </c>
      <c r="N220" s="93" t="s">
        <v>329</v>
      </c>
      <c r="O220" s="94" t="s">
        <v>375</v>
      </c>
      <c r="P220" s="94" t="s">
        <v>1182</v>
      </c>
      <c r="Q220" s="63">
        <v>5532</v>
      </c>
      <c r="R220" s="75">
        <f t="shared" si="27"/>
        <v>-5532</v>
      </c>
      <c r="S220" s="63">
        <v>-464445.82</v>
      </c>
      <c r="T220" s="75">
        <f t="shared" si="27"/>
        <v>464445.82</v>
      </c>
      <c r="U220" s="101" t="s">
        <v>406</v>
      </c>
      <c r="V220" s="109" t="s">
        <v>1161</v>
      </c>
      <c r="W220" s="69"/>
      <c r="X220" s="69"/>
      <c r="Y220" s="69"/>
      <c r="Z220" s="69"/>
      <c r="AA220" s="69"/>
      <c r="AB220" s="69"/>
      <c r="AC220" s="69"/>
      <c r="AD220" s="69"/>
      <c r="AE220" s="93"/>
      <c r="AF220" s="93"/>
      <c r="AG220" s="93"/>
      <c r="AH220" s="93"/>
      <c r="AI220" s="93"/>
      <c r="AJ220" s="93"/>
      <c r="AK220" s="93"/>
      <c r="AL220" s="108"/>
      <c r="AM220" s="302"/>
    </row>
    <row r="221" spans="1:39" s="239" customFormat="1" ht="16.5">
      <c r="A221" s="92">
        <v>86</v>
      </c>
      <c r="B221" s="346" t="s">
        <v>677</v>
      </c>
      <c r="C221" s="347"/>
      <c r="D221" s="159">
        <v>44159</v>
      </c>
      <c r="E221" s="160" t="s">
        <v>73</v>
      </c>
      <c r="F221" s="162" t="s">
        <v>1035</v>
      </c>
      <c r="G221" s="162" t="s">
        <v>1036</v>
      </c>
      <c r="H221" s="162" t="s">
        <v>703</v>
      </c>
      <c r="I221" s="93" t="s">
        <v>1037</v>
      </c>
      <c r="J221" s="93"/>
      <c r="K221" s="93" t="s">
        <v>293</v>
      </c>
      <c r="L221" s="93" t="s">
        <v>1038</v>
      </c>
      <c r="M221" s="67" t="s">
        <v>328</v>
      </c>
      <c r="N221" s="93" t="s">
        <v>329</v>
      </c>
      <c r="O221" s="94" t="s">
        <v>375</v>
      </c>
      <c r="P221" s="94" t="s">
        <v>1182</v>
      </c>
      <c r="Q221" s="63">
        <v>5541</v>
      </c>
      <c r="R221" s="75">
        <f t="shared" si="27"/>
        <v>-5541</v>
      </c>
      <c r="S221" s="63">
        <v>-465182.9</v>
      </c>
      <c r="T221" s="75">
        <f t="shared" si="27"/>
        <v>465182.9</v>
      </c>
      <c r="U221" s="101" t="s">
        <v>406</v>
      </c>
      <c r="V221" s="109" t="s">
        <v>1161</v>
      </c>
      <c r="W221" s="69"/>
      <c r="X221" s="69"/>
      <c r="Y221" s="69"/>
      <c r="Z221" s="69"/>
      <c r="AA221" s="69"/>
      <c r="AB221" s="69"/>
      <c r="AC221" s="69"/>
      <c r="AD221" s="69"/>
      <c r="AE221" s="93"/>
      <c r="AF221" s="93"/>
      <c r="AG221" s="93"/>
      <c r="AH221" s="93"/>
      <c r="AI221" s="93"/>
      <c r="AJ221" s="93"/>
      <c r="AK221" s="93"/>
      <c r="AL221" s="108"/>
      <c r="AM221" s="302"/>
    </row>
    <row r="222" spans="1:39" s="239" customFormat="1" ht="16.5">
      <c r="A222" s="92">
        <v>86</v>
      </c>
      <c r="B222" s="346" t="s">
        <v>677</v>
      </c>
      <c r="C222" s="347"/>
      <c r="D222" s="159">
        <v>44159</v>
      </c>
      <c r="E222" s="160" t="s">
        <v>73</v>
      </c>
      <c r="F222" s="162" t="s">
        <v>1035</v>
      </c>
      <c r="G222" s="162" t="s">
        <v>1036</v>
      </c>
      <c r="H222" s="162" t="s">
        <v>703</v>
      </c>
      <c r="I222" s="93" t="s">
        <v>1037</v>
      </c>
      <c r="J222" s="93"/>
      <c r="K222" s="93" t="s">
        <v>293</v>
      </c>
      <c r="L222" s="93" t="s">
        <v>1038</v>
      </c>
      <c r="M222" s="67" t="s">
        <v>328</v>
      </c>
      <c r="N222" s="93" t="s">
        <v>329</v>
      </c>
      <c r="O222" s="94" t="s">
        <v>375</v>
      </c>
      <c r="P222" s="94" t="s">
        <v>1182</v>
      </c>
      <c r="Q222" s="63">
        <v>3480</v>
      </c>
      <c r="R222" s="75">
        <f t="shared" si="27"/>
        <v>-3480</v>
      </c>
      <c r="S222" s="63">
        <v>-292221.56</v>
      </c>
      <c r="T222" s="75">
        <f t="shared" si="27"/>
        <v>292221.56</v>
      </c>
      <c r="U222" s="101" t="s">
        <v>406</v>
      </c>
      <c r="V222" s="109" t="s">
        <v>1161</v>
      </c>
      <c r="W222" s="69"/>
      <c r="X222" s="69"/>
      <c r="Y222" s="69"/>
      <c r="Z222" s="69"/>
      <c r="AA222" s="69"/>
      <c r="AB222" s="69"/>
      <c r="AC222" s="69"/>
      <c r="AD222" s="69"/>
      <c r="AE222" s="93"/>
      <c r="AF222" s="93"/>
      <c r="AG222" s="93"/>
      <c r="AH222" s="93"/>
      <c r="AI222" s="93"/>
      <c r="AJ222" s="93"/>
      <c r="AK222" s="93"/>
      <c r="AL222" s="108"/>
      <c r="AM222" s="302"/>
    </row>
    <row r="223" spans="1:39" s="239" customFormat="1" ht="16.5">
      <c r="A223" s="92">
        <v>86</v>
      </c>
      <c r="B223" s="346" t="s">
        <v>677</v>
      </c>
      <c r="C223" s="347"/>
      <c r="D223" s="159">
        <v>44159</v>
      </c>
      <c r="E223" s="160" t="s">
        <v>73</v>
      </c>
      <c r="F223" s="162" t="s">
        <v>1035</v>
      </c>
      <c r="G223" s="162" t="s">
        <v>1036</v>
      </c>
      <c r="H223" s="162" t="s">
        <v>703</v>
      </c>
      <c r="I223" s="93" t="s">
        <v>1037</v>
      </c>
      <c r="J223" s="93"/>
      <c r="K223" s="93" t="s">
        <v>293</v>
      </c>
      <c r="L223" s="93" t="s">
        <v>1038</v>
      </c>
      <c r="M223" s="67" t="s">
        <v>328</v>
      </c>
      <c r="N223" s="93" t="s">
        <v>329</v>
      </c>
      <c r="O223" s="94" t="s">
        <v>375</v>
      </c>
      <c r="P223" s="94" t="s">
        <v>1182</v>
      </c>
      <c r="Q223" s="63">
        <v>3577</v>
      </c>
      <c r="R223" s="75">
        <f t="shared" si="27"/>
        <v>-3577</v>
      </c>
      <c r="S223" s="63">
        <v>-300367.21999999997</v>
      </c>
      <c r="T223" s="75">
        <f t="shared" si="27"/>
        <v>300367.21999999997</v>
      </c>
      <c r="U223" s="101" t="s">
        <v>406</v>
      </c>
      <c r="V223" s="109" t="s">
        <v>1161</v>
      </c>
      <c r="W223" s="69"/>
      <c r="X223" s="69"/>
      <c r="Y223" s="69"/>
      <c r="Z223" s="69"/>
      <c r="AA223" s="69"/>
      <c r="AB223" s="69"/>
      <c r="AC223" s="69"/>
      <c r="AD223" s="69"/>
      <c r="AE223" s="93"/>
      <c r="AF223" s="93"/>
      <c r="AG223" s="93"/>
      <c r="AH223" s="93"/>
      <c r="AI223" s="93"/>
      <c r="AJ223" s="93"/>
      <c r="AK223" s="93"/>
      <c r="AL223" s="108"/>
      <c r="AM223" s="302"/>
    </row>
    <row r="224" spans="1:39" s="239" customFormat="1" ht="16.5">
      <c r="A224" s="92"/>
      <c r="B224" s="157"/>
      <c r="C224" s="158"/>
      <c r="D224" s="159"/>
      <c r="E224" s="160"/>
      <c r="F224" s="67"/>
      <c r="G224" s="93"/>
      <c r="H224" s="93"/>
      <c r="I224" s="93"/>
      <c r="J224" s="93"/>
      <c r="K224" s="93"/>
      <c r="L224" s="67"/>
      <c r="M224" s="67"/>
      <c r="N224" s="93"/>
      <c r="O224" s="193" t="s">
        <v>863</v>
      </c>
      <c r="P224" s="94"/>
      <c r="Q224" s="165">
        <f t="shared" ref="Q224:S224" si="28">SUM(Q217:Q223)</f>
        <v>58969</v>
      </c>
      <c r="R224" s="165">
        <f t="shared" si="28"/>
        <v>-58969</v>
      </c>
      <c r="S224" s="165">
        <f t="shared" si="28"/>
        <v>-4950816.9299999988</v>
      </c>
      <c r="T224" s="165">
        <f t="shared" ref="T224" si="29">SUM(T217:T223)</f>
        <v>4950816.9299999988</v>
      </c>
      <c r="U224" s="101"/>
      <c r="V224" s="109"/>
      <c r="W224" s="69"/>
      <c r="X224" s="69"/>
      <c r="Y224" s="69"/>
      <c r="Z224" s="69"/>
      <c r="AA224" s="69"/>
      <c r="AB224" s="69"/>
      <c r="AC224" s="69"/>
      <c r="AD224" s="69"/>
      <c r="AE224" s="93"/>
      <c r="AF224" s="93"/>
      <c r="AG224" s="93"/>
      <c r="AH224" s="93"/>
      <c r="AI224" s="93"/>
      <c r="AJ224" s="93"/>
      <c r="AK224" s="93"/>
      <c r="AL224" s="108"/>
      <c r="AM224" s="302"/>
    </row>
    <row r="225" spans="1:40" s="239" customFormat="1" ht="16.5">
      <c r="A225" s="245">
        <v>87</v>
      </c>
      <c r="B225" s="344" t="s">
        <v>675</v>
      </c>
      <c r="C225" s="345"/>
      <c r="D225" s="246">
        <v>44104</v>
      </c>
      <c r="E225" s="247" t="s">
        <v>73</v>
      </c>
      <c r="F225" s="254" t="s">
        <v>1031</v>
      </c>
      <c r="G225" s="254" t="s">
        <v>1032</v>
      </c>
      <c r="H225" s="254" t="s">
        <v>692</v>
      </c>
      <c r="I225" s="249" t="s">
        <v>1033</v>
      </c>
      <c r="J225" s="321">
        <v>44104</v>
      </c>
      <c r="K225" s="249" t="s">
        <v>188</v>
      </c>
      <c r="L225" s="249" t="s">
        <v>178</v>
      </c>
      <c r="M225" s="248" t="s">
        <v>328</v>
      </c>
      <c r="N225" s="249" t="s">
        <v>371</v>
      </c>
      <c r="O225" s="249" t="s">
        <v>1034</v>
      </c>
      <c r="P225" s="249" t="s">
        <v>1183</v>
      </c>
      <c r="Q225" s="250">
        <v>11099</v>
      </c>
      <c r="R225" s="255">
        <f>-Q225</f>
        <v>-11099</v>
      </c>
      <c r="S225" s="250">
        <v>-931815.62</v>
      </c>
      <c r="T225" s="255">
        <f>-S225</f>
        <v>931815.62</v>
      </c>
      <c r="U225" s="252" t="s">
        <v>406</v>
      </c>
      <c r="V225" s="256" t="s">
        <v>726</v>
      </c>
      <c r="W225" s="275" t="s">
        <v>194</v>
      </c>
      <c r="X225" s="275" t="s">
        <v>194</v>
      </c>
      <c r="Y225" s="275" t="s">
        <v>194</v>
      </c>
      <c r="Z225" s="275" t="s">
        <v>194</v>
      </c>
      <c r="AA225" s="275" t="s">
        <v>194</v>
      </c>
      <c r="AB225" s="275" t="s">
        <v>194</v>
      </c>
      <c r="AC225" s="275" t="s">
        <v>194</v>
      </c>
      <c r="AD225" s="275" t="s">
        <v>194</v>
      </c>
      <c r="AE225" s="249" t="s">
        <v>194</v>
      </c>
      <c r="AF225" s="249" t="s">
        <v>194</v>
      </c>
      <c r="AG225" s="249" t="s">
        <v>194</v>
      </c>
      <c r="AH225" s="249" t="s">
        <v>194</v>
      </c>
      <c r="AI225" s="249" t="s">
        <v>194</v>
      </c>
      <c r="AJ225" s="249" t="s">
        <v>194</v>
      </c>
      <c r="AK225" s="249" t="s">
        <v>194</v>
      </c>
      <c r="AL225" s="253" t="s">
        <v>1237</v>
      </c>
      <c r="AM225" s="299" t="s">
        <v>1323</v>
      </c>
    </row>
    <row r="226" spans="1:40" s="239" customFormat="1" ht="16.5">
      <c r="A226" s="245">
        <v>88</v>
      </c>
      <c r="B226" s="344" t="s">
        <v>673</v>
      </c>
      <c r="C226" s="345"/>
      <c r="D226" s="246">
        <v>44292</v>
      </c>
      <c r="E226" s="247" t="s">
        <v>73</v>
      </c>
      <c r="F226" s="254" t="s">
        <v>1085</v>
      </c>
      <c r="G226" s="254" t="s">
        <v>1086</v>
      </c>
      <c r="H226" s="254" t="s">
        <v>930</v>
      </c>
      <c r="I226" s="249" t="s">
        <v>1087</v>
      </c>
      <c r="J226" s="332">
        <v>44292</v>
      </c>
      <c r="K226" s="249" t="s">
        <v>293</v>
      </c>
      <c r="L226" s="248" t="s">
        <v>294</v>
      </c>
      <c r="M226" s="248" t="s">
        <v>182</v>
      </c>
      <c r="N226" s="249" t="s">
        <v>371</v>
      </c>
      <c r="O226" s="253" t="s">
        <v>375</v>
      </c>
      <c r="P226" s="253" t="s">
        <v>1198</v>
      </c>
      <c r="Q226" s="250">
        <v>10429</v>
      </c>
      <c r="R226" s="255">
        <f>-Q226</f>
        <v>-10429</v>
      </c>
      <c r="S226" s="250">
        <v>-875528.82</v>
      </c>
      <c r="T226" s="255">
        <f>-S226</f>
        <v>875528.82</v>
      </c>
      <c r="U226" s="252" t="s">
        <v>406</v>
      </c>
      <c r="V226" s="256" t="s">
        <v>1193</v>
      </c>
      <c r="W226" s="275" t="s">
        <v>194</v>
      </c>
      <c r="X226" s="275" t="s">
        <v>194</v>
      </c>
      <c r="Y226" s="275" t="s">
        <v>194</v>
      </c>
      <c r="Z226" s="275" t="s">
        <v>194</v>
      </c>
      <c r="AA226" s="275" t="s">
        <v>194</v>
      </c>
      <c r="AB226" s="275" t="s">
        <v>194</v>
      </c>
      <c r="AC226" s="275" t="s">
        <v>194</v>
      </c>
      <c r="AD226" s="275" t="s">
        <v>194</v>
      </c>
      <c r="AE226" s="249" t="s">
        <v>194</v>
      </c>
      <c r="AF226" s="249" t="s">
        <v>194</v>
      </c>
      <c r="AG226" s="249" t="s">
        <v>194</v>
      </c>
      <c r="AH226" s="249" t="s">
        <v>194</v>
      </c>
      <c r="AI226" s="249" t="s">
        <v>194</v>
      </c>
      <c r="AJ226" s="249" t="s">
        <v>194</v>
      </c>
      <c r="AK226" s="249" t="s">
        <v>194</v>
      </c>
      <c r="AL226" s="253" t="s">
        <v>1237</v>
      </c>
      <c r="AM226" s="299" t="s">
        <v>1324</v>
      </c>
    </row>
    <row r="227" spans="1:40" s="239" customFormat="1" ht="16.5">
      <c r="A227" s="245">
        <v>89</v>
      </c>
      <c r="B227" s="368" t="s">
        <v>679</v>
      </c>
      <c r="C227" s="368"/>
      <c r="D227" s="246">
        <v>44164</v>
      </c>
      <c r="E227" s="257" t="s">
        <v>73</v>
      </c>
      <c r="F227" s="254" t="s">
        <v>1039</v>
      </c>
      <c r="G227" s="254" t="s">
        <v>1040</v>
      </c>
      <c r="H227" s="254" t="s">
        <v>703</v>
      </c>
      <c r="I227" s="249" t="s">
        <v>1041</v>
      </c>
      <c r="J227" s="321">
        <v>44161</v>
      </c>
      <c r="K227" s="249" t="s">
        <v>188</v>
      </c>
      <c r="L227" s="249" t="s">
        <v>1042</v>
      </c>
      <c r="M227" s="249" t="s">
        <v>1044</v>
      </c>
      <c r="N227" s="249" t="s">
        <v>1043</v>
      </c>
      <c r="O227" s="249" t="s">
        <v>1045</v>
      </c>
      <c r="P227" s="249" t="s">
        <v>1184</v>
      </c>
      <c r="Q227" s="250">
        <v>9807</v>
      </c>
      <c r="R227" s="255">
        <f>-Q227</f>
        <v>-9807</v>
      </c>
      <c r="S227" s="250">
        <v>-823339.63</v>
      </c>
      <c r="T227" s="255">
        <f>-S227</f>
        <v>823339.63</v>
      </c>
      <c r="U227" s="252" t="s">
        <v>406</v>
      </c>
      <c r="V227" s="256" t="s">
        <v>1185</v>
      </c>
      <c r="W227" s="275" t="s">
        <v>194</v>
      </c>
      <c r="X227" s="275" t="s">
        <v>194</v>
      </c>
      <c r="Y227" s="275" t="s">
        <v>194</v>
      </c>
      <c r="Z227" s="275" t="s">
        <v>194</v>
      </c>
      <c r="AA227" s="275" t="s">
        <v>194</v>
      </c>
      <c r="AB227" s="275" t="s">
        <v>194</v>
      </c>
      <c r="AC227" s="275" t="s">
        <v>194</v>
      </c>
      <c r="AD227" s="275" t="s">
        <v>194</v>
      </c>
      <c r="AE227" s="249" t="s">
        <v>194</v>
      </c>
      <c r="AF227" s="249" t="s">
        <v>194</v>
      </c>
      <c r="AG227" s="249" t="s">
        <v>194</v>
      </c>
      <c r="AH227" s="249" t="s">
        <v>194</v>
      </c>
      <c r="AI227" s="249" t="s">
        <v>194</v>
      </c>
      <c r="AJ227" s="249" t="s">
        <v>194</v>
      </c>
      <c r="AK227" s="249" t="s">
        <v>194</v>
      </c>
      <c r="AL227" s="253" t="s">
        <v>1237</v>
      </c>
      <c r="AM227" s="299" t="s">
        <v>1325</v>
      </c>
    </row>
    <row r="228" spans="1:40" s="239" customFormat="1" ht="16.5">
      <c r="A228" s="92">
        <v>89</v>
      </c>
      <c r="B228" s="360" t="s">
        <v>679</v>
      </c>
      <c r="C228" s="360"/>
      <c r="D228" s="159">
        <v>44164</v>
      </c>
      <c r="E228" s="174" t="s">
        <v>73</v>
      </c>
      <c r="F228" s="162" t="s">
        <v>1039</v>
      </c>
      <c r="G228" s="162" t="s">
        <v>1040</v>
      </c>
      <c r="H228" s="162" t="s">
        <v>703</v>
      </c>
      <c r="I228" s="93" t="s">
        <v>1041</v>
      </c>
      <c r="J228" s="93"/>
      <c r="K228" s="93" t="s">
        <v>188</v>
      </c>
      <c r="L228" s="93" t="s">
        <v>1042</v>
      </c>
      <c r="M228" s="93" t="s">
        <v>1044</v>
      </c>
      <c r="N228" s="93" t="s">
        <v>1043</v>
      </c>
      <c r="O228" s="93" t="s">
        <v>1045</v>
      </c>
      <c r="P228" s="93" t="s">
        <v>1184</v>
      </c>
      <c r="Q228" s="63">
        <v>4259</v>
      </c>
      <c r="R228" s="75">
        <f>-Q228</f>
        <v>-4259</v>
      </c>
      <c r="S228" s="63">
        <v>-357569.07</v>
      </c>
      <c r="T228" s="75">
        <f>-S228</f>
        <v>357569.07</v>
      </c>
      <c r="U228" s="101" t="s">
        <v>406</v>
      </c>
      <c r="V228" s="109" t="s">
        <v>1185</v>
      </c>
      <c r="W228" s="69"/>
      <c r="X228" s="69"/>
      <c r="Y228" s="69"/>
      <c r="Z228" s="69"/>
      <c r="AA228" s="69"/>
      <c r="AB228" s="69"/>
      <c r="AC228" s="69"/>
      <c r="AD228" s="69"/>
      <c r="AE228" s="93"/>
      <c r="AF228" s="93"/>
      <c r="AG228" s="93"/>
      <c r="AH228" s="93"/>
      <c r="AI228" s="93"/>
      <c r="AJ228" s="93"/>
      <c r="AK228" s="93"/>
      <c r="AL228" s="108"/>
      <c r="AM228" s="302"/>
    </row>
    <row r="229" spans="1:40" s="239" customFormat="1" ht="16.5">
      <c r="A229" s="92">
        <v>89</v>
      </c>
      <c r="B229" s="371" t="s">
        <v>679</v>
      </c>
      <c r="C229" s="371"/>
      <c r="D229" s="167">
        <v>44164</v>
      </c>
      <c r="E229" s="182" t="s">
        <v>73</v>
      </c>
      <c r="F229" s="162" t="s">
        <v>1039</v>
      </c>
      <c r="G229" s="162" t="s">
        <v>1040</v>
      </c>
      <c r="H229" s="162" t="s">
        <v>703</v>
      </c>
      <c r="I229" s="156" t="s">
        <v>1041</v>
      </c>
      <c r="J229" s="156"/>
      <c r="K229" s="156" t="s">
        <v>188</v>
      </c>
      <c r="L229" s="156" t="s">
        <v>1042</v>
      </c>
      <c r="M229" s="156" t="s">
        <v>1044</v>
      </c>
      <c r="N229" s="156" t="s">
        <v>1043</v>
      </c>
      <c r="O229" s="156" t="s">
        <v>1045</v>
      </c>
      <c r="P229" s="93" t="s">
        <v>1184</v>
      </c>
      <c r="Q229" s="169">
        <v>9716</v>
      </c>
      <c r="R229" s="170">
        <f>-Q229</f>
        <v>-9716</v>
      </c>
      <c r="S229" s="169">
        <v>-815731.24</v>
      </c>
      <c r="T229" s="170">
        <f>-S229</f>
        <v>815731.24</v>
      </c>
      <c r="U229" s="171" t="s">
        <v>406</v>
      </c>
      <c r="V229" s="109" t="s">
        <v>1185</v>
      </c>
      <c r="W229" s="183"/>
      <c r="X229" s="183"/>
      <c r="Y229" s="183"/>
      <c r="Z229" s="183"/>
      <c r="AA229" s="183"/>
      <c r="AB229" s="183"/>
      <c r="AC229" s="183"/>
      <c r="AD229" s="183"/>
      <c r="AE229" s="156"/>
      <c r="AF229" s="93"/>
      <c r="AG229" s="93"/>
      <c r="AH229" s="93"/>
      <c r="AI229" s="93"/>
      <c r="AJ229" s="93"/>
      <c r="AK229" s="93"/>
      <c r="AL229" s="108"/>
      <c r="AM229" s="302"/>
    </row>
    <row r="230" spans="1:40" s="239" customFormat="1" ht="16.5">
      <c r="A230" s="92"/>
      <c r="B230" s="360"/>
      <c r="C230" s="360"/>
      <c r="D230" s="159"/>
      <c r="E230" s="174"/>
      <c r="F230" s="162"/>
      <c r="G230" s="162"/>
      <c r="H230" s="162"/>
      <c r="I230" s="93"/>
      <c r="J230" s="93"/>
      <c r="K230" s="93"/>
      <c r="L230" s="93"/>
      <c r="M230" s="93"/>
      <c r="N230" s="93"/>
      <c r="O230" s="164" t="s">
        <v>803</v>
      </c>
      <c r="P230" s="93"/>
      <c r="Q230" s="165">
        <f t="shared" ref="Q230:S230" si="30">SUM(Q229+Q228+Q227)</f>
        <v>23782</v>
      </c>
      <c r="R230" s="165">
        <f t="shared" si="30"/>
        <v>-23782</v>
      </c>
      <c r="S230" s="165">
        <f t="shared" si="30"/>
        <v>-1996639.94</v>
      </c>
      <c r="T230" s="165">
        <f t="shared" ref="T230" si="31">SUM(T229+T228+T227)</f>
        <v>1996639.94</v>
      </c>
      <c r="U230" s="101"/>
      <c r="V230" s="109"/>
      <c r="W230" s="69"/>
      <c r="X230" s="69"/>
      <c r="Y230" s="69"/>
      <c r="Z230" s="69"/>
      <c r="AA230" s="69"/>
      <c r="AB230" s="69"/>
      <c r="AC230" s="69"/>
      <c r="AD230" s="69"/>
      <c r="AE230" s="93"/>
      <c r="AF230" s="93"/>
      <c r="AG230" s="93"/>
      <c r="AH230" s="93"/>
      <c r="AI230" s="93"/>
      <c r="AJ230" s="93"/>
      <c r="AK230" s="93"/>
      <c r="AL230" s="108"/>
      <c r="AM230" s="302"/>
    </row>
    <row r="231" spans="1:40" s="239" customFormat="1" ht="16.5">
      <c r="A231" s="245">
        <v>90</v>
      </c>
      <c r="B231" s="344" t="s">
        <v>680</v>
      </c>
      <c r="C231" s="345"/>
      <c r="D231" s="246">
        <v>44219</v>
      </c>
      <c r="E231" s="247" t="s">
        <v>73</v>
      </c>
      <c r="F231" s="254" t="s">
        <v>1070</v>
      </c>
      <c r="G231" s="254" t="s">
        <v>1071</v>
      </c>
      <c r="H231" s="254" t="s">
        <v>944</v>
      </c>
      <c r="I231" s="249" t="s">
        <v>1072</v>
      </c>
      <c r="J231" s="332">
        <v>44219</v>
      </c>
      <c r="K231" s="249" t="s">
        <v>188</v>
      </c>
      <c r="L231" s="248" t="s">
        <v>189</v>
      </c>
      <c r="M231" s="248" t="s">
        <v>191</v>
      </c>
      <c r="N231" s="249" t="s">
        <v>950</v>
      </c>
      <c r="O231" s="249" t="s">
        <v>190</v>
      </c>
      <c r="P231" s="249" t="s">
        <v>1186</v>
      </c>
      <c r="Q231" s="250">
        <v>8527</v>
      </c>
      <c r="R231" s="255">
        <f t="shared" ref="R231:T238" si="32">-Q231</f>
        <v>-8527</v>
      </c>
      <c r="S231" s="250">
        <v>-715876.91</v>
      </c>
      <c r="T231" s="255">
        <f t="shared" si="32"/>
        <v>715876.91</v>
      </c>
      <c r="U231" s="252" t="s">
        <v>406</v>
      </c>
      <c r="V231" s="256" t="s">
        <v>1187</v>
      </c>
      <c r="W231" s="275" t="s">
        <v>194</v>
      </c>
      <c r="X231" s="275" t="s">
        <v>194</v>
      </c>
      <c r="Y231" s="275" t="s">
        <v>194</v>
      </c>
      <c r="Z231" s="275" t="s">
        <v>194</v>
      </c>
      <c r="AA231" s="275" t="s">
        <v>194</v>
      </c>
      <c r="AB231" s="275" t="s">
        <v>194</v>
      </c>
      <c r="AC231" s="275" t="s">
        <v>194</v>
      </c>
      <c r="AD231" s="275" t="s">
        <v>194</v>
      </c>
      <c r="AE231" s="249" t="s">
        <v>194</v>
      </c>
      <c r="AF231" s="249" t="s">
        <v>194</v>
      </c>
      <c r="AG231" s="249" t="s">
        <v>194</v>
      </c>
      <c r="AH231" s="249" t="s">
        <v>194</v>
      </c>
      <c r="AI231" s="249" t="s">
        <v>194</v>
      </c>
      <c r="AJ231" s="249" t="s">
        <v>194</v>
      </c>
      <c r="AK231" s="249" t="s">
        <v>194</v>
      </c>
      <c r="AL231" s="253" t="s">
        <v>1237</v>
      </c>
      <c r="AM231" s="299" t="s">
        <v>1326</v>
      </c>
    </row>
    <row r="232" spans="1:40" s="239" customFormat="1" ht="16.5">
      <c r="A232" s="245">
        <v>91</v>
      </c>
      <c r="B232" s="344">
        <v>2018000484</v>
      </c>
      <c r="C232" s="345"/>
      <c r="D232" s="246">
        <v>44140</v>
      </c>
      <c r="E232" s="247" t="s">
        <v>73</v>
      </c>
      <c r="F232" s="248" t="s">
        <v>734</v>
      </c>
      <c r="G232" s="249" t="s">
        <v>735</v>
      </c>
      <c r="H232" s="249" t="s">
        <v>326</v>
      </c>
      <c r="I232" s="249" t="s">
        <v>736</v>
      </c>
      <c r="J232" s="321">
        <v>44150</v>
      </c>
      <c r="K232" s="249" t="s">
        <v>293</v>
      </c>
      <c r="L232" s="248" t="s">
        <v>294</v>
      </c>
      <c r="M232" s="248" t="s">
        <v>182</v>
      </c>
      <c r="N232" s="249" t="s">
        <v>295</v>
      </c>
      <c r="O232" s="249" t="str">
        <f>'[2]FINAL INVOICE'!$C$42</f>
        <v>MENS 98% COTTON 2% ELASTANE WOVEN PANT</v>
      </c>
      <c r="P232" s="249" t="s">
        <v>748</v>
      </c>
      <c r="Q232" s="250">
        <v>7808</v>
      </c>
      <c r="R232" s="255">
        <f t="shared" si="32"/>
        <v>-7808</v>
      </c>
      <c r="S232" s="250">
        <f>-655472</f>
        <v>-655472</v>
      </c>
      <c r="T232" s="255">
        <f t="shared" si="32"/>
        <v>655472</v>
      </c>
      <c r="U232" s="252" t="s">
        <v>406</v>
      </c>
      <c r="V232" s="256" t="s">
        <v>737</v>
      </c>
      <c r="W232" s="275" t="s">
        <v>194</v>
      </c>
      <c r="X232" s="275" t="s">
        <v>194</v>
      </c>
      <c r="Y232" s="275" t="s">
        <v>194</v>
      </c>
      <c r="Z232" s="275" t="s">
        <v>194</v>
      </c>
      <c r="AA232" s="275" t="s">
        <v>194</v>
      </c>
      <c r="AB232" s="275" t="s">
        <v>194</v>
      </c>
      <c r="AC232" s="275" t="s">
        <v>194</v>
      </c>
      <c r="AD232" s="275" t="s">
        <v>194</v>
      </c>
      <c r="AE232" s="249" t="s">
        <v>194</v>
      </c>
      <c r="AF232" s="249" t="s">
        <v>194</v>
      </c>
      <c r="AG232" s="249" t="s">
        <v>194</v>
      </c>
      <c r="AH232" s="249" t="s">
        <v>194</v>
      </c>
      <c r="AI232" s="249" t="s">
        <v>194</v>
      </c>
      <c r="AJ232" s="249" t="s">
        <v>194</v>
      </c>
      <c r="AK232" s="249" t="s">
        <v>194</v>
      </c>
      <c r="AL232" s="253" t="s">
        <v>1237</v>
      </c>
      <c r="AM232" s="299" t="s">
        <v>1327</v>
      </c>
    </row>
    <row r="233" spans="1:40" s="239" customFormat="1" ht="16.5">
      <c r="A233" s="245">
        <v>92</v>
      </c>
      <c r="B233" s="344" t="s">
        <v>681</v>
      </c>
      <c r="C233" s="345"/>
      <c r="D233" s="246">
        <v>44195</v>
      </c>
      <c r="E233" s="247" t="s">
        <v>73</v>
      </c>
      <c r="F233" s="254" t="s">
        <v>1057</v>
      </c>
      <c r="G233" s="254" t="s">
        <v>1058</v>
      </c>
      <c r="H233" s="254" t="s">
        <v>930</v>
      </c>
      <c r="I233" s="249" t="s">
        <v>1059</v>
      </c>
      <c r="J233" s="321">
        <v>44195</v>
      </c>
      <c r="K233" s="249" t="s">
        <v>188</v>
      </c>
      <c r="L233" s="249" t="s">
        <v>1060</v>
      </c>
      <c r="M233" s="248" t="s">
        <v>191</v>
      </c>
      <c r="N233" s="249" t="s">
        <v>1061</v>
      </c>
      <c r="O233" s="249" t="s">
        <v>190</v>
      </c>
      <c r="P233" s="249" t="s">
        <v>1188</v>
      </c>
      <c r="Q233" s="250">
        <v>7031</v>
      </c>
      <c r="R233" s="255">
        <f t="shared" si="32"/>
        <v>-7031</v>
      </c>
      <c r="S233" s="250">
        <v>-590292.75</v>
      </c>
      <c r="T233" s="255">
        <f t="shared" si="32"/>
        <v>590292.75</v>
      </c>
      <c r="U233" s="252" t="s">
        <v>406</v>
      </c>
      <c r="V233" s="256" t="s">
        <v>1189</v>
      </c>
      <c r="W233" s="275" t="s">
        <v>194</v>
      </c>
      <c r="X233" s="275" t="s">
        <v>194</v>
      </c>
      <c r="Y233" s="275" t="s">
        <v>194</v>
      </c>
      <c r="Z233" s="275" t="s">
        <v>194</v>
      </c>
      <c r="AA233" s="275" t="s">
        <v>194</v>
      </c>
      <c r="AB233" s="275" t="s">
        <v>194</v>
      </c>
      <c r="AC233" s="275" t="s">
        <v>194</v>
      </c>
      <c r="AD233" s="275" t="s">
        <v>194</v>
      </c>
      <c r="AE233" s="249" t="s">
        <v>194</v>
      </c>
      <c r="AF233" s="249" t="s">
        <v>194</v>
      </c>
      <c r="AG233" s="249" t="s">
        <v>194</v>
      </c>
      <c r="AH233" s="249" t="s">
        <v>194</v>
      </c>
      <c r="AI233" s="249" t="s">
        <v>194</v>
      </c>
      <c r="AJ233" s="249" t="s">
        <v>194</v>
      </c>
      <c r="AK233" s="249" t="s">
        <v>194</v>
      </c>
      <c r="AL233" s="253" t="s">
        <v>1237</v>
      </c>
      <c r="AM233" s="299" t="s">
        <v>1328</v>
      </c>
    </row>
    <row r="234" spans="1:40" s="239" customFormat="1" ht="16.5">
      <c r="A234" s="245">
        <v>93</v>
      </c>
      <c r="B234" s="344" t="s">
        <v>682</v>
      </c>
      <c r="C234" s="345"/>
      <c r="D234" s="246">
        <v>44299</v>
      </c>
      <c r="E234" s="247" t="s">
        <v>73</v>
      </c>
      <c r="F234" s="254" t="s">
        <v>1079</v>
      </c>
      <c r="G234" s="254" t="s">
        <v>1080</v>
      </c>
      <c r="H234" s="254" t="s">
        <v>1081</v>
      </c>
      <c r="I234" s="249" t="s">
        <v>1082</v>
      </c>
      <c r="J234" s="332">
        <v>44299</v>
      </c>
      <c r="K234" s="249" t="s">
        <v>188</v>
      </c>
      <c r="L234" s="249" t="s">
        <v>1083</v>
      </c>
      <c r="M234" s="248" t="s">
        <v>191</v>
      </c>
      <c r="N234" s="249" t="s">
        <v>941</v>
      </c>
      <c r="O234" s="249" t="s">
        <v>1084</v>
      </c>
      <c r="P234" s="249" t="s">
        <v>1199</v>
      </c>
      <c r="Q234" s="250">
        <v>6260</v>
      </c>
      <c r="R234" s="255">
        <f t="shared" si="32"/>
        <v>-6260</v>
      </c>
      <c r="S234" s="250">
        <v>-525598.35</v>
      </c>
      <c r="T234" s="255">
        <f t="shared" si="32"/>
        <v>525598.35</v>
      </c>
      <c r="U234" s="252" t="s">
        <v>406</v>
      </c>
      <c r="V234" s="256" t="s">
        <v>1194</v>
      </c>
      <c r="W234" s="275" t="s">
        <v>194</v>
      </c>
      <c r="X234" s="275" t="s">
        <v>194</v>
      </c>
      <c r="Y234" s="275" t="s">
        <v>194</v>
      </c>
      <c r="Z234" s="275" t="s">
        <v>194</v>
      </c>
      <c r="AA234" s="275" t="s">
        <v>194</v>
      </c>
      <c r="AB234" s="275" t="s">
        <v>194</v>
      </c>
      <c r="AC234" s="275" t="s">
        <v>194</v>
      </c>
      <c r="AD234" s="275" t="s">
        <v>194</v>
      </c>
      <c r="AE234" s="249" t="s">
        <v>194</v>
      </c>
      <c r="AF234" s="249" t="s">
        <v>194</v>
      </c>
      <c r="AG234" s="249" t="s">
        <v>194</v>
      </c>
      <c r="AH234" s="249" t="s">
        <v>194</v>
      </c>
      <c r="AI234" s="249" t="s">
        <v>194</v>
      </c>
      <c r="AJ234" s="249" t="s">
        <v>194</v>
      </c>
      <c r="AK234" s="249" t="s">
        <v>194</v>
      </c>
      <c r="AL234" s="253" t="s">
        <v>1237</v>
      </c>
      <c r="AM234" s="299" t="s">
        <v>1329</v>
      </c>
    </row>
    <row r="235" spans="1:40" s="239" customFormat="1" ht="16.5">
      <c r="A235" s="245">
        <v>94</v>
      </c>
      <c r="B235" s="344" t="s">
        <v>684</v>
      </c>
      <c r="C235" s="345"/>
      <c r="D235" s="246">
        <v>44219</v>
      </c>
      <c r="E235" s="247" t="s">
        <v>73</v>
      </c>
      <c r="F235" s="254" t="s">
        <v>1073</v>
      </c>
      <c r="G235" s="254" t="s">
        <v>1074</v>
      </c>
      <c r="H235" s="254" t="s">
        <v>930</v>
      </c>
      <c r="I235" s="249" t="s">
        <v>1075</v>
      </c>
      <c r="J235" s="332">
        <v>44219</v>
      </c>
      <c r="K235" s="249" t="s">
        <v>188</v>
      </c>
      <c r="L235" s="248" t="s">
        <v>189</v>
      </c>
      <c r="M235" s="248" t="s">
        <v>328</v>
      </c>
      <c r="N235" s="249" t="s">
        <v>907</v>
      </c>
      <c r="O235" s="249" t="s">
        <v>190</v>
      </c>
      <c r="P235" s="249" t="s">
        <v>1190</v>
      </c>
      <c r="Q235" s="250">
        <v>5448</v>
      </c>
      <c r="R235" s="255">
        <f t="shared" si="32"/>
        <v>-5448</v>
      </c>
      <c r="S235" s="250">
        <v>-457365.48</v>
      </c>
      <c r="T235" s="255">
        <f t="shared" si="32"/>
        <v>457365.48</v>
      </c>
      <c r="U235" s="252" t="s">
        <v>406</v>
      </c>
      <c r="V235" s="256" t="s">
        <v>1187</v>
      </c>
      <c r="W235" s="275" t="s">
        <v>194</v>
      </c>
      <c r="X235" s="275" t="s">
        <v>194</v>
      </c>
      <c r="Y235" s="275" t="s">
        <v>194</v>
      </c>
      <c r="Z235" s="275" t="s">
        <v>194</v>
      </c>
      <c r="AA235" s="275" t="s">
        <v>194</v>
      </c>
      <c r="AB235" s="275" t="s">
        <v>194</v>
      </c>
      <c r="AC235" s="275" t="s">
        <v>194</v>
      </c>
      <c r="AD235" s="275" t="s">
        <v>194</v>
      </c>
      <c r="AE235" s="249" t="s">
        <v>194</v>
      </c>
      <c r="AF235" s="249" t="s">
        <v>194</v>
      </c>
      <c r="AG235" s="249" t="s">
        <v>194</v>
      </c>
      <c r="AH235" s="249" t="s">
        <v>194</v>
      </c>
      <c r="AI235" s="249" t="s">
        <v>194</v>
      </c>
      <c r="AJ235" s="249" t="s">
        <v>194</v>
      </c>
      <c r="AK235" s="249" t="s">
        <v>194</v>
      </c>
      <c r="AL235" s="253" t="s">
        <v>1237</v>
      </c>
      <c r="AM235" s="299" t="s">
        <v>1330</v>
      </c>
    </row>
    <row r="236" spans="1:40" s="239" customFormat="1" ht="16.5">
      <c r="A236" s="245">
        <v>95</v>
      </c>
      <c r="B236" s="344" t="s">
        <v>683</v>
      </c>
      <c r="C236" s="345"/>
      <c r="D236" s="246">
        <v>44199</v>
      </c>
      <c r="E236" s="247" t="s">
        <v>73</v>
      </c>
      <c r="F236" s="254" t="s">
        <v>1062</v>
      </c>
      <c r="G236" s="254" t="s">
        <v>1063</v>
      </c>
      <c r="H236" s="254" t="s">
        <v>703</v>
      </c>
      <c r="I236" s="249" t="s">
        <v>1064</v>
      </c>
      <c r="J236" s="321">
        <v>44196</v>
      </c>
      <c r="K236" s="249" t="s">
        <v>188</v>
      </c>
      <c r="L236" s="249" t="s">
        <v>1065</v>
      </c>
      <c r="M236" s="249" t="s">
        <v>1066</v>
      </c>
      <c r="N236" s="249" t="s">
        <v>391</v>
      </c>
      <c r="O236" s="249" t="s">
        <v>1051</v>
      </c>
      <c r="P236" s="249" t="s">
        <v>1191</v>
      </c>
      <c r="Q236" s="250">
        <v>4334</v>
      </c>
      <c r="R236" s="255">
        <f t="shared" si="32"/>
        <v>-4334</v>
      </c>
      <c r="S236" s="250">
        <v>-363877.08</v>
      </c>
      <c r="T236" s="255">
        <f t="shared" si="32"/>
        <v>363877.08</v>
      </c>
      <c r="U236" s="252" t="s">
        <v>406</v>
      </c>
      <c r="V236" s="256" t="s">
        <v>1189</v>
      </c>
      <c r="W236" s="275" t="s">
        <v>194</v>
      </c>
      <c r="X236" s="275" t="s">
        <v>194</v>
      </c>
      <c r="Y236" s="275" t="s">
        <v>194</v>
      </c>
      <c r="Z236" s="275" t="s">
        <v>194</v>
      </c>
      <c r="AA236" s="275" t="s">
        <v>194</v>
      </c>
      <c r="AB236" s="275" t="s">
        <v>194</v>
      </c>
      <c r="AC236" s="275" t="s">
        <v>194</v>
      </c>
      <c r="AD236" s="275" t="s">
        <v>194</v>
      </c>
      <c r="AE236" s="249" t="s">
        <v>194</v>
      </c>
      <c r="AF236" s="249" t="s">
        <v>194</v>
      </c>
      <c r="AG236" s="249" t="s">
        <v>194</v>
      </c>
      <c r="AH236" s="249" t="s">
        <v>194</v>
      </c>
      <c r="AI236" s="249" t="s">
        <v>194</v>
      </c>
      <c r="AJ236" s="249" t="s">
        <v>194</v>
      </c>
      <c r="AK236" s="249" t="s">
        <v>194</v>
      </c>
      <c r="AL236" s="253" t="s">
        <v>1237</v>
      </c>
      <c r="AM236" s="299" t="s">
        <v>1331</v>
      </c>
    </row>
    <row r="237" spans="1:40" s="239" customFormat="1" ht="16.5">
      <c r="A237" s="245">
        <v>96</v>
      </c>
      <c r="B237" s="344" t="s">
        <v>670</v>
      </c>
      <c r="C237" s="345"/>
      <c r="D237" s="246">
        <v>44173</v>
      </c>
      <c r="E237" s="247" t="s">
        <v>73</v>
      </c>
      <c r="F237" s="254" t="s">
        <v>1046</v>
      </c>
      <c r="G237" s="254" t="s">
        <v>1047</v>
      </c>
      <c r="H237" s="249" t="s">
        <v>703</v>
      </c>
      <c r="I237" s="249" t="s">
        <v>1048</v>
      </c>
      <c r="J237" s="249"/>
      <c r="K237" s="249" t="s">
        <v>188</v>
      </c>
      <c r="L237" s="249" t="s">
        <v>1049</v>
      </c>
      <c r="M237" s="248" t="s">
        <v>328</v>
      </c>
      <c r="N237" s="249" t="s">
        <v>1050</v>
      </c>
      <c r="O237" s="249" t="s">
        <v>1051</v>
      </c>
      <c r="P237" s="253" t="s">
        <v>1177</v>
      </c>
      <c r="Q237" s="250">
        <v>3272</v>
      </c>
      <c r="R237" s="255">
        <f t="shared" si="32"/>
        <v>-3272</v>
      </c>
      <c r="S237" s="250">
        <v>-274759.12</v>
      </c>
      <c r="T237" s="255">
        <f t="shared" si="32"/>
        <v>274759.12</v>
      </c>
      <c r="U237" s="252" t="s">
        <v>406</v>
      </c>
      <c r="V237" s="256" t="s">
        <v>1176</v>
      </c>
      <c r="W237" s="275" t="s">
        <v>194</v>
      </c>
      <c r="X237" s="275" t="s">
        <v>194</v>
      </c>
      <c r="Y237" s="275" t="s">
        <v>194</v>
      </c>
      <c r="Z237" s="275" t="s">
        <v>194</v>
      </c>
      <c r="AA237" s="275" t="s">
        <v>194</v>
      </c>
      <c r="AB237" s="275" t="s">
        <v>194</v>
      </c>
      <c r="AC237" s="275" t="s">
        <v>194</v>
      </c>
      <c r="AD237" s="275" t="s">
        <v>194</v>
      </c>
      <c r="AE237" s="249" t="s">
        <v>194</v>
      </c>
      <c r="AF237" s="249" t="s">
        <v>194</v>
      </c>
      <c r="AG237" s="249" t="s">
        <v>194</v>
      </c>
      <c r="AH237" s="249" t="s">
        <v>194</v>
      </c>
      <c r="AI237" s="249" t="s">
        <v>194</v>
      </c>
      <c r="AJ237" s="249" t="s">
        <v>194</v>
      </c>
      <c r="AK237" s="249" t="s">
        <v>194</v>
      </c>
      <c r="AL237" s="253" t="s">
        <v>1237</v>
      </c>
      <c r="AM237" s="299" t="s">
        <v>1332</v>
      </c>
    </row>
    <row r="238" spans="1:40" s="239" customFormat="1" ht="16.5">
      <c r="A238" s="245">
        <v>97</v>
      </c>
      <c r="B238" s="344" t="s">
        <v>685</v>
      </c>
      <c r="C238" s="345"/>
      <c r="D238" s="246">
        <v>44183</v>
      </c>
      <c r="E238" s="247" t="s">
        <v>73</v>
      </c>
      <c r="F238" s="254" t="s">
        <v>1052</v>
      </c>
      <c r="G238" s="254" t="s">
        <v>1053</v>
      </c>
      <c r="H238" s="254" t="s">
        <v>930</v>
      </c>
      <c r="I238" s="249" t="s">
        <v>1054</v>
      </c>
      <c r="J238" s="321">
        <v>44183</v>
      </c>
      <c r="K238" s="249" t="s">
        <v>1055</v>
      </c>
      <c r="L238" s="249" t="s">
        <v>531</v>
      </c>
      <c r="M238" s="249" t="s">
        <v>328</v>
      </c>
      <c r="N238" s="249" t="s">
        <v>907</v>
      </c>
      <c r="O238" s="249" t="s">
        <v>1056</v>
      </c>
      <c r="P238" s="249" t="s">
        <v>1192</v>
      </c>
      <c r="Q238" s="255">
        <v>2225</v>
      </c>
      <c r="R238" s="255">
        <f t="shared" si="32"/>
        <v>-2225</v>
      </c>
      <c r="S238" s="250">
        <v>-186859.27</v>
      </c>
      <c r="T238" s="255">
        <f t="shared" si="32"/>
        <v>186859.27</v>
      </c>
      <c r="U238" s="252" t="s">
        <v>406</v>
      </c>
      <c r="V238" s="256" t="s">
        <v>1150</v>
      </c>
      <c r="W238" s="275" t="s">
        <v>194</v>
      </c>
      <c r="X238" s="275" t="s">
        <v>194</v>
      </c>
      <c r="Y238" s="275" t="s">
        <v>194</v>
      </c>
      <c r="Z238" s="275" t="s">
        <v>194</v>
      </c>
      <c r="AA238" s="275" t="s">
        <v>335</v>
      </c>
      <c r="AB238" s="249" t="s">
        <v>194</v>
      </c>
      <c r="AC238" s="249" t="s">
        <v>194</v>
      </c>
      <c r="AD238" s="249" t="s">
        <v>194</v>
      </c>
      <c r="AE238" s="249" t="s">
        <v>194</v>
      </c>
      <c r="AF238" s="249" t="s">
        <v>194</v>
      </c>
      <c r="AG238" s="249" t="s">
        <v>194</v>
      </c>
      <c r="AH238" s="249" t="s">
        <v>194</v>
      </c>
      <c r="AI238" s="249" t="s">
        <v>194</v>
      </c>
      <c r="AJ238" s="249" t="s">
        <v>194</v>
      </c>
      <c r="AK238" s="249" t="s">
        <v>194</v>
      </c>
      <c r="AL238" s="253" t="s">
        <v>402</v>
      </c>
      <c r="AM238" s="299" t="s">
        <v>1333</v>
      </c>
      <c r="AN238" s="242"/>
    </row>
    <row r="239" spans="1:40" ht="15.6" customHeight="1">
      <c r="A239" s="236"/>
      <c r="B239" s="237"/>
    </row>
    <row r="240" spans="1:40" ht="15.6" customHeight="1">
      <c r="A240" s="236"/>
      <c r="B240" s="237"/>
    </row>
    <row r="241" spans="1:40" s="224" customFormat="1" ht="45" customHeight="1">
      <c r="A241" s="409" t="s">
        <v>1336</v>
      </c>
      <c r="B241" s="409"/>
      <c r="C241" s="409"/>
      <c r="D241" s="399"/>
      <c r="E241" s="399"/>
      <c r="F241" s="401" t="s">
        <v>1337</v>
      </c>
      <c r="G241" s="401"/>
      <c r="H241" s="399"/>
      <c r="I241" s="399"/>
      <c r="J241" s="399"/>
      <c r="K241" s="399"/>
      <c r="L241" s="399"/>
      <c r="M241" s="399"/>
      <c r="N241" s="399"/>
      <c r="O241" s="399"/>
      <c r="P241" s="399"/>
      <c r="Q241" s="399"/>
      <c r="R241" s="399"/>
      <c r="S241" s="399"/>
      <c r="T241" s="399"/>
      <c r="U241" s="399"/>
      <c r="V241" s="399"/>
      <c r="W241" s="399"/>
      <c r="X241" s="399"/>
      <c r="Y241" s="399"/>
      <c r="Z241" s="399"/>
      <c r="AA241" s="399"/>
      <c r="AB241" s="399"/>
      <c r="AC241" s="399"/>
      <c r="AD241" s="399"/>
      <c r="AE241" s="399"/>
      <c r="AF241" s="399"/>
      <c r="AG241" s="399"/>
      <c r="AH241" s="402"/>
      <c r="AI241" s="402"/>
      <c r="AJ241" s="402"/>
      <c r="AK241" s="402"/>
      <c r="AL241" s="402"/>
      <c r="AM241" s="402"/>
      <c r="AN241" s="402"/>
    </row>
    <row r="242" spans="1:40" s="224" customFormat="1" ht="15.75">
      <c r="A242" s="403" t="s">
        <v>19</v>
      </c>
      <c r="B242" s="404" t="s">
        <v>32</v>
      </c>
      <c r="C242" s="400"/>
      <c r="D242" s="399"/>
      <c r="E242" s="399"/>
      <c r="F242" s="405" t="s">
        <v>1212</v>
      </c>
      <c r="G242" s="399"/>
      <c r="H242" s="399"/>
      <c r="I242" s="399"/>
      <c r="J242" s="399"/>
      <c r="K242" s="399"/>
      <c r="L242" s="399"/>
      <c r="M242" s="399"/>
      <c r="N242" s="399"/>
      <c r="O242" s="399"/>
      <c r="P242" s="399"/>
      <c r="Q242" s="399"/>
      <c r="R242" s="399"/>
      <c r="S242" s="399"/>
      <c r="T242" s="399"/>
      <c r="U242" s="399"/>
      <c r="V242" s="399"/>
      <c r="W242" s="399"/>
      <c r="X242" s="399"/>
      <c r="Y242" s="399"/>
      <c r="Z242" s="399"/>
      <c r="AA242" s="399"/>
      <c r="AB242" s="399"/>
      <c r="AC242" s="399"/>
      <c r="AD242" s="399"/>
      <c r="AE242" s="399"/>
      <c r="AF242" s="399"/>
      <c r="AG242" s="399"/>
      <c r="AH242" s="402"/>
      <c r="AI242" s="402"/>
      <c r="AJ242" s="402"/>
      <c r="AK242" s="402"/>
      <c r="AL242" s="402"/>
      <c r="AM242" s="402"/>
      <c r="AN242" s="402"/>
    </row>
    <row r="243" spans="1:40" s="224" customFormat="1" ht="15.75">
      <c r="A243" s="403" t="s">
        <v>20</v>
      </c>
      <c r="B243" s="404" t="s">
        <v>33</v>
      </c>
      <c r="C243" s="400"/>
      <c r="D243" s="399"/>
      <c r="E243" s="399"/>
      <c r="F243" s="405" t="s">
        <v>1213</v>
      </c>
      <c r="G243" s="399"/>
      <c r="H243" s="399"/>
      <c r="I243" s="399"/>
      <c r="J243" s="399"/>
      <c r="K243" s="399"/>
      <c r="L243" s="399"/>
      <c r="M243" s="399"/>
      <c r="N243" s="399"/>
      <c r="O243" s="399"/>
      <c r="P243" s="399"/>
      <c r="Q243" s="399"/>
      <c r="R243" s="399"/>
      <c r="S243" s="399"/>
      <c r="T243" s="399"/>
      <c r="U243" s="399"/>
      <c r="V243" s="399"/>
      <c r="W243" s="399"/>
      <c r="X243" s="399"/>
      <c r="Y243" s="399"/>
      <c r="Z243" s="399"/>
      <c r="AA243" s="399"/>
      <c r="AB243" s="399"/>
      <c r="AC243" s="399"/>
      <c r="AD243" s="399"/>
      <c r="AE243" s="399"/>
      <c r="AF243" s="399"/>
      <c r="AG243" s="399"/>
      <c r="AH243" s="402"/>
      <c r="AI243" s="402"/>
      <c r="AJ243" s="402"/>
      <c r="AK243" s="402"/>
      <c r="AL243" s="402"/>
      <c r="AM243" s="402"/>
      <c r="AN243" s="402"/>
    </row>
    <row r="244" spans="1:40" s="224" customFormat="1" ht="15.75">
      <c r="A244" s="403" t="s">
        <v>21</v>
      </c>
      <c r="B244" s="404" t="s">
        <v>1214</v>
      </c>
      <c r="C244" s="400"/>
      <c r="D244" s="399"/>
      <c r="E244" s="399"/>
      <c r="F244" s="405" t="s">
        <v>1215</v>
      </c>
      <c r="G244" s="399"/>
      <c r="H244" s="399"/>
      <c r="I244" s="399"/>
      <c r="J244" s="399"/>
      <c r="K244" s="399"/>
      <c r="L244" s="399"/>
      <c r="M244" s="399"/>
      <c r="N244" s="399"/>
      <c r="O244" s="399"/>
      <c r="P244" s="399"/>
      <c r="Q244" s="399"/>
      <c r="R244" s="399"/>
      <c r="S244" s="399"/>
      <c r="T244" s="399"/>
      <c r="U244" s="399"/>
      <c r="V244" s="399"/>
      <c r="W244" s="399"/>
      <c r="X244" s="399"/>
      <c r="Y244" s="399"/>
      <c r="Z244" s="399"/>
      <c r="AA244" s="399"/>
      <c r="AB244" s="399"/>
      <c r="AC244" s="399"/>
      <c r="AD244" s="399"/>
      <c r="AE244" s="399"/>
      <c r="AF244" s="399"/>
      <c r="AG244" s="399"/>
      <c r="AH244" s="402"/>
      <c r="AI244" s="402"/>
      <c r="AJ244" s="402"/>
      <c r="AK244" s="402"/>
      <c r="AL244" s="402"/>
      <c r="AM244" s="402"/>
      <c r="AN244" s="402"/>
    </row>
    <row r="245" spans="1:40" s="224" customFormat="1" ht="15.75">
      <c r="A245" s="403" t="s">
        <v>22</v>
      </c>
      <c r="B245" s="404" t="s">
        <v>36</v>
      </c>
      <c r="C245" s="400"/>
      <c r="D245" s="399"/>
      <c r="E245" s="399"/>
      <c r="F245" s="405" t="s">
        <v>1216</v>
      </c>
      <c r="G245" s="399"/>
      <c r="H245" s="399"/>
      <c r="I245" s="399"/>
      <c r="J245" s="399"/>
      <c r="K245" s="399"/>
      <c r="L245" s="399"/>
      <c r="M245" s="399"/>
      <c r="N245" s="399"/>
      <c r="O245" s="399"/>
      <c r="P245" s="399"/>
      <c r="Q245" s="403"/>
      <c r="R245" s="399"/>
      <c r="S245" s="399"/>
      <c r="T245" s="399"/>
      <c r="U245" s="399"/>
      <c r="V245" s="399"/>
      <c r="W245" s="399"/>
      <c r="X245" s="399"/>
      <c r="Y245" s="399"/>
      <c r="Z245" s="399"/>
      <c r="AA245" s="399"/>
      <c r="AB245" s="399"/>
      <c r="AC245" s="399"/>
      <c r="AD245" s="399"/>
      <c r="AE245" s="399"/>
      <c r="AF245" s="399"/>
      <c r="AG245" s="399"/>
      <c r="AH245" s="402"/>
      <c r="AI245" s="402"/>
      <c r="AJ245" s="402"/>
      <c r="AK245" s="402"/>
      <c r="AL245" s="402"/>
      <c r="AM245" s="402"/>
      <c r="AN245" s="402"/>
    </row>
    <row r="246" spans="1:40" s="224" customFormat="1" ht="15.75">
      <c r="A246" s="403" t="s">
        <v>23</v>
      </c>
      <c r="B246" s="404" t="s">
        <v>30</v>
      </c>
      <c r="C246" s="400"/>
      <c r="D246" s="399"/>
      <c r="E246" s="399"/>
      <c r="F246" s="405" t="s">
        <v>1217</v>
      </c>
      <c r="G246" s="399"/>
      <c r="H246" s="399"/>
      <c r="I246" s="399"/>
      <c r="J246" s="399"/>
      <c r="K246" s="399"/>
      <c r="L246" s="399"/>
      <c r="M246" s="399"/>
      <c r="N246" s="399"/>
      <c r="O246" s="399"/>
      <c r="P246" s="399"/>
      <c r="Q246" s="403"/>
      <c r="R246" s="399"/>
      <c r="S246" s="399"/>
      <c r="T246" s="399"/>
      <c r="U246" s="399"/>
      <c r="V246" s="399"/>
      <c r="W246" s="399"/>
      <c r="X246" s="399"/>
      <c r="Y246" s="399"/>
      <c r="Z246" s="399"/>
      <c r="AA246" s="399"/>
      <c r="AB246" s="399"/>
      <c r="AC246" s="399"/>
      <c r="AD246" s="399"/>
      <c r="AE246" s="399"/>
      <c r="AF246" s="399"/>
      <c r="AG246" s="399"/>
      <c r="AH246" s="402"/>
      <c r="AI246" s="402"/>
      <c r="AJ246" s="402"/>
      <c r="AK246" s="402"/>
      <c r="AL246" s="402"/>
      <c r="AM246" s="402"/>
      <c r="AN246" s="402"/>
    </row>
    <row r="247" spans="1:40" s="224" customFormat="1" ht="15.75">
      <c r="A247" s="403" t="s">
        <v>22</v>
      </c>
      <c r="B247" s="404" t="s">
        <v>1218</v>
      </c>
      <c r="C247" s="400"/>
      <c r="D247" s="399"/>
      <c r="E247" s="399"/>
      <c r="F247" s="405" t="s">
        <v>1338</v>
      </c>
      <c r="G247" s="399"/>
      <c r="H247" s="399"/>
      <c r="I247" s="399"/>
      <c r="J247" s="399"/>
      <c r="K247" s="399"/>
      <c r="L247" s="399"/>
      <c r="M247" s="399"/>
      <c r="N247" s="399"/>
      <c r="O247" s="399"/>
      <c r="P247" s="399"/>
      <c r="Q247" s="399"/>
      <c r="R247" s="399"/>
      <c r="S247" s="399"/>
      <c r="T247" s="399"/>
      <c r="U247" s="399"/>
      <c r="V247" s="399"/>
      <c r="W247" s="399"/>
      <c r="X247" s="399"/>
      <c r="Y247" s="399"/>
      <c r="Z247" s="399"/>
      <c r="AA247" s="399"/>
      <c r="AB247" s="399"/>
      <c r="AC247" s="399"/>
      <c r="AD247" s="399"/>
      <c r="AE247" s="399"/>
      <c r="AF247" s="399"/>
      <c r="AG247" s="399"/>
      <c r="AH247" s="402"/>
      <c r="AI247" s="402"/>
      <c r="AJ247" s="402"/>
      <c r="AK247" s="402"/>
      <c r="AL247" s="402"/>
      <c r="AM247" s="402"/>
      <c r="AN247" s="402"/>
    </row>
    <row r="248" spans="1:40" s="224" customFormat="1" ht="15.75">
      <c r="A248" s="403" t="s">
        <v>23</v>
      </c>
      <c r="B248" s="404" t="s">
        <v>29</v>
      </c>
      <c r="C248" s="400"/>
      <c r="D248" s="399"/>
      <c r="E248" s="399"/>
      <c r="F248" s="405" t="s">
        <v>1219</v>
      </c>
      <c r="G248" s="399"/>
      <c r="H248" s="399"/>
      <c r="I248" s="399"/>
      <c r="J248" s="399"/>
      <c r="K248" s="399"/>
      <c r="L248" s="399"/>
      <c r="M248" s="399"/>
      <c r="N248" s="399"/>
      <c r="O248" s="399"/>
      <c r="P248" s="399"/>
      <c r="Q248" s="399"/>
      <c r="R248" s="399"/>
      <c r="S248" s="399"/>
      <c r="T248" s="399"/>
      <c r="U248" s="399"/>
      <c r="V248" s="399"/>
      <c r="W248" s="399"/>
      <c r="X248" s="399"/>
      <c r="Y248" s="399"/>
      <c r="Z248" s="399"/>
      <c r="AA248" s="399"/>
      <c r="AB248" s="399"/>
      <c r="AC248" s="399"/>
      <c r="AD248" s="399"/>
      <c r="AE248" s="399"/>
      <c r="AF248" s="399"/>
      <c r="AG248" s="399"/>
      <c r="AH248" s="402"/>
      <c r="AI248" s="402"/>
      <c r="AJ248" s="402"/>
      <c r="AK248" s="402"/>
      <c r="AL248" s="402"/>
      <c r="AM248" s="402"/>
      <c r="AN248" s="402"/>
    </row>
    <row r="249" spans="1:40" s="224" customFormat="1" ht="30">
      <c r="A249" s="403" t="s">
        <v>24</v>
      </c>
      <c r="B249" s="406" t="s">
        <v>1220</v>
      </c>
      <c r="C249" s="400"/>
      <c r="D249" s="399"/>
      <c r="E249" s="399"/>
      <c r="F249" s="405" t="s">
        <v>1221</v>
      </c>
      <c r="G249" s="399"/>
      <c r="H249" s="399"/>
      <c r="I249" s="399"/>
      <c r="J249" s="399"/>
      <c r="K249" s="399"/>
      <c r="L249" s="399"/>
      <c r="M249" s="399"/>
      <c r="N249" s="399"/>
      <c r="O249" s="399"/>
      <c r="P249" s="399"/>
      <c r="Q249" s="399"/>
      <c r="R249" s="399"/>
      <c r="S249" s="399"/>
      <c r="T249" s="399"/>
      <c r="U249" s="399"/>
      <c r="V249" s="399"/>
      <c r="W249" s="399"/>
      <c r="X249" s="399"/>
      <c r="Y249" s="399"/>
      <c r="Z249" s="399"/>
      <c r="AA249" s="399"/>
      <c r="AB249" s="399"/>
      <c r="AC249" s="399"/>
      <c r="AD249" s="399"/>
      <c r="AE249" s="399"/>
      <c r="AF249" s="399"/>
      <c r="AG249" s="399"/>
      <c r="AH249" s="402"/>
      <c r="AI249" s="402"/>
      <c r="AJ249" s="402"/>
      <c r="AK249" s="402"/>
      <c r="AL249" s="402"/>
      <c r="AM249" s="402"/>
      <c r="AN249" s="402"/>
    </row>
    <row r="250" spans="1:40" s="224" customFormat="1" ht="15.75">
      <c r="A250" s="403" t="s">
        <v>25</v>
      </c>
      <c r="B250" s="404" t="s">
        <v>1222</v>
      </c>
      <c r="C250" s="400"/>
      <c r="D250" s="399"/>
      <c r="E250" s="399"/>
      <c r="F250" s="405" t="s">
        <v>1223</v>
      </c>
      <c r="G250" s="399"/>
      <c r="H250" s="399"/>
      <c r="I250" s="399"/>
      <c r="J250" s="399"/>
      <c r="K250" s="399"/>
      <c r="L250" s="399"/>
      <c r="M250" s="399"/>
      <c r="N250" s="399"/>
      <c r="O250" s="399"/>
      <c r="P250" s="399"/>
      <c r="Q250" s="399"/>
      <c r="R250" s="399"/>
      <c r="S250" s="399"/>
      <c r="T250" s="399"/>
      <c r="U250" s="399"/>
      <c r="V250" s="399"/>
      <c r="W250" s="399"/>
      <c r="X250" s="399"/>
      <c r="Y250" s="399"/>
      <c r="Z250" s="399"/>
      <c r="AA250" s="399"/>
      <c r="AB250" s="399"/>
      <c r="AC250" s="399"/>
      <c r="AD250" s="399"/>
      <c r="AE250" s="399"/>
      <c r="AF250" s="399"/>
      <c r="AG250" s="399"/>
      <c r="AH250" s="402"/>
      <c r="AI250" s="402"/>
      <c r="AJ250" s="402"/>
      <c r="AK250" s="402"/>
      <c r="AL250" s="402"/>
      <c r="AM250" s="402"/>
      <c r="AN250" s="402"/>
    </row>
    <row r="251" spans="1:40" s="224" customFormat="1" ht="15.75">
      <c r="A251" s="403" t="s">
        <v>26</v>
      </c>
      <c r="B251" s="404" t="s">
        <v>35</v>
      </c>
      <c r="C251" s="400"/>
      <c r="D251" s="399"/>
      <c r="E251" s="399"/>
      <c r="F251" s="405" t="s">
        <v>1224</v>
      </c>
      <c r="G251" s="399"/>
      <c r="H251" s="399"/>
      <c r="I251" s="399"/>
      <c r="J251" s="399"/>
      <c r="K251" s="399"/>
      <c r="L251" s="399"/>
      <c r="M251" s="399"/>
      <c r="N251" s="399"/>
      <c r="O251" s="399"/>
      <c r="P251" s="399"/>
      <c r="Q251" s="399"/>
      <c r="R251" s="399"/>
      <c r="S251" s="399"/>
      <c r="T251" s="399"/>
      <c r="U251" s="399"/>
      <c r="V251" s="399"/>
      <c r="W251" s="399"/>
      <c r="X251" s="399"/>
      <c r="Y251" s="399"/>
      <c r="Z251" s="399"/>
      <c r="AA251" s="399"/>
      <c r="AB251" s="399"/>
      <c r="AC251" s="399"/>
      <c r="AD251" s="399"/>
      <c r="AE251" s="399"/>
      <c r="AF251" s="399"/>
      <c r="AG251" s="399"/>
      <c r="AH251" s="402"/>
      <c r="AI251" s="402"/>
      <c r="AJ251" s="402"/>
      <c r="AK251" s="402"/>
      <c r="AL251" s="402"/>
      <c r="AM251" s="402"/>
      <c r="AN251" s="402"/>
    </row>
    <row r="252" spans="1:40" s="224" customFormat="1" ht="15.75">
      <c r="A252" s="403" t="s">
        <v>27</v>
      </c>
      <c r="B252" s="404" t="s">
        <v>1225</v>
      </c>
      <c r="C252" s="400"/>
      <c r="D252" s="399"/>
      <c r="E252" s="399"/>
      <c r="F252" s="405" t="s">
        <v>1226</v>
      </c>
      <c r="G252" s="399"/>
      <c r="H252" s="399"/>
      <c r="I252" s="399"/>
      <c r="J252" s="399"/>
      <c r="K252" s="399"/>
      <c r="L252" s="399"/>
      <c r="M252" s="399"/>
      <c r="N252" s="399"/>
      <c r="O252" s="399"/>
      <c r="P252" s="399"/>
      <c r="Q252" s="403"/>
      <c r="R252" s="399"/>
      <c r="S252" s="399"/>
      <c r="T252" s="399"/>
      <c r="U252" s="399"/>
      <c r="V252" s="399"/>
      <c r="W252" s="399"/>
      <c r="X252" s="399"/>
      <c r="Y252" s="399"/>
      <c r="Z252" s="399"/>
      <c r="AA252" s="399"/>
      <c r="AB252" s="399"/>
      <c r="AC252" s="399"/>
      <c r="AD252" s="399"/>
      <c r="AE252" s="399"/>
      <c r="AF252" s="399"/>
      <c r="AG252" s="399"/>
      <c r="AH252" s="402"/>
      <c r="AI252" s="402"/>
      <c r="AJ252" s="402"/>
      <c r="AK252" s="402"/>
      <c r="AL252" s="402"/>
      <c r="AM252" s="402"/>
      <c r="AN252" s="402"/>
    </row>
    <row r="253" spans="1:40" s="224" customFormat="1" ht="15.75">
      <c r="A253" s="403" t="s">
        <v>749</v>
      </c>
      <c r="B253" s="404" t="s">
        <v>1227</v>
      </c>
      <c r="C253" s="400"/>
      <c r="D253" s="399"/>
      <c r="E253" s="399"/>
      <c r="F253" s="405" t="s">
        <v>1228</v>
      </c>
      <c r="G253" s="399"/>
      <c r="H253" s="399"/>
      <c r="I253" s="399"/>
      <c r="J253" s="399"/>
      <c r="K253" s="399"/>
      <c r="L253" s="399"/>
      <c r="M253" s="399"/>
      <c r="N253" s="399"/>
      <c r="O253" s="399"/>
      <c r="P253" s="399"/>
      <c r="Q253" s="403"/>
      <c r="R253" s="399"/>
      <c r="S253" s="399"/>
      <c r="T253" s="399"/>
      <c r="U253" s="399"/>
      <c r="V253" s="399"/>
      <c r="W253" s="399"/>
      <c r="X253" s="399"/>
      <c r="Y253" s="399"/>
      <c r="Z253" s="399"/>
      <c r="AA253" s="399"/>
      <c r="AB253" s="399"/>
      <c r="AC253" s="399"/>
      <c r="AD253" s="399"/>
      <c r="AE253" s="399"/>
      <c r="AF253" s="399"/>
      <c r="AG253" s="399"/>
      <c r="AH253" s="402"/>
      <c r="AI253" s="402"/>
      <c r="AJ253" s="402"/>
      <c r="AK253" s="402"/>
      <c r="AL253" s="402"/>
      <c r="AM253" s="402"/>
      <c r="AN253" s="402"/>
    </row>
    <row r="254" spans="1:40" s="224" customFormat="1" ht="15.75">
      <c r="A254" s="403"/>
      <c r="B254" s="406"/>
      <c r="C254" s="400"/>
      <c r="D254" s="399"/>
      <c r="E254" s="399"/>
      <c r="F254" s="399"/>
      <c r="G254" s="399"/>
      <c r="H254" s="399"/>
      <c r="I254" s="399"/>
      <c r="J254" s="399"/>
      <c r="K254" s="399"/>
      <c r="L254" s="399"/>
      <c r="M254" s="399"/>
      <c r="N254" s="399"/>
      <c r="O254" s="399"/>
      <c r="P254" s="399"/>
      <c r="Q254" s="403"/>
      <c r="R254" s="399"/>
      <c r="S254" s="399"/>
      <c r="T254" s="399"/>
      <c r="U254" s="399"/>
      <c r="V254" s="399"/>
      <c r="W254" s="399"/>
      <c r="X254" s="399"/>
      <c r="Y254" s="399"/>
      <c r="Z254" s="399"/>
      <c r="AA254" s="399"/>
      <c r="AB254" s="399"/>
      <c r="AC254" s="399"/>
      <c r="AD254" s="399"/>
      <c r="AE254" s="399"/>
      <c r="AF254" s="399"/>
      <c r="AG254" s="399"/>
      <c r="AH254" s="402"/>
      <c r="AI254" s="402"/>
      <c r="AJ254" s="402"/>
      <c r="AK254" s="402"/>
      <c r="AL254" s="402"/>
      <c r="AM254" s="402"/>
      <c r="AN254" s="402"/>
    </row>
    <row r="255" spans="1:40" s="224" customFormat="1" ht="15.75">
      <c r="A255" s="403"/>
      <c r="B255" s="406"/>
      <c r="C255" s="400"/>
      <c r="D255" s="399"/>
      <c r="E255" s="399"/>
      <c r="F255" s="399"/>
      <c r="G255" s="399"/>
      <c r="H255" s="399"/>
      <c r="I255" s="399"/>
      <c r="J255" s="399"/>
      <c r="K255" s="399"/>
      <c r="L255" s="399"/>
      <c r="M255" s="399"/>
      <c r="N255" s="399"/>
      <c r="O255" s="399"/>
      <c r="P255" s="399"/>
      <c r="Q255" s="403"/>
      <c r="R255" s="399"/>
      <c r="S255" s="399"/>
      <c r="T255" s="399"/>
      <c r="U255" s="399"/>
      <c r="V255" s="399"/>
      <c r="W255" s="399"/>
      <c r="X255" s="399"/>
      <c r="Y255" s="399"/>
      <c r="Z255" s="399"/>
      <c r="AA255" s="399"/>
      <c r="AB255" s="399"/>
      <c r="AC255" s="399"/>
      <c r="AD255" s="399"/>
      <c r="AE255" s="399"/>
      <c r="AF255" s="399"/>
      <c r="AG255" s="399"/>
      <c r="AH255" s="402"/>
      <c r="AI255" s="402"/>
      <c r="AJ255" s="402"/>
      <c r="AK255" s="402"/>
      <c r="AL255" s="402"/>
      <c r="AM255" s="402"/>
      <c r="AN255" s="402"/>
    </row>
    <row r="256" spans="1:40" s="224" customFormat="1" ht="45" customHeight="1">
      <c r="A256" s="409" t="s">
        <v>1339</v>
      </c>
      <c r="B256" s="409"/>
      <c r="C256" s="409"/>
      <c r="D256" s="399"/>
      <c r="E256" s="399"/>
      <c r="F256" s="401" t="s">
        <v>1337</v>
      </c>
      <c r="G256" s="401"/>
      <c r="H256" s="399"/>
      <c r="I256" s="399"/>
      <c r="J256" s="399"/>
      <c r="K256" s="399"/>
      <c r="L256" s="399"/>
      <c r="M256" s="399"/>
      <c r="N256" s="399"/>
      <c r="O256" s="399"/>
      <c r="P256" s="399"/>
      <c r="Q256" s="403"/>
      <c r="R256" s="399"/>
      <c r="S256" s="399"/>
      <c r="T256" s="399"/>
      <c r="U256" s="399"/>
      <c r="V256" s="399"/>
      <c r="W256" s="399"/>
      <c r="X256" s="399"/>
      <c r="Y256" s="399"/>
      <c r="Z256" s="399"/>
      <c r="AA256" s="399"/>
      <c r="AB256" s="399"/>
      <c r="AC256" s="399"/>
      <c r="AD256" s="399"/>
      <c r="AE256" s="399"/>
      <c r="AF256" s="399"/>
      <c r="AG256" s="399"/>
      <c r="AH256" s="402"/>
      <c r="AI256" s="402"/>
      <c r="AJ256" s="402"/>
      <c r="AK256" s="402"/>
      <c r="AL256" s="402"/>
      <c r="AM256" s="402"/>
      <c r="AN256" s="402"/>
    </row>
    <row r="257" spans="1:40" s="224" customFormat="1" ht="15.75">
      <c r="A257" s="403" t="s">
        <v>19</v>
      </c>
      <c r="B257" s="404" t="s">
        <v>32</v>
      </c>
      <c r="C257" s="400"/>
      <c r="D257" s="399"/>
      <c r="E257" s="399"/>
      <c r="F257" s="405" t="s">
        <v>1212</v>
      </c>
      <c r="G257" s="399"/>
      <c r="H257" s="399"/>
      <c r="I257" s="399"/>
      <c r="J257" s="399"/>
      <c r="K257" s="399"/>
      <c r="L257" s="399"/>
      <c r="M257" s="399"/>
      <c r="N257" s="399"/>
      <c r="O257" s="399"/>
      <c r="P257" s="399"/>
      <c r="Q257" s="399"/>
      <c r="R257" s="399"/>
      <c r="S257" s="399"/>
      <c r="T257" s="399"/>
      <c r="U257" s="399"/>
      <c r="V257" s="399"/>
      <c r="W257" s="399"/>
      <c r="X257" s="399"/>
      <c r="Y257" s="399"/>
      <c r="Z257" s="399"/>
      <c r="AA257" s="399"/>
      <c r="AB257" s="399"/>
      <c r="AC257" s="399"/>
      <c r="AD257" s="399"/>
      <c r="AE257" s="399"/>
      <c r="AF257" s="399"/>
      <c r="AG257" s="399"/>
      <c r="AH257" s="402"/>
      <c r="AI257" s="402"/>
      <c r="AJ257" s="402"/>
      <c r="AK257" s="402"/>
      <c r="AL257" s="402"/>
      <c r="AM257" s="402"/>
      <c r="AN257" s="402"/>
    </row>
    <row r="258" spans="1:40" s="224" customFormat="1" ht="15.75">
      <c r="A258" s="403" t="s">
        <v>20</v>
      </c>
      <c r="B258" s="404" t="s">
        <v>33</v>
      </c>
      <c r="C258" s="400"/>
      <c r="D258" s="399"/>
      <c r="E258" s="399"/>
      <c r="F258" s="405" t="s">
        <v>1213</v>
      </c>
      <c r="G258" s="399"/>
      <c r="H258" s="399"/>
      <c r="I258" s="399"/>
      <c r="J258" s="399"/>
      <c r="K258" s="399"/>
      <c r="L258" s="399"/>
      <c r="M258" s="399"/>
      <c r="N258" s="399"/>
      <c r="O258" s="399"/>
      <c r="P258" s="399"/>
      <c r="Q258" s="399"/>
      <c r="R258" s="399"/>
      <c r="S258" s="399"/>
      <c r="T258" s="399"/>
      <c r="U258" s="399"/>
      <c r="V258" s="399"/>
      <c r="W258" s="399"/>
      <c r="X258" s="399"/>
      <c r="Y258" s="399"/>
      <c r="Z258" s="399"/>
      <c r="AA258" s="399"/>
      <c r="AB258" s="399"/>
      <c r="AC258" s="399"/>
      <c r="AD258" s="399"/>
      <c r="AE258" s="399"/>
      <c r="AF258" s="399"/>
      <c r="AG258" s="399"/>
      <c r="AH258" s="402"/>
      <c r="AI258" s="402"/>
      <c r="AJ258" s="402"/>
      <c r="AK258" s="402"/>
      <c r="AL258" s="402"/>
      <c r="AM258" s="402"/>
      <c r="AN258" s="402"/>
    </row>
    <row r="259" spans="1:40" s="224" customFormat="1" ht="15.75">
      <c r="A259" s="403" t="s">
        <v>21</v>
      </c>
      <c r="B259" s="404" t="s">
        <v>1214</v>
      </c>
      <c r="C259" s="400"/>
      <c r="D259" s="399"/>
      <c r="E259" s="399"/>
      <c r="F259" s="405" t="s">
        <v>1215</v>
      </c>
      <c r="G259" s="399"/>
      <c r="H259" s="399"/>
      <c r="I259" s="399"/>
      <c r="J259" s="399"/>
      <c r="K259" s="399"/>
      <c r="L259" s="399"/>
      <c r="M259" s="399"/>
      <c r="N259" s="399"/>
      <c r="O259" s="399"/>
      <c r="P259" s="399"/>
      <c r="Q259" s="399"/>
      <c r="R259" s="399"/>
      <c r="S259" s="399"/>
      <c r="T259" s="399"/>
      <c r="U259" s="399"/>
      <c r="V259" s="399"/>
      <c r="W259" s="399"/>
      <c r="X259" s="399"/>
      <c r="Y259" s="399"/>
      <c r="Z259" s="399"/>
      <c r="AA259" s="399"/>
      <c r="AB259" s="399"/>
      <c r="AC259" s="399"/>
      <c r="AD259" s="399"/>
      <c r="AE259" s="399"/>
      <c r="AF259" s="399"/>
      <c r="AG259" s="399"/>
      <c r="AH259" s="402"/>
      <c r="AI259" s="402"/>
      <c r="AJ259" s="402"/>
      <c r="AK259" s="402"/>
      <c r="AL259" s="402"/>
      <c r="AM259" s="402"/>
      <c r="AN259" s="402"/>
    </row>
    <row r="260" spans="1:40" s="224" customFormat="1" ht="15.75">
      <c r="A260" s="403" t="s">
        <v>22</v>
      </c>
      <c r="B260" s="404" t="s">
        <v>1218</v>
      </c>
      <c r="C260" s="400"/>
      <c r="D260" s="399"/>
      <c r="E260" s="399"/>
      <c r="F260" s="405" t="s">
        <v>1338</v>
      </c>
      <c r="G260" s="399"/>
      <c r="H260" s="399"/>
      <c r="I260" s="399"/>
      <c r="J260" s="399"/>
      <c r="K260" s="399"/>
      <c r="L260" s="399"/>
      <c r="M260" s="399"/>
      <c r="N260" s="399"/>
      <c r="O260" s="399"/>
      <c r="P260" s="399"/>
      <c r="Q260" s="399"/>
      <c r="R260" s="399"/>
      <c r="S260" s="399"/>
      <c r="T260" s="399"/>
      <c r="U260" s="399"/>
      <c r="V260" s="399"/>
      <c r="W260" s="399"/>
      <c r="X260" s="399"/>
      <c r="Y260" s="399"/>
      <c r="Z260" s="399"/>
      <c r="AA260" s="399"/>
      <c r="AB260" s="399"/>
      <c r="AC260" s="399"/>
      <c r="AD260" s="399"/>
      <c r="AE260" s="399"/>
      <c r="AF260" s="399"/>
      <c r="AG260" s="399"/>
      <c r="AH260" s="402"/>
      <c r="AI260" s="402"/>
      <c r="AJ260" s="402"/>
      <c r="AK260" s="402"/>
      <c r="AL260" s="402"/>
      <c r="AM260" s="402"/>
      <c r="AN260" s="402"/>
    </row>
    <row r="261" spans="1:40" s="224" customFormat="1" ht="15.75">
      <c r="A261" s="403" t="s">
        <v>23</v>
      </c>
      <c r="B261" s="404" t="s">
        <v>29</v>
      </c>
      <c r="C261" s="400"/>
      <c r="D261" s="399"/>
      <c r="E261" s="399"/>
      <c r="F261" s="405" t="s">
        <v>1219</v>
      </c>
      <c r="G261" s="399"/>
      <c r="H261" s="399"/>
      <c r="I261" s="399"/>
      <c r="J261" s="399"/>
      <c r="K261" s="399"/>
      <c r="L261" s="399"/>
      <c r="M261" s="399"/>
      <c r="N261" s="399"/>
      <c r="O261" s="399"/>
      <c r="P261" s="399"/>
      <c r="Q261" s="399"/>
      <c r="R261" s="399"/>
      <c r="S261" s="399"/>
      <c r="T261" s="399"/>
      <c r="U261" s="399"/>
      <c r="V261" s="399"/>
      <c r="W261" s="399"/>
      <c r="X261" s="399"/>
      <c r="Y261" s="399"/>
      <c r="Z261" s="399"/>
      <c r="AA261" s="399"/>
      <c r="AB261" s="399"/>
      <c r="AC261" s="399"/>
      <c r="AD261" s="399"/>
      <c r="AE261" s="399"/>
      <c r="AF261" s="399"/>
      <c r="AG261" s="399"/>
      <c r="AH261" s="402"/>
      <c r="AI261" s="402"/>
      <c r="AJ261" s="402"/>
      <c r="AK261" s="402"/>
      <c r="AL261" s="402"/>
      <c r="AM261" s="402"/>
      <c r="AN261" s="402"/>
    </row>
    <row r="262" spans="1:40" s="224" customFormat="1" ht="15.75">
      <c r="A262" s="403" t="s">
        <v>25</v>
      </c>
      <c r="B262" s="404" t="s">
        <v>1222</v>
      </c>
      <c r="C262" s="400"/>
      <c r="D262" s="399"/>
      <c r="E262" s="399"/>
      <c r="F262" s="405" t="s">
        <v>1223</v>
      </c>
      <c r="G262" s="399"/>
      <c r="H262" s="399"/>
      <c r="I262" s="399"/>
      <c r="J262" s="399"/>
      <c r="K262" s="399"/>
      <c r="L262" s="399"/>
      <c r="M262" s="399"/>
      <c r="N262" s="399"/>
      <c r="O262" s="399"/>
      <c r="P262" s="399"/>
      <c r="Q262" s="399"/>
      <c r="R262" s="399"/>
      <c r="S262" s="399"/>
      <c r="T262" s="399"/>
      <c r="U262" s="399"/>
      <c r="V262" s="399"/>
      <c r="W262" s="399"/>
      <c r="X262" s="399"/>
      <c r="Y262" s="399"/>
      <c r="Z262" s="399"/>
      <c r="AA262" s="399"/>
      <c r="AB262" s="399"/>
      <c r="AC262" s="399"/>
      <c r="AD262" s="399"/>
      <c r="AE262" s="399"/>
      <c r="AF262" s="399"/>
      <c r="AG262" s="399"/>
      <c r="AH262" s="402"/>
      <c r="AI262" s="402"/>
      <c r="AJ262" s="402"/>
      <c r="AK262" s="402"/>
      <c r="AL262" s="402"/>
      <c r="AM262" s="402"/>
      <c r="AN262" s="402"/>
    </row>
    <row r="263" spans="1:40" s="224" customFormat="1" ht="15.75">
      <c r="A263" s="403"/>
      <c r="B263" s="406"/>
      <c r="C263" s="400"/>
      <c r="D263" s="399"/>
      <c r="E263" s="399"/>
      <c r="F263" s="399"/>
      <c r="G263" s="399"/>
      <c r="H263" s="399"/>
      <c r="I263" s="399"/>
      <c r="J263" s="399"/>
      <c r="K263" s="399"/>
      <c r="L263" s="399"/>
      <c r="M263" s="399"/>
      <c r="N263" s="399"/>
      <c r="O263" s="399"/>
      <c r="P263" s="399"/>
      <c r="Q263" s="403"/>
      <c r="R263" s="399"/>
      <c r="S263" s="399"/>
      <c r="T263" s="399"/>
      <c r="U263" s="399"/>
      <c r="V263" s="399"/>
      <c r="W263" s="399"/>
      <c r="X263" s="399"/>
      <c r="Y263" s="399"/>
      <c r="Z263" s="399"/>
      <c r="AA263" s="399"/>
      <c r="AB263" s="399"/>
      <c r="AC263" s="399"/>
      <c r="AD263" s="399"/>
      <c r="AE263" s="399"/>
      <c r="AF263" s="399"/>
      <c r="AG263" s="399"/>
      <c r="AH263" s="402"/>
      <c r="AI263" s="402"/>
      <c r="AJ263" s="402"/>
      <c r="AK263" s="402"/>
      <c r="AL263" s="402"/>
      <c r="AM263" s="402"/>
      <c r="AN263" s="402"/>
    </row>
    <row r="264" spans="1:40" s="224" customFormat="1" ht="15.75">
      <c r="A264" s="403" t="s">
        <v>55</v>
      </c>
      <c r="B264" s="404" t="s">
        <v>52</v>
      </c>
      <c r="C264" s="400"/>
      <c r="D264" s="399"/>
      <c r="E264" s="399"/>
      <c r="F264" s="399"/>
      <c r="G264" s="399"/>
      <c r="H264" s="399"/>
      <c r="I264" s="399"/>
      <c r="J264" s="399"/>
      <c r="K264" s="399"/>
      <c r="L264" s="399"/>
      <c r="M264" s="399"/>
      <c r="N264" s="399"/>
      <c r="O264" s="399"/>
      <c r="P264" s="399"/>
      <c r="Q264" s="403"/>
      <c r="R264" s="399"/>
      <c r="S264" s="399"/>
      <c r="T264" s="399"/>
      <c r="U264" s="399"/>
      <c r="V264" s="399"/>
      <c r="W264" s="399"/>
      <c r="X264" s="399"/>
      <c r="Y264" s="399"/>
      <c r="Z264" s="399"/>
      <c r="AA264" s="399"/>
      <c r="AB264" s="399"/>
      <c r="AC264" s="399"/>
      <c r="AD264" s="399"/>
      <c r="AE264" s="399"/>
      <c r="AF264" s="399"/>
      <c r="AG264" s="399"/>
      <c r="AH264" s="402"/>
      <c r="AI264" s="402"/>
      <c r="AJ264" s="402"/>
      <c r="AK264" s="402"/>
      <c r="AL264" s="402"/>
      <c r="AM264" s="402"/>
      <c r="AN264" s="402"/>
    </row>
    <row r="265" spans="1:40" s="224" customFormat="1" ht="30">
      <c r="A265" s="403" t="s">
        <v>56</v>
      </c>
      <c r="B265" s="406" t="s">
        <v>53</v>
      </c>
      <c r="C265" s="400"/>
      <c r="D265" s="399"/>
      <c r="E265" s="399"/>
      <c r="F265" s="399"/>
      <c r="G265" s="399"/>
      <c r="H265" s="399"/>
      <c r="I265" s="399"/>
      <c r="J265" s="399"/>
      <c r="K265" s="399"/>
      <c r="L265" s="399"/>
      <c r="M265" s="399"/>
      <c r="N265" s="399"/>
      <c r="O265" s="399"/>
      <c r="P265" s="399"/>
      <c r="Q265" s="403"/>
      <c r="R265" s="399"/>
      <c r="S265" s="399"/>
      <c r="T265" s="399"/>
      <c r="U265" s="399"/>
      <c r="V265" s="399"/>
      <c r="W265" s="399"/>
      <c r="X265" s="399"/>
      <c r="Y265" s="399"/>
      <c r="Z265" s="399"/>
      <c r="AA265" s="399"/>
      <c r="AB265" s="399"/>
      <c r="AC265" s="399"/>
      <c r="AD265" s="399"/>
      <c r="AE265" s="399"/>
      <c r="AF265" s="399"/>
      <c r="AG265" s="399"/>
      <c r="AH265" s="402"/>
      <c r="AI265" s="402"/>
      <c r="AJ265" s="402"/>
      <c r="AK265" s="402"/>
      <c r="AL265" s="402"/>
      <c r="AM265" s="402"/>
      <c r="AN265" s="402"/>
    </row>
    <row r="266" spans="1:40" s="224" customFormat="1" ht="30">
      <c r="A266" s="403" t="s">
        <v>57</v>
      </c>
      <c r="B266" s="406" t="s">
        <v>54</v>
      </c>
      <c r="C266" s="400"/>
      <c r="D266" s="399"/>
      <c r="E266" s="399"/>
      <c r="F266" s="399"/>
      <c r="G266" s="399"/>
      <c r="H266" s="399"/>
      <c r="I266" s="399"/>
      <c r="J266" s="399"/>
      <c r="K266" s="399"/>
      <c r="L266" s="399"/>
      <c r="M266" s="399"/>
      <c r="N266" s="399"/>
      <c r="O266" s="399"/>
      <c r="P266" s="399"/>
      <c r="Q266" s="403"/>
      <c r="R266" s="399"/>
      <c r="S266" s="399"/>
      <c r="T266" s="399"/>
      <c r="U266" s="399"/>
      <c r="V266" s="399"/>
      <c r="W266" s="399"/>
      <c r="X266" s="399"/>
      <c r="Y266" s="399"/>
      <c r="Z266" s="399"/>
      <c r="AA266" s="399"/>
      <c r="AB266" s="399"/>
      <c r="AC266" s="399"/>
      <c r="AD266" s="399"/>
      <c r="AE266" s="399"/>
      <c r="AF266" s="399"/>
      <c r="AG266" s="399"/>
      <c r="AH266" s="402"/>
      <c r="AI266" s="402"/>
      <c r="AJ266" s="402"/>
      <c r="AK266" s="402"/>
      <c r="AL266" s="402"/>
      <c r="AM266" s="402"/>
      <c r="AN266" s="402"/>
    </row>
    <row r="267" spans="1:40" s="224" customFormat="1" ht="15.6" customHeight="1">
      <c r="A267" s="403" t="s">
        <v>1229</v>
      </c>
      <c r="B267" s="404" t="s">
        <v>1230</v>
      </c>
      <c r="C267" s="400"/>
      <c r="D267" s="399"/>
      <c r="E267" s="399"/>
      <c r="F267" s="399"/>
      <c r="G267" s="399"/>
      <c r="H267" s="399"/>
      <c r="I267" s="399"/>
      <c r="J267" s="399"/>
      <c r="K267" s="399"/>
      <c r="L267" s="399"/>
      <c r="M267" s="399"/>
      <c r="N267" s="399"/>
      <c r="O267" s="399"/>
      <c r="P267" s="399"/>
      <c r="Q267" s="403"/>
      <c r="R267" s="399"/>
      <c r="S267" s="399"/>
      <c r="T267" s="399"/>
      <c r="U267" s="399"/>
      <c r="V267" s="399"/>
      <c r="W267" s="399"/>
      <c r="X267" s="399"/>
      <c r="Y267" s="399"/>
      <c r="Z267" s="399"/>
      <c r="AA267" s="399"/>
      <c r="AB267" s="399"/>
      <c r="AC267" s="399"/>
      <c r="AD267" s="399"/>
      <c r="AE267" s="399"/>
      <c r="AF267" s="399"/>
      <c r="AG267" s="399"/>
      <c r="AH267" s="402"/>
      <c r="AI267" s="402"/>
      <c r="AJ267" s="402"/>
      <c r="AK267" s="402"/>
      <c r="AL267" s="402"/>
      <c r="AM267" s="402"/>
      <c r="AN267" s="402"/>
    </row>
    <row r="268" spans="1:40" s="224" customFormat="1" ht="15.75" customHeight="1">
      <c r="A268" s="403"/>
      <c r="B268" s="406"/>
      <c r="C268" s="400"/>
      <c r="D268" s="399"/>
      <c r="E268" s="399"/>
      <c r="F268" s="399"/>
      <c r="G268" s="399"/>
      <c r="H268" s="399"/>
      <c r="I268" s="399"/>
      <c r="J268" s="399"/>
      <c r="K268" s="399"/>
      <c r="L268" s="399"/>
      <c r="M268" s="399"/>
      <c r="N268" s="399"/>
      <c r="O268" s="399"/>
      <c r="P268" s="399"/>
      <c r="Q268" s="403"/>
      <c r="R268" s="399"/>
      <c r="S268" s="399"/>
      <c r="T268" s="399"/>
      <c r="U268" s="399"/>
      <c r="V268" s="399"/>
      <c r="W268" s="399"/>
      <c r="X268" s="399"/>
      <c r="Y268" s="399"/>
      <c r="Z268" s="399"/>
      <c r="AA268" s="399"/>
      <c r="AB268" s="399"/>
      <c r="AC268" s="399"/>
      <c r="AD268" s="399"/>
      <c r="AE268" s="399"/>
      <c r="AF268" s="399"/>
      <c r="AG268" s="399"/>
      <c r="AH268" s="402"/>
      <c r="AI268" s="402"/>
      <c r="AJ268" s="402"/>
      <c r="AK268" s="402"/>
      <c r="AL268" s="402"/>
      <c r="AM268" s="402"/>
      <c r="AN268" s="402"/>
    </row>
    <row r="269" spans="1:40" s="224" customFormat="1" ht="15.75">
      <c r="A269" s="403" t="s">
        <v>1231</v>
      </c>
      <c r="B269" s="404" t="s">
        <v>1340</v>
      </c>
      <c r="C269" s="400"/>
      <c r="D269" s="399"/>
      <c r="E269" s="399"/>
      <c r="F269" s="399"/>
      <c r="G269" s="399"/>
      <c r="H269" s="399"/>
      <c r="I269" s="399"/>
      <c r="J269" s="399"/>
      <c r="K269" s="399"/>
      <c r="L269" s="399"/>
      <c r="M269" s="399"/>
      <c r="N269" s="399"/>
      <c r="O269" s="399"/>
      <c r="P269" s="399"/>
      <c r="Q269" s="403"/>
      <c r="R269" s="399"/>
      <c r="S269" s="399"/>
      <c r="T269" s="399"/>
      <c r="U269" s="399"/>
      <c r="V269" s="399"/>
      <c r="W269" s="399"/>
      <c r="X269" s="399"/>
      <c r="Y269" s="399"/>
      <c r="Z269" s="399"/>
      <c r="AA269" s="399"/>
      <c r="AB269" s="399"/>
      <c r="AC269" s="399"/>
      <c r="AD269" s="399"/>
      <c r="AE269" s="399"/>
      <c r="AF269" s="399"/>
      <c r="AG269" s="399"/>
      <c r="AH269" s="402"/>
      <c r="AI269" s="402"/>
      <c r="AJ269" s="402"/>
      <c r="AK269" s="402"/>
      <c r="AL269" s="402"/>
      <c r="AM269" s="402"/>
      <c r="AN269" s="402"/>
    </row>
    <row r="270" spans="1:40" ht="21.95" customHeight="1" thickBot="1">
      <c r="A270" s="399"/>
      <c r="B270" s="399"/>
      <c r="C270" s="400"/>
      <c r="D270" s="399"/>
      <c r="E270" s="399"/>
      <c r="F270" s="399"/>
      <c r="G270" s="399"/>
      <c r="H270" s="399"/>
      <c r="I270" s="399"/>
      <c r="J270" s="399"/>
      <c r="K270" s="399"/>
      <c r="L270" s="399"/>
      <c r="M270" s="399"/>
      <c r="N270" s="399"/>
      <c r="O270" s="399"/>
      <c r="P270" s="399"/>
      <c r="Q270" s="403"/>
      <c r="R270" s="399"/>
      <c r="S270" s="399"/>
      <c r="T270" s="399"/>
      <c r="U270" s="399"/>
      <c r="V270" s="399"/>
      <c r="W270" s="399"/>
      <c r="X270" s="399"/>
      <c r="Y270" s="399"/>
      <c r="Z270" s="399"/>
      <c r="AA270" s="399"/>
      <c r="AB270" s="399"/>
      <c r="AC270" s="399"/>
      <c r="AD270" s="399"/>
      <c r="AE270" s="399"/>
      <c r="AF270" s="399"/>
      <c r="AG270" s="399"/>
      <c r="AH270" s="402"/>
      <c r="AI270" s="402"/>
      <c r="AJ270" s="402"/>
      <c r="AK270" s="402"/>
      <c r="AL270" s="402"/>
      <c r="AM270" s="402"/>
      <c r="AN270" s="402"/>
    </row>
    <row r="271" spans="1:40" ht="15.6" customHeight="1">
      <c r="A271" s="411" t="s">
        <v>1232</v>
      </c>
      <c r="B271" s="412"/>
      <c r="C271" s="412"/>
      <c r="D271" s="412"/>
      <c r="E271" s="413"/>
      <c r="F271" s="413"/>
      <c r="G271" s="413"/>
      <c r="H271" s="413"/>
      <c r="I271" s="413"/>
      <c r="J271" s="413"/>
      <c r="K271" s="413"/>
      <c r="L271" s="413"/>
      <c r="M271" s="413"/>
      <c r="N271" s="414"/>
      <c r="O271" s="399"/>
      <c r="P271" s="399"/>
      <c r="Q271" s="399"/>
      <c r="R271" s="399"/>
      <c r="S271" s="399"/>
      <c r="T271" s="399"/>
      <c r="U271" s="399"/>
      <c r="V271" s="399"/>
      <c r="W271" s="399"/>
      <c r="X271" s="399"/>
      <c r="Y271" s="399"/>
      <c r="Z271" s="399"/>
      <c r="AA271" s="399"/>
      <c r="AB271" s="399"/>
      <c r="AC271" s="399"/>
      <c r="AD271" s="399"/>
      <c r="AE271" s="399"/>
      <c r="AF271" s="399"/>
      <c r="AG271" s="399"/>
      <c r="AH271" s="402"/>
      <c r="AI271" s="402"/>
      <c r="AJ271" s="402"/>
      <c r="AK271" s="402"/>
      <c r="AL271" s="402"/>
      <c r="AM271" s="402"/>
      <c r="AN271" s="402"/>
    </row>
    <row r="272" spans="1:40" ht="15.6" customHeight="1">
      <c r="A272" s="415" t="s">
        <v>1233</v>
      </c>
      <c r="B272" s="405" t="s">
        <v>1236</v>
      </c>
      <c r="C272" s="400"/>
      <c r="D272" s="399"/>
      <c r="E272" s="399"/>
      <c r="F272" s="399"/>
      <c r="G272" s="399"/>
      <c r="H272" s="399"/>
      <c r="I272" s="399"/>
      <c r="J272" s="399"/>
      <c r="K272" s="399"/>
      <c r="L272" s="399"/>
      <c r="M272" s="399"/>
      <c r="N272" s="416"/>
      <c r="O272" s="399"/>
      <c r="P272" s="399"/>
      <c r="Q272" s="399"/>
      <c r="R272" s="399"/>
      <c r="S272" s="399"/>
      <c r="T272" s="399"/>
      <c r="U272" s="399"/>
      <c r="V272" s="399"/>
      <c r="W272" s="399"/>
      <c r="X272" s="399"/>
      <c r="Y272" s="399"/>
      <c r="Z272" s="399"/>
      <c r="AA272" s="399"/>
      <c r="AB272" s="399"/>
      <c r="AC272" s="399"/>
      <c r="AD272" s="399"/>
      <c r="AE272" s="399"/>
      <c r="AF272" s="399"/>
      <c r="AG272" s="399"/>
      <c r="AH272" s="402"/>
      <c r="AI272" s="402"/>
      <c r="AJ272" s="402"/>
      <c r="AK272" s="402"/>
      <c r="AL272" s="402"/>
      <c r="AM272" s="402"/>
      <c r="AN272" s="402"/>
    </row>
    <row r="273" spans="1:40" ht="15.6" customHeight="1">
      <c r="A273" s="415"/>
      <c r="B273" s="405" t="s">
        <v>1341</v>
      </c>
      <c r="C273" s="400"/>
      <c r="D273" s="399"/>
      <c r="E273" s="399"/>
      <c r="F273" s="399"/>
      <c r="G273" s="399"/>
      <c r="H273" s="399"/>
      <c r="I273" s="399"/>
      <c r="J273" s="399"/>
      <c r="K273" s="399"/>
      <c r="L273" s="399"/>
      <c r="M273" s="399"/>
      <c r="N273" s="416"/>
      <c r="O273" s="399"/>
      <c r="P273" s="399"/>
      <c r="Q273" s="399"/>
      <c r="R273" s="399"/>
      <c r="S273" s="399"/>
      <c r="T273" s="399"/>
      <c r="U273" s="399"/>
      <c r="V273" s="399"/>
      <c r="W273" s="399"/>
      <c r="X273" s="399"/>
      <c r="Y273" s="399"/>
      <c r="Z273" s="399"/>
      <c r="AA273" s="399"/>
      <c r="AB273" s="399"/>
      <c r="AC273" s="399"/>
      <c r="AD273" s="399"/>
      <c r="AE273" s="399"/>
      <c r="AF273" s="399"/>
      <c r="AG273" s="399"/>
      <c r="AH273" s="402"/>
      <c r="AI273" s="402"/>
      <c r="AJ273" s="402"/>
      <c r="AK273" s="402"/>
      <c r="AL273" s="402"/>
      <c r="AM273" s="402"/>
      <c r="AN273" s="402"/>
    </row>
    <row r="274" spans="1:40" ht="15.6" customHeight="1">
      <c r="A274" s="417"/>
      <c r="B274" s="405"/>
      <c r="C274" s="400"/>
      <c r="D274" s="399"/>
      <c r="E274" s="399"/>
      <c r="F274" s="399"/>
      <c r="G274" s="399"/>
      <c r="H274" s="399"/>
      <c r="I274" s="399"/>
      <c r="J274" s="399"/>
      <c r="K274" s="399"/>
      <c r="L274" s="399"/>
      <c r="M274" s="399"/>
      <c r="N274" s="416"/>
      <c r="O274" s="399"/>
      <c r="P274" s="399"/>
      <c r="Q274" s="399"/>
      <c r="R274" s="399"/>
      <c r="S274" s="399"/>
      <c r="T274" s="399"/>
      <c r="U274" s="399"/>
      <c r="V274" s="399"/>
      <c r="W274" s="399"/>
      <c r="X274" s="399"/>
      <c r="Y274" s="399"/>
      <c r="Z274" s="399"/>
      <c r="AA274" s="399"/>
      <c r="AB274" s="399"/>
      <c r="AC274" s="399"/>
      <c r="AD274" s="399"/>
      <c r="AE274" s="399"/>
      <c r="AF274" s="399"/>
      <c r="AG274" s="399"/>
      <c r="AH274" s="402"/>
      <c r="AI274" s="402"/>
      <c r="AJ274" s="402"/>
      <c r="AK274" s="402"/>
      <c r="AL274" s="402"/>
      <c r="AM274" s="402"/>
      <c r="AN274" s="402"/>
    </row>
    <row r="275" spans="1:40" ht="15.6" customHeight="1">
      <c r="A275" s="418" t="s">
        <v>1234</v>
      </c>
      <c r="B275" s="410" t="s">
        <v>1342</v>
      </c>
      <c r="C275" s="410"/>
      <c r="D275" s="399"/>
      <c r="E275" s="399"/>
      <c r="F275" s="399"/>
      <c r="G275" s="399"/>
      <c r="H275" s="399"/>
      <c r="I275" s="399"/>
      <c r="J275" s="399"/>
      <c r="K275" s="399"/>
      <c r="L275" s="399"/>
      <c r="M275" s="399"/>
      <c r="N275" s="416"/>
      <c r="O275" s="399"/>
      <c r="P275" s="399"/>
      <c r="Q275" s="399"/>
      <c r="R275" s="399"/>
      <c r="S275" s="399"/>
      <c r="T275" s="399"/>
      <c r="U275" s="399"/>
      <c r="V275" s="399"/>
      <c r="W275" s="399"/>
      <c r="X275" s="399"/>
      <c r="Y275" s="399"/>
      <c r="Z275" s="399"/>
      <c r="AA275" s="399"/>
      <c r="AB275" s="399"/>
      <c r="AC275" s="399"/>
      <c r="AD275" s="399"/>
      <c r="AE275" s="399"/>
      <c r="AF275" s="399"/>
      <c r="AG275" s="399"/>
      <c r="AH275" s="402"/>
      <c r="AI275" s="402"/>
      <c r="AJ275" s="402"/>
      <c r="AK275" s="402"/>
      <c r="AL275" s="402"/>
      <c r="AM275" s="402"/>
      <c r="AN275" s="402"/>
    </row>
    <row r="276" spans="1:40" ht="16.5" customHeight="1">
      <c r="A276" s="415" t="s">
        <v>1235</v>
      </c>
      <c r="B276" s="407" t="s">
        <v>1343</v>
      </c>
      <c r="C276" s="407"/>
      <c r="D276" s="407"/>
      <c r="E276" s="407"/>
      <c r="F276" s="407"/>
      <c r="G276" s="407"/>
      <c r="H276" s="407"/>
      <c r="I276" s="407"/>
      <c r="J276" s="407"/>
      <c r="K276" s="407"/>
      <c r="L276" s="407"/>
      <c r="M276" s="407"/>
      <c r="N276" s="419"/>
      <c r="O276" s="408"/>
      <c r="P276" s="408"/>
      <c r="Q276" s="408"/>
      <c r="R276" s="399"/>
      <c r="S276" s="399"/>
      <c r="T276" s="399"/>
      <c r="U276" s="399"/>
      <c r="V276" s="399"/>
      <c r="W276" s="399"/>
      <c r="X276" s="399"/>
      <c r="Y276" s="399"/>
      <c r="Z276" s="399"/>
      <c r="AA276" s="399"/>
      <c r="AB276" s="399"/>
      <c r="AC276" s="399"/>
      <c r="AD276" s="399"/>
      <c r="AE276" s="399"/>
      <c r="AF276" s="399"/>
      <c r="AG276" s="399"/>
      <c r="AH276" s="402"/>
      <c r="AI276" s="402"/>
      <c r="AJ276" s="402"/>
      <c r="AK276" s="402"/>
      <c r="AL276" s="402"/>
      <c r="AM276" s="402"/>
      <c r="AN276" s="402"/>
    </row>
    <row r="277" spans="1:40" ht="26.25" customHeight="1">
      <c r="A277" s="415"/>
      <c r="B277" s="407"/>
      <c r="C277" s="407"/>
      <c r="D277" s="407"/>
      <c r="E277" s="407"/>
      <c r="F277" s="407"/>
      <c r="G277" s="407"/>
      <c r="H277" s="407"/>
      <c r="I277" s="407"/>
      <c r="J277" s="407"/>
      <c r="K277" s="407"/>
      <c r="L277" s="407"/>
      <c r="M277" s="407"/>
      <c r="N277" s="419"/>
      <c r="O277" s="408"/>
      <c r="P277" s="408"/>
      <c r="Q277" s="408"/>
      <c r="R277" s="399"/>
      <c r="S277" s="399"/>
      <c r="T277" s="399"/>
      <c r="U277" s="399"/>
      <c r="V277" s="399"/>
      <c r="W277" s="399"/>
      <c r="X277" s="399"/>
      <c r="Y277" s="399"/>
      <c r="Z277" s="399"/>
      <c r="AA277" s="399"/>
      <c r="AB277" s="399"/>
      <c r="AC277" s="399"/>
      <c r="AD277" s="399"/>
      <c r="AE277" s="399"/>
      <c r="AF277" s="399"/>
      <c r="AG277" s="399"/>
      <c r="AH277" s="402"/>
      <c r="AI277" s="402"/>
      <c r="AJ277" s="402"/>
      <c r="AK277" s="402"/>
      <c r="AL277" s="402"/>
      <c r="AM277" s="402"/>
      <c r="AN277" s="402"/>
    </row>
    <row r="278" spans="1:40" ht="15.6" customHeight="1" thickBot="1">
      <c r="A278" s="420"/>
      <c r="B278" s="421"/>
      <c r="C278" s="421"/>
      <c r="D278" s="421"/>
      <c r="E278" s="421"/>
      <c r="F278" s="421"/>
      <c r="G278" s="421"/>
      <c r="H278" s="421"/>
      <c r="I278" s="421"/>
      <c r="J278" s="421"/>
      <c r="K278" s="421"/>
      <c r="L278" s="421"/>
      <c r="M278" s="421"/>
      <c r="N278" s="422"/>
    </row>
  </sheetData>
  <mergeCells count="231">
    <mergeCell ref="F241:G241"/>
    <mergeCell ref="F256:G256"/>
    <mergeCell ref="B276:N277"/>
    <mergeCell ref="A241:C241"/>
    <mergeCell ref="A256:C256"/>
    <mergeCell ref="A272:A273"/>
    <mergeCell ref="A276:A277"/>
    <mergeCell ref="B275:C275"/>
    <mergeCell ref="A271:D271"/>
    <mergeCell ref="C12:R12"/>
    <mergeCell ref="C13:R13"/>
    <mergeCell ref="C14:R14"/>
    <mergeCell ref="C15:R15"/>
    <mergeCell ref="C16:R16"/>
    <mergeCell ref="C17:R17"/>
    <mergeCell ref="C18:R18"/>
    <mergeCell ref="C19:R19"/>
    <mergeCell ref="A23:B23"/>
    <mergeCell ref="R200:R201"/>
    <mergeCell ref="B116:C116"/>
    <mergeCell ref="B102:C102"/>
    <mergeCell ref="B119:C119"/>
    <mergeCell ref="D102:D111"/>
    <mergeCell ref="E102:E111"/>
    <mergeCell ref="R102:R111"/>
    <mergeCell ref="B67:C67"/>
    <mergeCell ref="B68:C68"/>
    <mergeCell ref="B70:C70"/>
    <mergeCell ref="B80:C80"/>
    <mergeCell ref="B81:C81"/>
    <mergeCell ref="R133:R135"/>
    <mergeCell ref="B83:C83"/>
    <mergeCell ref="S200:S201"/>
    <mergeCell ref="B54:C54"/>
    <mergeCell ref="B156:C156"/>
    <mergeCell ref="B158:C158"/>
    <mergeCell ref="B159:C159"/>
    <mergeCell ref="B178:C178"/>
    <mergeCell ref="B182:C182"/>
    <mergeCell ref="B193:C193"/>
    <mergeCell ref="B194:C194"/>
    <mergeCell ref="B166:C166"/>
    <mergeCell ref="B167:C167"/>
    <mergeCell ref="B168:C168"/>
    <mergeCell ref="B169:C169"/>
    <mergeCell ref="B176:C176"/>
    <mergeCell ref="B177:C177"/>
    <mergeCell ref="B180:C180"/>
    <mergeCell ref="B96:C96"/>
    <mergeCell ref="B97:C97"/>
    <mergeCell ref="B98:C98"/>
    <mergeCell ref="B64:C64"/>
    <mergeCell ref="B151:C151"/>
    <mergeCell ref="B106:C106"/>
    <mergeCell ref="B107:C107"/>
    <mergeCell ref="S102:S111"/>
    <mergeCell ref="S133:S135"/>
    <mergeCell ref="R152:R154"/>
    <mergeCell ref="S152:S154"/>
    <mergeCell ref="I152:I154"/>
    <mergeCell ref="B108:C108"/>
    <mergeCell ref="B109:C109"/>
    <mergeCell ref="B110:C110"/>
    <mergeCell ref="B111:C111"/>
    <mergeCell ref="B153:C153"/>
    <mergeCell ref="B154:C154"/>
    <mergeCell ref="B138:C138"/>
    <mergeCell ref="B152:C152"/>
    <mergeCell ref="B114:C114"/>
    <mergeCell ref="B115:C115"/>
    <mergeCell ref="B113:C113"/>
    <mergeCell ref="B117:C117"/>
    <mergeCell ref="B118:C118"/>
    <mergeCell ref="B122:C122"/>
    <mergeCell ref="B140:C140"/>
    <mergeCell ref="B91:C91"/>
    <mergeCell ref="B92:C92"/>
    <mergeCell ref="B82:C82"/>
    <mergeCell ref="B99:C99"/>
    <mergeCell ref="B87:C87"/>
    <mergeCell ref="B88:C88"/>
    <mergeCell ref="B89:C89"/>
    <mergeCell ref="B62:C62"/>
    <mergeCell ref="B52:C52"/>
    <mergeCell ref="B53:C53"/>
    <mergeCell ref="B56:C56"/>
    <mergeCell ref="B58:C58"/>
    <mergeCell ref="B59:C59"/>
    <mergeCell ref="B84:C84"/>
    <mergeCell ref="B69:C69"/>
    <mergeCell ref="B66:C66"/>
    <mergeCell ref="B63:C63"/>
    <mergeCell ref="B71:C71"/>
    <mergeCell ref="B77:C77"/>
    <mergeCell ref="B78:C78"/>
    <mergeCell ref="B79:C79"/>
    <mergeCell ref="B90:C90"/>
    <mergeCell ref="B72:C72"/>
    <mergeCell ref="A1:P1"/>
    <mergeCell ref="A2:P2"/>
    <mergeCell ref="B134:C134"/>
    <mergeCell ref="B135:C135"/>
    <mergeCell ref="B29:C29"/>
    <mergeCell ref="A21:AD21"/>
    <mergeCell ref="A25:B25"/>
    <mergeCell ref="A26:B26"/>
    <mergeCell ref="A27:B27"/>
    <mergeCell ref="B40:C40"/>
    <mergeCell ref="B43:C43"/>
    <mergeCell ref="B46:C46"/>
    <mergeCell ref="B57:C57"/>
    <mergeCell ref="B48:C48"/>
    <mergeCell ref="B49:C49"/>
    <mergeCell ref="B50:C50"/>
    <mergeCell ref="B51:C51"/>
    <mergeCell ref="B55:C55"/>
    <mergeCell ref="B30:C30"/>
    <mergeCell ref="B31:C31"/>
    <mergeCell ref="B32:C32"/>
    <mergeCell ref="B35:C35"/>
    <mergeCell ref="B39:C39"/>
    <mergeCell ref="B33:C33"/>
    <mergeCell ref="B210:C210"/>
    <mergeCell ref="B211:C211"/>
    <mergeCell ref="B212:C212"/>
    <mergeCell ref="B213:C213"/>
    <mergeCell ref="B214:C214"/>
    <mergeCell ref="B234:C234"/>
    <mergeCell ref="B235:C235"/>
    <mergeCell ref="A24:B24"/>
    <mergeCell ref="B236:C236"/>
    <mergeCell ref="B229:C229"/>
    <mergeCell ref="B230:C230"/>
    <mergeCell ref="B161:C161"/>
    <mergeCell ref="B199:C199"/>
    <mergeCell ref="B203:C203"/>
    <mergeCell ref="B174:C174"/>
    <mergeCell ref="B196:C196"/>
    <mergeCell ref="B197:C197"/>
    <mergeCell ref="B162:C162"/>
    <mergeCell ref="B163:C163"/>
    <mergeCell ref="B164:C164"/>
    <mergeCell ref="B36:C36"/>
    <mergeCell ref="B37:C37"/>
    <mergeCell ref="B45:C45"/>
    <mergeCell ref="B41:C41"/>
    <mergeCell ref="B188:C188"/>
    <mergeCell ref="B189:C189"/>
    <mergeCell ref="B143:C143"/>
    <mergeCell ref="B144:C144"/>
    <mergeCell ref="B149:C149"/>
    <mergeCell ref="B124:C124"/>
    <mergeCell ref="B132:C132"/>
    <mergeCell ref="B165:C165"/>
    <mergeCell ref="B238:C238"/>
    <mergeCell ref="B227:C227"/>
    <mergeCell ref="B231:C231"/>
    <mergeCell ref="B232:C232"/>
    <mergeCell ref="B233:C233"/>
    <mergeCell ref="B204:C204"/>
    <mergeCell ref="B216:C216"/>
    <mergeCell ref="B217:C217"/>
    <mergeCell ref="B225:C225"/>
    <mergeCell ref="B226:C226"/>
    <mergeCell ref="B237:C237"/>
    <mergeCell ref="B205:C205"/>
    <mergeCell ref="B206:C206"/>
    <mergeCell ref="B207:C207"/>
    <mergeCell ref="B208:C208"/>
    <mergeCell ref="B209:C209"/>
    <mergeCell ref="B44:C44"/>
    <mergeCell ref="B170:C170"/>
    <mergeCell ref="B172:C172"/>
    <mergeCell ref="B173:C173"/>
    <mergeCell ref="B60:C60"/>
    <mergeCell ref="B139:C139"/>
    <mergeCell ref="B142:C142"/>
    <mergeCell ref="B222:C222"/>
    <mergeCell ref="B105:C105"/>
    <mergeCell ref="B125:C125"/>
    <mergeCell ref="B191:C191"/>
    <mergeCell ref="B192:C192"/>
    <mergeCell ref="B200:C200"/>
    <mergeCell ref="B201:C201"/>
    <mergeCell ref="B195:C195"/>
    <mergeCell ref="B190:C190"/>
    <mergeCell ref="B175:C175"/>
    <mergeCell ref="B181:C181"/>
    <mergeCell ref="B187:C187"/>
    <mergeCell ref="B160:C160"/>
    <mergeCell ref="B218:C218"/>
    <mergeCell ref="B219:C219"/>
    <mergeCell ref="B220:C220"/>
    <mergeCell ref="B221:C221"/>
    <mergeCell ref="T102:T111"/>
    <mergeCell ref="T133:T135"/>
    <mergeCell ref="T152:T154"/>
    <mergeCell ref="T200:T201"/>
    <mergeCell ref="V102:V111"/>
    <mergeCell ref="B223:C223"/>
    <mergeCell ref="B228:C228"/>
    <mergeCell ref="Q43:Q44"/>
    <mergeCell ref="B186:C186"/>
    <mergeCell ref="Q62:Q64"/>
    <mergeCell ref="B126:C126"/>
    <mergeCell ref="B127:C127"/>
    <mergeCell ref="B128:C128"/>
    <mergeCell ref="B129:C129"/>
    <mergeCell ref="B130:C130"/>
    <mergeCell ref="B171:C171"/>
    <mergeCell ref="B145:C145"/>
    <mergeCell ref="B146:C146"/>
    <mergeCell ref="B147:C147"/>
    <mergeCell ref="B93:C93"/>
    <mergeCell ref="B94:C94"/>
    <mergeCell ref="B95:C95"/>
    <mergeCell ref="B85:C85"/>
    <mergeCell ref="B86:C86"/>
    <mergeCell ref="B100:C100"/>
    <mergeCell ref="B101:C101"/>
    <mergeCell ref="B150:C150"/>
    <mergeCell ref="B133:C133"/>
    <mergeCell ref="B137:C137"/>
    <mergeCell ref="B123:C123"/>
    <mergeCell ref="B183:C183"/>
    <mergeCell ref="B184:C184"/>
    <mergeCell ref="B185:C185"/>
    <mergeCell ref="B120:C120"/>
    <mergeCell ref="B157:C157"/>
    <mergeCell ref="B103:C103"/>
    <mergeCell ref="B104:C104"/>
  </mergeCells>
  <phoneticPr fontId="106" type="noConversion"/>
  <pageMargins left="0.28000000000000003" right="0.2" top="0.4" bottom="0.75" header="0.26" footer="0.3"/>
  <pageSetup paperSize="9" scale="21"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127"/>
  <sheetViews>
    <sheetView view="pageBreakPreview" topLeftCell="I16" zoomScale="60" zoomScaleNormal="85" workbookViewId="0">
      <selection activeCell="W30" sqref="W30"/>
    </sheetView>
  </sheetViews>
  <sheetFormatPr defaultColWidth="7.875" defaultRowHeight="15.6" customHeight="1"/>
  <cols>
    <col min="1" max="1" width="21" style="18" customWidth="1"/>
    <col min="2" max="2" width="1.625" style="22" customWidth="1"/>
    <col min="3" max="3" width="17.5" style="22" customWidth="1"/>
    <col min="4" max="4" width="13.5" style="22" customWidth="1"/>
    <col min="5" max="5" width="17.375" style="22" customWidth="1"/>
    <col min="6" max="6" width="20.25" style="22" customWidth="1"/>
    <col min="7" max="7" width="16.875" style="22" customWidth="1"/>
    <col min="8" max="9" width="25" style="22" customWidth="1"/>
    <col min="10" max="10" width="33.625" style="22" customWidth="1"/>
    <col min="11" max="11" width="41.625" style="22" bestFit="1" customWidth="1"/>
    <col min="12" max="12" width="17.25" style="22" bestFit="1" customWidth="1"/>
    <col min="13" max="13" width="13.5" style="22" bestFit="1" customWidth="1"/>
    <col min="14" max="14" width="33.625" style="22" customWidth="1"/>
    <col min="15" max="15" width="21.875" style="22" customWidth="1"/>
    <col min="16" max="20" width="13.875" style="23" customWidth="1"/>
    <col min="21" max="21" width="4.25" style="22" bestFit="1" customWidth="1"/>
    <col min="22" max="24" width="4.625" style="22" customWidth="1"/>
    <col min="25" max="25" width="4.75" style="22" customWidth="1"/>
    <col min="26" max="26" width="5.625" style="22" hidden="1" customWidth="1"/>
    <col min="27" max="28" width="11.375" style="22" hidden="1" customWidth="1"/>
    <col min="29" max="29" width="4.25" style="22" customWidth="1"/>
    <col min="30" max="30" width="35" style="103" bestFit="1" customWidth="1"/>
    <col min="31" max="16384" width="7.875" style="18"/>
  </cols>
  <sheetData>
    <row r="1" spans="1:30" s="1" customFormat="1" ht="16.5">
      <c r="A1" s="333" t="s">
        <v>3</v>
      </c>
      <c r="B1" s="333"/>
      <c r="C1" s="333"/>
      <c r="D1" s="333"/>
      <c r="E1" s="333"/>
      <c r="F1" s="333"/>
      <c r="G1" s="333"/>
      <c r="H1" s="333"/>
      <c r="I1" s="333"/>
      <c r="J1" s="333"/>
      <c r="K1" s="333"/>
      <c r="L1" s="333"/>
      <c r="M1" s="333"/>
      <c r="N1" s="333"/>
      <c r="O1" s="333"/>
      <c r="P1" s="110"/>
      <c r="Q1" s="110"/>
      <c r="R1" s="110"/>
      <c r="S1" s="110"/>
      <c r="T1" s="110"/>
      <c r="U1" s="5"/>
      <c r="V1" s="5"/>
      <c r="W1" s="5"/>
      <c r="X1" s="5"/>
      <c r="Y1" s="5"/>
      <c r="Z1" s="5"/>
      <c r="AA1" s="5"/>
      <c r="AB1" s="5"/>
      <c r="AD1" s="103"/>
    </row>
    <row r="2" spans="1:30" s="1" customFormat="1" ht="16.5">
      <c r="A2" s="334" t="s">
        <v>4</v>
      </c>
      <c r="B2" s="334"/>
      <c r="C2" s="334"/>
      <c r="D2" s="334"/>
      <c r="E2" s="334"/>
      <c r="F2" s="334"/>
      <c r="G2" s="334"/>
      <c r="H2" s="334"/>
      <c r="I2" s="334"/>
      <c r="J2" s="334"/>
      <c r="K2" s="334"/>
      <c r="L2" s="334"/>
      <c r="M2" s="334"/>
      <c r="N2" s="334"/>
      <c r="O2" s="334"/>
      <c r="P2" s="111"/>
      <c r="Q2" s="111"/>
      <c r="R2" s="111"/>
      <c r="S2" s="111"/>
      <c r="T2" s="111"/>
      <c r="U2" s="10"/>
      <c r="V2" s="10"/>
      <c r="W2" s="10"/>
      <c r="X2" s="10"/>
      <c r="Y2" s="10"/>
      <c r="Z2" s="10"/>
      <c r="AA2" s="10"/>
      <c r="AB2" s="10"/>
      <c r="AC2" s="10"/>
      <c r="AD2" s="103"/>
    </row>
    <row r="3" spans="1:30" s="1" customFormat="1" ht="15.6" customHeight="1">
      <c r="B3" s="2"/>
      <c r="C3" s="2"/>
      <c r="D3" s="2"/>
      <c r="E3" s="2"/>
      <c r="F3" s="2"/>
      <c r="G3" s="2"/>
      <c r="H3" s="2"/>
      <c r="I3" s="2"/>
      <c r="J3" s="2"/>
      <c r="K3" s="2"/>
      <c r="L3" s="2"/>
      <c r="M3" s="2"/>
      <c r="N3" s="2"/>
      <c r="O3" s="2"/>
      <c r="U3" s="3"/>
      <c r="V3" s="3"/>
      <c r="W3" s="3"/>
      <c r="X3" s="3"/>
      <c r="Y3" s="3"/>
      <c r="Z3" s="3"/>
      <c r="AA3" s="3"/>
      <c r="AB3" s="3"/>
      <c r="AC3" s="4"/>
      <c r="AD3" s="103"/>
    </row>
    <row r="4" spans="1:30" s="6" customFormat="1" ht="16.5">
      <c r="A4" s="5" t="s">
        <v>38</v>
      </c>
      <c r="B4" s="6" t="s">
        <v>5</v>
      </c>
      <c r="C4" s="30" t="s">
        <v>70</v>
      </c>
      <c r="D4" s="32"/>
      <c r="AC4" s="7"/>
      <c r="AD4" s="104"/>
    </row>
    <row r="5" spans="1:30" s="6" customFormat="1" ht="16.5">
      <c r="A5" s="5" t="s">
        <v>6</v>
      </c>
      <c r="B5" s="6" t="s">
        <v>5</v>
      </c>
      <c r="C5" s="30" t="s">
        <v>49</v>
      </c>
      <c r="D5" s="32"/>
      <c r="AC5" s="7"/>
      <c r="AD5" s="104"/>
    </row>
    <row r="6" spans="1:30" s="6" customFormat="1" ht="16.5">
      <c r="A6" s="8" t="s">
        <v>7</v>
      </c>
      <c r="B6" s="6" t="s">
        <v>5</v>
      </c>
      <c r="C6" s="30" t="s">
        <v>71</v>
      </c>
      <c r="D6" s="32"/>
      <c r="J6" s="6" t="s">
        <v>398</v>
      </c>
      <c r="AC6" s="9"/>
      <c r="AD6" s="104"/>
    </row>
    <row r="7" spans="1:30" s="6" customFormat="1" ht="16.5">
      <c r="A7" s="8" t="s">
        <v>8</v>
      </c>
      <c r="B7" s="6" t="s">
        <v>5</v>
      </c>
      <c r="C7" s="30" t="s">
        <v>58</v>
      </c>
      <c r="D7" s="32"/>
      <c r="J7" s="6" t="s">
        <v>399</v>
      </c>
      <c r="AC7" s="9"/>
      <c r="AD7" s="104"/>
    </row>
    <row r="8" spans="1:30" s="1" customFormat="1" ht="16.5">
      <c r="A8" s="5" t="s">
        <v>39</v>
      </c>
      <c r="B8" s="6" t="s">
        <v>5</v>
      </c>
      <c r="C8" s="30" t="s">
        <v>461</v>
      </c>
      <c r="D8" s="32"/>
      <c r="E8" s="6"/>
      <c r="F8" s="6"/>
      <c r="G8" s="6"/>
      <c r="H8" s="6"/>
      <c r="I8" s="6"/>
      <c r="J8" s="6"/>
      <c r="K8" s="6"/>
      <c r="L8" s="6"/>
      <c r="M8" s="6"/>
      <c r="N8" s="6"/>
      <c r="O8" s="6"/>
      <c r="AC8" s="2"/>
      <c r="AD8" s="103"/>
    </row>
    <row r="9" spans="1:30" s="1" customFormat="1" ht="16.5">
      <c r="A9" s="10"/>
      <c r="C9" s="6"/>
      <c r="D9" s="6"/>
      <c r="E9" s="6"/>
      <c r="F9" s="6"/>
      <c r="G9" s="6"/>
      <c r="H9" s="6"/>
      <c r="I9" s="6"/>
      <c r="J9" s="6"/>
      <c r="K9" s="6"/>
      <c r="L9" s="6"/>
      <c r="M9" s="6"/>
      <c r="N9" s="6"/>
      <c r="O9" s="6"/>
      <c r="U9" s="8"/>
      <c r="V9" s="8"/>
      <c r="W9" s="8"/>
      <c r="X9" s="8"/>
      <c r="Y9" s="8"/>
      <c r="Z9" s="8"/>
      <c r="AA9" s="8"/>
      <c r="AB9" s="8"/>
      <c r="AD9" s="103"/>
    </row>
    <row r="10" spans="1:30" s="13" customFormat="1" ht="16.5">
      <c r="A10" s="50" t="s">
        <v>60</v>
      </c>
      <c r="B10" s="51" t="s">
        <v>5</v>
      </c>
      <c r="C10" s="337" t="s">
        <v>9</v>
      </c>
      <c r="D10" s="338"/>
      <c r="E10" s="338"/>
      <c r="F10" s="338"/>
      <c r="G10" s="338"/>
      <c r="H10" s="338"/>
      <c r="I10" s="338"/>
      <c r="J10" s="338"/>
      <c r="K10" s="338"/>
      <c r="L10" s="338"/>
      <c r="M10" s="338"/>
      <c r="N10" s="338"/>
      <c r="O10" s="338"/>
      <c r="P10" s="29"/>
      <c r="Q10" s="29"/>
      <c r="R10" s="29"/>
      <c r="S10" s="29"/>
      <c r="T10" s="29"/>
      <c r="U10" s="11"/>
      <c r="V10" s="11"/>
      <c r="W10" s="11"/>
      <c r="X10" s="11"/>
      <c r="Y10" s="11"/>
      <c r="Z10" s="11"/>
      <c r="AA10" s="11"/>
      <c r="AB10" s="11"/>
      <c r="AC10" s="12"/>
      <c r="AD10" s="105"/>
    </row>
    <row r="11" spans="1:30" s="13" customFormat="1" ht="16.5" customHeight="1">
      <c r="A11" s="50" t="s">
        <v>61</v>
      </c>
      <c r="B11" s="51" t="s">
        <v>5</v>
      </c>
      <c r="C11" s="339" t="s">
        <v>47</v>
      </c>
      <c r="D11" s="339"/>
      <c r="E11" s="339"/>
      <c r="F11" s="339"/>
      <c r="G11" s="339"/>
      <c r="H11" s="339"/>
      <c r="I11" s="339"/>
      <c r="J11" s="339"/>
      <c r="K11" s="339"/>
      <c r="L11" s="339"/>
      <c r="M11" s="339"/>
      <c r="N11" s="339"/>
      <c r="O11" s="339"/>
      <c r="P11" s="58"/>
      <c r="Q11" s="58"/>
      <c r="R11" s="58"/>
      <c r="S11" s="58"/>
      <c r="T11" s="58"/>
      <c r="U11" s="14"/>
      <c r="V11" s="14"/>
      <c r="W11" s="14"/>
      <c r="X11" s="14"/>
      <c r="Y11" s="14"/>
      <c r="Z11" s="14"/>
      <c r="AA11" s="14"/>
      <c r="AB11" s="14"/>
      <c r="AC11" s="12"/>
      <c r="AD11" s="105"/>
    </row>
    <row r="12" spans="1:30" s="13" customFormat="1" ht="16.5" customHeight="1">
      <c r="A12" s="50" t="s">
        <v>62</v>
      </c>
      <c r="B12" s="51" t="s">
        <v>5</v>
      </c>
      <c r="C12" s="339" t="s">
        <v>45</v>
      </c>
      <c r="D12" s="339"/>
      <c r="E12" s="339"/>
      <c r="F12" s="339"/>
      <c r="G12" s="339"/>
      <c r="H12" s="339"/>
      <c r="I12" s="339"/>
      <c r="J12" s="339"/>
      <c r="K12" s="339"/>
      <c r="L12" s="339"/>
      <c r="M12" s="339"/>
      <c r="N12" s="339"/>
      <c r="O12" s="339"/>
      <c r="P12" s="58"/>
      <c r="Q12" s="58"/>
      <c r="R12" s="58"/>
      <c r="S12" s="58"/>
      <c r="T12" s="58"/>
      <c r="U12" s="14"/>
      <c r="V12" s="14"/>
      <c r="W12" s="14"/>
      <c r="X12" s="14"/>
      <c r="Y12" s="14"/>
      <c r="Z12" s="14"/>
      <c r="AA12" s="14"/>
      <c r="AB12" s="14"/>
      <c r="AC12" s="12"/>
      <c r="AD12" s="105"/>
    </row>
    <row r="13" spans="1:30" s="13" customFormat="1" ht="16.5">
      <c r="A13" s="50" t="s">
        <v>60</v>
      </c>
      <c r="B13" s="51" t="s">
        <v>5</v>
      </c>
      <c r="C13" s="337" t="s">
        <v>10</v>
      </c>
      <c r="D13" s="338"/>
      <c r="E13" s="338"/>
      <c r="F13" s="338"/>
      <c r="G13" s="338"/>
      <c r="H13" s="338"/>
      <c r="I13" s="338"/>
      <c r="J13" s="338"/>
      <c r="K13" s="338"/>
      <c r="L13" s="338"/>
      <c r="M13" s="338"/>
      <c r="N13" s="338"/>
      <c r="O13" s="338"/>
      <c r="P13" s="29"/>
      <c r="Q13" s="29"/>
      <c r="R13" s="29"/>
      <c r="S13" s="29"/>
      <c r="T13" s="29"/>
      <c r="U13" s="11"/>
      <c r="V13" s="11"/>
      <c r="W13" s="11"/>
      <c r="X13" s="11"/>
      <c r="Y13" s="11"/>
      <c r="Z13" s="11"/>
      <c r="AA13" s="11"/>
      <c r="AB13" s="11"/>
      <c r="AC13" s="12"/>
      <c r="AD13" s="105"/>
    </row>
    <row r="14" spans="1:30" s="13" customFormat="1" ht="16.5" customHeight="1">
      <c r="A14" s="50" t="s">
        <v>61</v>
      </c>
      <c r="B14" s="51" t="s">
        <v>5</v>
      </c>
      <c r="C14" s="339" t="s">
        <v>48</v>
      </c>
      <c r="D14" s="339"/>
      <c r="E14" s="339"/>
      <c r="F14" s="339"/>
      <c r="G14" s="339"/>
      <c r="H14" s="339"/>
      <c r="I14" s="339"/>
      <c r="J14" s="339"/>
      <c r="K14" s="339"/>
      <c r="L14" s="339"/>
      <c r="M14" s="339"/>
      <c r="N14" s="339"/>
      <c r="O14" s="339"/>
      <c r="P14" s="58"/>
      <c r="Q14" s="58"/>
      <c r="R14" s="58"/>
      <c r="S14" s="58"/>
      <c r="T14" s="58"/>
      <c r="U14" s="14"/>
      <c r="V14" s="14"/>
      <c r="W14" s="14"/>
      <c r="X14" s="14"/>
      <c r="Y14" s="14"/>
      <c r="Z14" s="14"/>
      <c r="AA14" s="14"/>
      <c r="AB14" s="14"/>
      <c r="AC14" s="12"/>
      <c r="AD14" s="105"/>
    </row>
    <row r="15" spans="1:30" s="13" customFormat="1" ht="16.5" customHeight="1">
      <c r="A15" s="50" t="s">
        <v>62</v>
      </c>
      <c r="B15" s="51" t="s">
        <v>5</v>
      </c>
      <c r="C15" s="339" t="s">
        <v>46</v>
      </c>
      <c r="D15" s="339"/>
      <c r="E15" s="339"/>
      <c r="F15" s="339"/>
      <c r="G15" s="339"/>
      <c r="H15" s="339"/>
      <c r="I15" s="339"/>
      <c r="J15" s="339"/>
      <c r="K15" s="339"/>
      <c r="L15" s="339"/>
      <c r="M15" s="339"/>
      <c r="N15" s="339"/>
      <c r="O15" s="339"/>
      <c r="P15" s="58"/>
      <c r="Q15" s="58"/>
      <c r="R15" s="58"/>
      <c r="S15" s="58"/>
      <c r="T15" s="58"/>
      <c r="U15" s="14"/>
      <c r="V15" s="14"/>
      <c r="W15" s="14"/>
      <c r="X15" s="14"/>
      <c r="Y15" s="14"/>
      <c r="Z15" s="14"/>
      <c r="AA15" s="14"/>
      <c r="AB15" s="14"/>
      <c r="AC15" s="12"/>
      <c r="AD15" s="105"/>
    </row>
    <row r="16" spans="1:30" s="13" customFormat="1" ht="16.5" customHeight="1">
      <c r="A16" s="50" t="s">
        <v>63</v>
      </c>
      <c r="B16" s="51" t="s">
        <v>5</v>
      </c>
      <c r="C16" s="339" t="s">
        <v>1</v>
      </c>
      <c r="D16" s="339"/>
      <c r="E16" s="339"/>
      <c r="F16" s="339"/>
      <c r="G16" s="339"/>
      <c r="H16" s="339"/>
      <c r="I16" s="339"/>
      <c r="J16" s="339"/>
      <c r="K16" s="339"/>
      <c r="L16" s="339"/>
      <c r="M16" s="339"/>
      <c r="N16" s="339"/>
      <c r="O16" s="339"/>
      <c r="P16" s="58"/>
      <c r="Q16" s="58"/>
      <c r="R16" s="58"/>
      <c r="S16" s="58"/>
      <c r="T16" s="58"/>
      <c r="U16" s="14"/>
      <c r="V16" s="14"/>
      <c r="W16" s="14"/>
      <c r="X16" s="14"/>
      <c r="Y16" s="14"/>
      <c r="Z16" s="14"/>
      <c r="AA16" s="14"/>
      <c r="AB16" s="14"/>
      <c r="AC16" s="12"/>
      <c r="AD16" s="105"/>
    </row>
    <row r="17" spans="1:30" s="13" customFormat="1" ht="16.5" customHeight="1">
      <c r="A17" s="50" t="s">
        <v>64</v>
      </c>
      <c r="B17" s="51" t="s">
        <v>5</v>
      </c>
      <c r="C17" s="339" t="s">
        <v>49</v>
      </c>
      <c r="D17" s="339"/>
      <c r="E17" s="339"/>
      <c r="F17" s="339"/>
      <c r="G17" s="339"/>
      <c r="H17" s="339"/>
      <c r="I17" s="339"/>
      <c r="J17" s="339"/>
      <c r="K17" s="339"/>
      <c r="L17" s="339"/>
      <c r="M17" s="339"/>
      <c r="N17" s="339"/>
      <c r="O17" s="339"/>
      <c r="P17" s="58"/>
      <c r="Q17" s="58"/>
      <c r="R17" s="58"/>
      <c r="S17" s="58"/>
      <c r="T17" s="58"/>
      <c r="U17" s="14"/>
      <c r="V17" s="14"/>
      <c r="W17" s="14"/>
      <c r="X17" s="14"/>
      <c r="Y17" s="14"/>
      <c r="Z17" s="14"/>
      <c r="AA17" s="14"/>
      <c r="AB17" s="14"/>
      <c r="AC17" s="12"/>
      <c r="AD17" s="105"/>
    </row>
    <row r="18" spans="1:30" s="13" customFormat="1" ht="16.5" customHeight="1">
      <c r="A18" s="50" t="s">
        <v>65</v>
      </c>
      <c r="B18" s="51" t="s">
        <v>5</v>
      </c>
      <c r="C18" s="339" t="s">
        <v>50</v>
      </c>
      <c r="D18" s="339"/>
      <c r="E18" s="339"/>
      <c r="F18" s="339"/>
      <c r="G18" s="339"/>
      <c r="H18" s="339"/>
      <c r="I18" s="339"/>
      <c r="J18" s="339"/>
      <c r="K18" s="339"/>
      <c r="L18" s="339"/>
      <c r="M18" s="339"/>
      <c r="N18" s="339"/>
      <c r="O18" s="339"/>
      <c r="P18" s="58"/>
      <c r="Q18" s="58"/>
      <c r="R18" s="58"/>
      <c r="S18" s="58"/>
      <c r="T18" s="58"/>
      <c r="U18" s="14"/>
      <c r="V18" s="14"/>
      <c r="W18" s="14"/>
      <c r="X18" s="14"/>
      <c r="Y18" s="14"/>
      <c r="Z18" s="14"/>
      <c r="AA18" s="14"/>
      <c r="AB18" s="14"/>
      <c r="AC18" s="12"/>
      <c r="AD18" s="105"/>
    </row>
    <row r="19" spans="1:30" s="13" customFormat="1" ht="16.5" customHeight="1">
      <c r="A19" s="50" t="s">
        <v>66</v>
      </c>
      <c r="B19" s="51" t="s">
        <v>5</v>
      </c>
      <c r="C19" s="339" t="s">
        <v>51</v>
      </c>
      <c r="D19" s="339"/>
      <c r="E19" s="339"/>
      <c r="F19" s="339"/>
      <c r="G19" s="339"/>
      <c r="H19" s="339"/>
      <c r="I19" s="339"/>
      <c r="J19" s="339"/>
      <c r="K19" s="339"/>
      <c r="L19" s="339"/>
      <c r="M19" s="339"/>
      <c r="N19" s="339"/>
      <c r="O19" s="339"/>
      <c r="P19" s="58"/>
      <c r="Q19" s="58"/>
      <c r="R19" s="58"/>
      <c r="S19" s="58"/>
      <c r="T19" s="58"/>
      <c r="U19" s="14"/>
      <c r="V19" s="14"/>
      <c r="W19" s="14"/>
      <c r="X19" s="14"/>
      <c r="Y19" s="14"/>
      <c r="Z19" s="14"/>
      <c r="AA19" s="14"/>
      <c r="AB19" s="14"/>
      <c r="AC19" s="12"/>
      <c r="AD19" s="105"/>
    </row>
    <row r="20" spans="1:30" s="13" customFormat="1" ht="84.75" customHeight="1">
      <c r="A20" s="52" t="s">
        <v>67</v>
      </c>
      <c r="B20" s="51" t="s">
        <v>5</v>
      </c>
      <c r="C20" s="339" t="s">
        <v>59</v>
      </c>
      <c r="D20" s="339"/>
      <c r="E20" s="339"/>
      <c r="F20" s="339"/>
      <c r="G20" s="339"/>
      <c r="H20" s="339"/>
      <c r="I20" s="339"/>
      <c r="J20" s="339"/>
      <c r="K20" s="339"/>
      <c r="L20" s="339"/>
      <c r="M20" s="339"/>
      <c r="N20" s="339"/>
      <c r="O20" s="339"/>
      <c r="P20" s="58"/>
      <c r="Q20" s="58"/>
      <c r="R20" s="58"/>
      <c r="S20" s="58"/>
      <c r="T20" s="58"/>
      <c r="U20" s="14"/>
      <c r="V20" s="14"/>
      <c r="W20" s="14"/>
      <c r="X20" s="14"/>
      <c r="Y20" s="14"/>
      <c r="Z20" s="14"/>
      <c r="AA20" s="14"/>
      <c r="AB20" s="14"/>
      <c r="AC20" s="12"/>
      <c r="AD20" s="105"/>
    </row>
    <row r="21" spans="1:30" s="15" customFormat="1" ht="16.5" customHeight="1">
      <c r="P21" s="16"/>
      <c r="Q21" s="16"/>
      <c r="R21" s="16"/>
      <c r="S21" s="16"/>
      <c r="T21" s="16"/>
      <c r="U21" s="16"/>
      <c r="V21" s="16"/>
      <c r="W21" s="16"/>
      <c r="X21" s="16"/>
      <c r="Y21" s="16"/>
      <c r="Z21" s="16"/>
      <c r="AA21" s="16"/>
      <c r="AB21" s="16"/>
      <c r="AC21" s="17"/>
      <c r="AD21" s="11"/>
    </row>
    <row r="22" spans="1:30" ht="32.1" customHeight="1">
      <c r="A22" s="396" t="s">
        <v>397</v>
      </c>
      <c r="B22" s="397"/>
      <c r="C22" s="397"/>
      <c r="D22" s="397"/>
      <c r="E22" s="397"/>
      <c r="F22" s="397"/>
      <c r="G22" s="397"/>
      <c r="H22" s="397"/>
      <c r="I22" s="397"/>
      <c r="J22" s="397"/>
      <c r="K22" s="397"/>
      <c r="L22" s="397"/>
      <c r="M22" s="397"/>
      <c r="N22" s="397"/>
      <c r="O22" s="397"/>
      <c r="P22" s="397"/>
      <c r="Q22" s="397"/>
      <c r="R22" s="397"/>
      <c r="S22" s="397"/>
      <c r="T22" s="397"/>
      <c r="U22" s="397"/>
      <c r="V22" s="397"/>
      <c r="W22" s="397"/>
      <c r="X22" s="397"/>
      <c r="Y22" s="397"/>
      <c r="Z22" s="397"/>
      <c r="AA22" s="397"/>
      <c r="AB22" s="397"/>
      <c r="AC22" s="112"/>
      <c r="AD22" s="106"/>
    </row>
    <row r="23" spans="1:30" ht="15.6" customHeight="1">
      <c r="B23" s="6"/>
      <c r="C23" s="1"/>
      <c r="D23" s="1"/>
      <c r="E23" s="1"/>
      <c r="F23" s="1"/>
      <c r="G23" s="1"/>
      <c r="H23" s="1"/>
      <c r="I23" s="1"/>
      <c r="J23" s="1"/>
      <c r="K23" s="1"/>
      <c r="L23" s="1"/>
      <c r="M23" s="1"/>
      <c r="N23" s="1"/>
      <c r="O23" s="1"/>
      <c r="P23" s="19"/>
      <c r="Q23" s="19"/>
      <c r="R23" s="19"/>
      <c r="S23" s="19"/>
      <c r="T23" s="19"/>
      <c r="U23" s="20"/>
      <c r="V23" s="20"/>
      <c r="W23" s="20"/>
      <c r="X23" s="20"/>
      <c r="Y23" s="20"/>
      <c r="Z23" s="20"/>
      <c r="AA23" s="20"/>
      <c r="AB23" s="20"/>
      <c r="AC23" s="1"/>
      <c r="AD23" s="106"/>
    </row>
    <row r="24" spans="1:30" ht="15.6" customHeight="1">
      <c r="A24" s="46" t="s">
        <v>13</v>
      </c>
      <c r="B24" s="46"/>
      <c r="C24" s="46" t="s">
        <v>17</v>
      </c>
      <c r="E24" s="1"/>
      <c r="F24" s="1"/>
      <c r="G24" s="1"/>
      <c r="H24" s="1"/>
      <c r="I24" s="1"/>
      <c r="J24" s="1"/>
      <c r="K24" s="1"/>
      <c r="L24" s="1"/>
      <c r="M24" s="1"/>
      <c r="N24" s="1"/>
      <c r="O24" s="1"/>
      <c r="P24" s="19"/>
      <c r="Q24" s="19"/>
      <c r="R24" s="19"/>
      <c r="S24" s="19"/>
      <c r="T24" s="19"/>
      <c r="U24" s="20"/>
      <c r="V24" s="20"/>
      <c r="W24" s="20"/>
      <c r="X24" s="20"/>
      <c r="Y24" s="20"/>
      <c r="Z24" s="20"/>
      <c r="AA24" s="20"/>
      <c r="AB24" s="20"/>
      <c r="AC24" s="1"/>
      <c r="AD24" s="106"/>
    </row>
    <row r="25" spans="1:30" ht="15.6" customHeight="1">
      <c r="A25" s="55" t="s">
        <v>68</v>
      </c>
      <c r="B25" s="45"/>
      <c r="C25" s="47">
        <f>71628269.76-62225512.97</f>
        <v>9402756.7900000066</v>
      </c>
      <c r="E25" s="1"/>
      <c r="F25" s="1"/>
      <c r="G25" s="1"/>
      <c r="H25" s="1"/>
      <c r="I25" s="1"/>
      <c r="J25" s="1"/>
      <c r="K25" s="1"/>
      <c r="L25" s="1"/>
      <c r="M25" s="1"/>
      <c r="N25" s="1"/>
      <c r="O25" s="1"/>
      <c r="P25" s="19"/>
      <c r="Q25" s="19"/>
      <c r="R25" s="19"/>
      <c r="S25" s="19"/>
      <c r="T25" s="19"/>
      <c r="U25" s="20"/>
      <c r="V25" s="20"/>
      <c r="W25" s="20"/>
      <c r="X25" s="20"/>
      <c r="Y25" s="20"/>
      <c r="Z25" s="20"/>
      <c r="AA25" s="20"/>
      <c r="AB25" s="20"/>
      <c r="AC25" s="1"/>
      <c r="AD25" s="106"/>
    </row>
    <row r="26" spans="1:30" ht="15.6" customHeight="1">
      <c r="A26" s="340" t="s">
        <v>14</v>
      </c>
      <c r="B26" s="341"/>
      <c r="C26" s="48">
        <v>300000</v>
      </c>
      <c r="E26" s="1"/>
      <c r="F26" s="1"/>
      <c r="G26" s="1"/>
      <c r="H26" s="1"/>
      <c r="I26" s="1"/>
      <c r="J26" s="1"/>
      <c r="K26" s="1"/>
      <c r="L26" s="1"/>
      <c r="M26" s="1"/>
      <c r="N26" s="1"/>
      <c r="O26" s="1"/>
      <c r="P26" s="19"/>
      <c r="Q26" s="19"/>
      <c r="R26" s="19"/>
      <c r="S26" s="19"/>
      <c r="T26" s="19"/>
      <c r="U26" s="20"/>
      <c r="V26" s="20"/>
      <c r="W26" s="20"/>
      <c r="X26" s="20"/>
      <c r="Y26" s="20"/>
      <c r="Z26" s="20"/>
      <c r="AA26" s="20"/>
      <c r="AB26" s="20"/>
      <c r="AC26" s="1"/>
      <c r="AD26" s="106"/>
    </row>
    <row r="27" spans="1:30" ht="15.6" customHeight="1">
      <c r="A27" s="340" t="s">
        <v>15</v>
      </c>
      <c r="B27" s="341"/>
      <c r="C27" s="48">
        <f>C25/C26</f>
        <v>31.342522633333356</v>
      </c>
      <c r="E27" s="1"/>
      <c r="F27" s="1"/>
      <c r="G27" s="1"/>
      <c r="H27" s="1"/>
      <c r="I27" s="1"/>
      <c r="J27" s="1"/>
      <c r="K27" s="1"/>
      <c r="L27" s="1"/>
      <c r="M27" s="1"/>
      <c r="N27" s="1"/>
      <c r="O27" s="1"/>
      <c r="P27" s="19"/>
      <c r="Q27" s="19"/>
      <c r="R27" s="19"/>
      <c r="S27" s="19"/>
      <c r="T27" s="19"/>
      <c r="U27" s="20"/>
      <c r="V27" s="20"/>
      <c r="W27" s="20"/>
      <c r="X27" s="20"/>
      <c r="Y27" s="20"/>
      <c r="Z27" s="20"/>
      <c r="AA27" s="20"/>
      <c r="AB27" s="20"/>
      <c r="AC27" s="1"/>
      <c r="AD27" s="106"/>
    </row>
    <row r="28" spans="1:30" ht="15.6" customHeight="1">
      <c r="A28" s="342" t="s">
        <v>69</v>
      </c>
      <c r="B28" s="341"/>
      <c r="C28" s="48">
        <v>50</v>
      </c>
      <c r="E28" s="1"/>
      <c r="F28" s="1"/>
      <c r="G28" s="1"/>
      <c r="J28" s="1"/>
      <c r="K28" s="1"/>
      <c r="L28" s="1"/>
      <c r="M28" s="1"/>
      <c r="N28" s="1"/>
      <c r="O28" s="1"/>
      <c r="P28" s="27"/>
      <c r="Q28" s="27"/>
      <c r="R28" s="27"/>
      <c r="S28" s="27"/>
      <c r="T28" s="27"/>
      <c r="U28" s="20"/>
      <c r="V28" s="20"/>
      <c r="W28" s="20"/>
      <c r="X28" s="20"/>
      <c r="Y28" s="20"/>
      <c r="Z28" s="20"/>
      <c r="AA28" s="20"/>
      <c r="AB28" s="20"/>
      <c r="AC28" s="1"/>
      <c r="AD28" s="106"/>
    </row>
    <row r="29" spans="1:30" ht="15.6" customHeight="1">
      <c r="B29" s="6"/>
      <c r="C29" s="1"/>
      <c r="D29" s="1"/>
      <c r="E29" s="1"/>
      <c r="F29" s="1"/>
      <c r="G29" s="1"/>
      <c r="H29" s="1"/>
      <c r="I29" s="1"/>
      <c r="O29" s="1"/>
      <c r="P29" s="19"/>
      <c r="Q29" s="19"/>
      <c r="R29" s="19"/>
      <c r="S29" s="19"/>
      <c r="T29" s="19"/>
      <c r="U29" s="20"/>
      <c r="V29" s="20"/>
      <c r="W29" s="20"/>
      <c r="X29" s="20"/>
      <c r="Y29" s="20"/>
      <c r="Z29" s="20"/>
      <c r="AA29" s="20"/>
      <c r="AB29" s="20"/>
      <c r="AC29" s="1"/>
      <c r="AD29" s="106"/>
    </row>
    <row r="30" spans="1:30" s="95" customFormat="1" ht="64.5" customHeight="1">
      <c r="A30" s="42" t="s">
        <v>462</v>
      </c>
      <c r="B30" s="335" t="s">
        <v>41</v>
      </c>
      <c r="C30" s="336"/>
      <c r="D30" s="42" t="s">
        <v>16</v>
      </c>
      <c r="E30" s="42" t="s">
        <v>17</v>
      </c>
      <c r="F30" s="42" t="s">
        <v>463</v>
      </c>
      <c r="G30" s="42" t="s">
        <v>464</v>
      </c>
      <c r="H30" s="42" t="s">
        <v>465</v>
      </c>
      <c r="I30" s="42" t="s">
        <v>466</v>
      </c>
      <c r="J30" s="42" t="s">
        <v>467</v>
      </c>
      <c r="K30" s="42" t="s">
        <v>468</v>
      </c>
      <c r="L30" s="42" t="s">
        <v>469</v>
      </c>
      <c r="M30" s="42" t="s">
        <v>470</v>
      </c>
      <c r="N30" s="42" t="s">
        <v>181</v>
      </c>
      <c r="O30" s="42" t="s">
        <v>179</v>
      </c>
      <c r="P30" s="42" t="s">
        <v>174</v>
      </c>
      <c r="Q30" s="42" t="s">
        <v>172</v>
      </c>
      <c r="R30" s="42" t="s">
        <v>173</v>
      </c>
      <c r="S30" s="42" t="s">
        <v>404</v>
      </c>
      <c r="T30" s="42" t="s">
        <v>405</v>
      </c>
      <c r="U30" s="40" t="s">
        <v>19</v>
      </c>
      <c r="V30" s="40" t="s">
        <v>20</v>
      </c>
      <c r="W30" s="40" t="s">
        <v>21</v>
      </c>
      <c r="X30" s="40" t="s">
        <v>22</v>
      </c>
      <c r="Y30" s="40" t="s">
        <v>23</v>
      </c>
      <c r="Z30" s="40" t="s">
        <v>24</v>
      </c>
      <c r="AA30" s="40" t="s">
        <v>25</v>
      </c>
      <c r="AB30" s="40" t="s">
        <v>26</v>
      </c>
      <c r="AC30" s="40" t="s">
        <v>27</v>
      </c>
      <c r="AD30" s="107" t="s">
        <v>0</v>
      </c>
    </row>
    <row r="31" spans="1:30" s="68" customFormat="1" ht="16.5">
      <c r="A31" s="113">
        <v>1</v>
      </c>
      <c r="B31" s="398">
        <v>1918000000</v>
      </c>
      <c r="C31" s="398"/>
      <c r="D31" s="114">
        <v>43648</v>
      </c>
      <c r="E31" s="122">
        <v>-2303.96</v>
      </c>
      <c r="F31" s="119" t="s">
        <v>518</v>
      </c>
      <c r="G31" s="125" t="s">
        <v>519</v>
      </c>
      <c r="H31" s="126">
        <v>43648</v>
      </c>
      <c r="I31" s="118" t="s">
        <v>520</v>
      </c>
      <c r="J31" s="114">
        <v>43642</v>
      </c>
      <c r="K31" s="118" t="s">
        <v>521</v>
      </c>
      <c r="L31" s="119">
        <v>14</v>
      </c>
      <c r="M31" s="127" t="s">
        <v>522</v>
      </c>
      <c r="N31" s="99" t="s">
        <v>379</v>
      </c>
      <c r="O31" s="99" t="s">
        <v>190</v>
      </c>
      <c r="P31" s="131">
        <v>113144.9616</v>
      </c>
      <c r="Q31" s="135">
        <v>-113144.96000000001</v>
      </c>
      <c r="R31" s="131">
        <v>-9498519.3900000006</v>
      </c>
      <c r="S31" s="133" t="s">
        <v>406</v>
      </c>
      <c r="T31" s="136" t="s">
        <v>441</v>
      </c>
      <c r="U31" s="102" t="s">
        <v>194</v>
      </c>
      <c r="V31" s="102" t="s">
        <v>194</v>
      </c>
      <c r="W31" s="102" t="s">
        <v>194</v>
      </c>
      <c r="X31" s="102" t="s">
        <v>194</v>
      </c>
      <c r="Y31" s="102" t="s">
        <v>194</v>
      </c>
      <c r="Z31" s="71"/>
      <c r="AA31" s="71"/>
      <c r="AB31" s="71"/>
      <c r="AC31" s="99" t="s">
        <v>194</v>
      </c>
      <c r="AD31" s="94"/>
    </row>
    <row r="32" spans="1:30" s="68" customFormat="1" ht="33">
      <c r="A32" s="113">
        <v>2</v>
      </c>
      <c r="B32" s="398">
        <v>1918000001</v>
      </c>
      <c r="C32" s="398"/>
      <c r="D32" s="114">
        <v>43648</v>
      </c>
      <c r="E32" s="122">
        <v>-23431.91</v>
      </c>
      <c r="F32" s="119" t="s">
        <v>518</v>
      </c>
      <c r="G32" s="121" t="s">
        <v>302</v>
      </c>
      <c r="H32" s="126">
        <v>43648</v>
      </c>
      <c r="I32" s="123" t="s">
        <v>195</v>
      </c>
      <c r="J32" s="114">
        <v>43642</v>
      </c>
      <c r="K32" s="123" t="s">
        <v>523</v>
      </c>
      <c r="L32" s="119">
        <v>168</v>
      </c>
      <c r="M32" s="127" t="s">
        <v>522</v>
      </c>
      <c r="N32" s="99" t="s">
        <v>295</v>
      </c>
      <c r="O32" s="134" t="s">
        <v>375</v>
      </c>
      <c r="P32" s="131">
        <v>150253.47119999997</v>
      </c>
      <c r="Q32" s="135">
        <v>-85711.45</v>
      </c>
      <c r="R32" s="131">
        <v>-945868.84</v>
      </c>
      <c r="S32" s="133" t="s">
        <v>406</v>
      </c>
      <c r="T32" s="136" t="s">
        <v>441</v>
      </c>
      <c r="U32" s="102" t="s">
        <v>194</v>
      </c>
      <c r="V32" s="102" t="s">
        <v>194</v>
      </c>
      <c r="W32" s="102" t="s">
        <v>194</v>
      </c>
      <c r="X32" s="102" t="s">
        <v>194</v>
      </c>
      <c r="Y32" s="102" t="s">
        <v>194</v>
      </c>
      <c r="Z32" s="71"/>
      <c r="AA32" s="71"/>
      <c r="AB32" s="71"/>
      <c r="AC32" s="99" t="s">
        <v>194</v>
      </c>
      <c r="AD32" s="94"/>
    </row>
    <row r="33" spans="1:38" s="68" customFormat="1" ht="33">
      <c r="A33" s="113">
        <v>3</v>
      </c>
      <c r="B33" s="398">
        <v>1918000002</v>
      </c>
      <c r="C33" s="398"/>
      <c r="D33" s="114">
        <v>43648</v>
      </c>
      <c r="E33" s="122">
        <v>-5937.26</v>
      </c>
      <c r="F33" s="119" t="s">
        <v>524</v>
      </c>
      <c r="G33" s="121" t="s">
        <v>525</v>
      </c>
      <c r="H33" s="126">
        <v>43648</v>
      </c>
      <c r="I33" s="123" t="s">
        <v>526</v>
      </c>
      <c r="J33" s="114">
        <v>43611</v>
      </c>
      <c r="K33" s="123" t="s">
        <v>527</v>
      </c>
      <c r="L33" s="119">
        <v>458</v>
      </c>
      <c r="M33" s="124" t="s">
        <v>528</v>
      </c>
      <c r="N33" s="99" t="s">
        <v>381</v>
      </c>
      <c r="O33" s="134" t="s">
        <v>382</v>
      </c>
      <c r="P33" s="131">
        <v>67519.454400000002</v>
      </c>
      <c r="Q33" s="135">
        <v>-67519.45</v>
      </c>
      <c r="R33" s="131">
        <v>-5668257.8300000001</v>
      </c>
      <c r="S33" s="133" t="s">
        <v>406</v>
      </c>
      <c r="T33" s="136" t="s">
        <v>442</v>
      </c>
      <c r="U33" s="102" t="s">
        <v>194</v>
      </c>
      <c r="V33" s="102" t="s">
        <v>194</v>
      </c>
      <c r="W33" s="102" t="s">
        <v>194</v>
      </c>
      <c r="X33" s="102" t="s">
        <v>194</v>
      </c>
      <c r="Y33" s="102" t="s">
        <v>194</v>
      </c>
      <c r="Z33" s="71"/>
      <c r="AA33" s="71"/>
      <c r="AB33" s="71"/>
      <c r="AC33" s="99" t="s">
        <v>194</v>
      </c>
      <c r="AD33" s="108"/>
    </row>
    <row r="34" spans="1:38" s="68" customFormat="1" ht="33">
      <c r="A34" s="113">
        <v>4</v>
      </c>
      <c r="B34" s="398">
        <v>1918000003</v>
      </c>
      <c r="C34" s="398"/>
      <c r="D34" s="114">
        <v>43648</v>
      </c>
      <c r="E34" s="122">
        <v>-214393.14</v>
      </c>
      <c r="F34" s="119" t="s">
        <v>518</v>
      </c>
      <c r="G34" s="121" t="s">
        <v>529</v>
      </c>
      <c r="H34" s="126">
        <v>43648</v>
      </c>
      <c r="I34" s="123" t="s">
        <v>530</v>
      </c>
      <c r="J34" s="114">
        <v>43631</v>
      </c>
      <c r="K34" s="123" t="s">
        <v>531</v>
      </c>
      <c r="L34" s="119">
        <v>1210</v>
      </c>
      <c r="M34" s="124" t="s">
        <v>474</v>
      </c>
      <c r="N34" s="99" t="s">
        <v>295</v>
      </c>
      <c r="O34" s="134" t="s">
        <v>375</v>
      </c>
      <c r="P34" s="131">
        <v>139072.45509999999</v>
      </c>
      <c r="Q34" s="135">
        <v>-28128.86</v>
      </c>
      <c r="R34" s="131">
        <v>-1102657.22</v>
      </c>
      <c r="S34" s="133" t="s">
        <v>406</v>
      </c>
      <c r="T34" s="136" t="s">
        <v>443</v>
      </c>
      <c r="U34" s="102" t="s">
        <v>194</v>
      </c>
      <c r="V34" s="102" t="s">
        <v>194</v>
      </c>
      <c r="W34" s="102" t="s">
        <v>194</v>
      </c>
      <c r="X34" s="102" t="s">
        <v>194</v>
      </c>
      <c r="Y34" s="102" t="s">
        <v>194</v>
      </c>
      <c r="Z34" s="71"/>
      <c r="AA34" s="71"/>
      <c r="AB34" s="71"/>
      <c r="AC34" s="99" t="s">
        <v>194</v>
      </c>
      <c r="AD34" s="94"/>
    </row>
    <row r="35" spans="1:38" s="68" customFormat="1" ht="16.5">
      <c r="A35" s="113">
        <v>5</v>
      </c>
      <c r="B35" s="398">
        <v>1918000004</v>
      </c>
      <c r="C35" s="398"/>
      <c r="D35" s="114">
        <v>43648</v>
      </c>
      <c r="E35" s="122">
        <v>-50860.81</v>
      </c>
      <c r="F35" s="119" t="s">
        <v>518</v>
      </c>
      <c r="G35" s="121" t="s">
        <v>532</v>
      </c>
      <c r="H35" s="126">
        <v>43648</v>
      </c>
      <c r="I35" s="123" t="s">
        <v>533</v>
      </c>
      <c r="J35" s="114">
        <v>43642</v>
      </c>
      <c r="K35" s="123" t="s">
        <v>534</v>
      </c>
      <c r="L35" s="119">
        <v>364</v>
      </c>
      <c r="M35" s="124" t="s">
        <v>474</v>
      </c>
      <c r="N35" s="99" t="s">
        <v>312</v>
      </c>
      <c r="O35" s="99" t="s">
        <v>383</v>
      </c>
      <c r="P35" s="131">
        <v>55378.727999999996</v>
      </c>
      <c r="Q35" s="135">
        <v>-55378.73</v>
      </c>
      <c r="R35" s="131">
        <v>-4649044.38</v>
      </c>
      <c r="S35" s="133" t="s">
        <v>406</v>
      </c>
      <c r="T35" s="136" t="s">
        <v>444</v>
      </c>
      <c r="U35" s="102" t="s">
        <v>194</v>
      </c>
      <c r="V35" s="102" t="s">
        <v>194</v>
      </c>
      <c r="W35" s="102" t="s">
        <v>194</v>
      </c>
      <c r="X35" s="102" t="s">
        <v>194</v>
      </c>
      <c r="Y35" s="102" t="s">
        <v>194</v>
      </c>
      <c r="Z35" s="71"/>
      <c r="AA35" s="71"/>
      <c r="AB35" s="71"/>
      <c r="AC35" s="99" t="s">
        <v>194</v>
      </c>
      <c r="AD35" s="98"/>
    </row>
    <row r="36" spans="1:38" s="68" customFormat="1" ht="16.5">
      <c r="A36" s="113">
        <v>6</v>
      </c>
      <c r="B36" s="398">
        <v>1918000005</v>
      </c>
      <c r="C36" s="398"/>
      <c r="D36" s="114">
        <v>43648</v>
      </c>
      <c r="E36" s="122">
        <v>-153987.07</v>
      </c>
      <c r="F36" s="119" t="s">
        <v>518</v>
      </c>
      <c r="G36" s="121" t="s">
        <v>535</v>
      </c>
      <c r="H36" s="126">
        <v>43648</v>
      </c>
      <c r="I36" s="123" t="s">
        <v>536</v>
      </c>
      <c r="J36" s="114">
        <v>43642</v>
      </c>
      <c r="K36" s="123" t="s">
        <v>523</v>
      </c>
      <c r="L36" s="119">
        <v>1005</v>
      </c>
      <c r="M36" s="124" t="s">
        <v>474</v>
      </c>
      <c r="N36" s="99" t="s">
        <v>384</v>
      </c>
      <c r="O36" s="99" t="s">
        <v>383</v>
      </c>
      <c r="P36" s="131">
        <v>87870.743999999992</v>
      </c>
      <c r="Q36" s="135">
        <v>-87870.74</v>
      </c>
      <c r="R36" s="131">
        <v>-7376748.6200000001</v>
      </c>
      <c r="S36" s="133" t="s">
        <v>406</v>
      </c>
      <c r="T36" s="136" t="s">
        <v>445</v>
      </c>
      <c r="U36" s="102" t="s">
        <v>194</v>
      </c>
      <c r="V36" s="102" t="s">
        <v>194</v>
      </c>
      <c r="W36" s="102" t="s">
        <v>194</v>
      </c>
      <c r="X36" s="102" t="s">
        <v>194</v>
      </c>
      <c r="Y36" s="102" t="s">
        <v>194</v>
      </c>
      <c r="Z36" s="71"/>
      <c r="AA36" s="71"/>
      <c r="AB36" s="71"/>
      <c r="AC36" s="99" t="s">
        <v>194</v>
      </c>
      <c r="AD36" s="108"/>
    </row>
    <row r="37" spans="1:38" s="68" customFormat="1" ht="16.5">
      <c r="A37" s="113">
        <v>7</v>
      </c>
      <c r="B37" s="398">
        <v>1918000006</v>
      </c>
      <c r="C37" s="398"/>
      <c r="D37" s="114">
        <v>43648</v>
      </c>
      <c r="E37" s="122">
        <v>-265366.92</v>
      </c>
      <c r="F37" s="119" t="s">
        <v>518</v>
      </c>
      <c r="G37" s="121" t="s">
        <v>304</v>
      </c>
      <c r="H37" s="126">
        <v>43648</v>
      </c>
      <c r="I37" s="123" t="s">
        <v>196</v>
      </c>
      <c r="J37" s="114">
        <v>43631</v>
      </c>
      <c r="K37" s="123" t="s">
        <v>531</v>
      </c>
      <c r="L37" s="119">
        <v>1556</v>
      </c>
      <c r="M37" s="124" t="s">
        <v>474</v>
      </c>
      <c r="N37" s="99" t="s">
        <v>340</v>
      </c>
      <c r="O37" s="99" t="s">
        <v>383</v>
      </c>
      <c r="P37" s="131">
        <v>46603.511999999995</v>
      </c>
      <c r="Q37" s="135">
        <v>-36879.620000000003</v>
      </c>
      <c r="R37" s="131">
        <v>-3096044.09</v>
      </c>
      <c r="S37" s="133" t="s">
        <v>406</v>
      </c>
      <c r="T37" s="136" t="s">
        <v>445</v>
      </c>
      <c r="U37" s="102" t="s">
        <v>194</v>
      </c>
      <c r="V37" s="102" t="s">
        <v>194</v>
      </c>
      <c r="W37" s="102" t="s">
        <v>194</v>
      </c>
      <c r="X37" s="102" t="s">
        <v>194</v>
      </c>
      <c r="Y37" s="102" t="s">
        <v>194</v>
      </c>
      <c r="Z37" s="71"/>
      <c r="AA37" s="71"/>
      <c r="AB37" s="71"/>
      <c r="AC37" s="99" t="s">
        <v>194</v>
      </c>
      <c r="AD37" s="108"/>
    </row>
    <row r="38" spans="1:38" s="68" customFormat="1" ht="33">
      <c r="A38" s="113">
        <v>8</v>
      </c>
      <c r="B38" s="398">
        <v>1918000007</v>
      </c>
      <c r="C38" s="398"/>
      <c r="D38" s="114">
        <v>43648</v>
      </c>
      <c r="E38" s="122">
        <v>-23826.18</v>
      </c>
      <c r="F38" s="119" t="s">
        <v>518</v>
      </c>
      <c r="G38" s="125" t="s">
        <v>537</v>
      </c>
      <c r="H38" s="126">
        <v>43648</v>
      </c>
      <c r="I38" s="123" t="s">
        <v>538</v>
      </c>
      <c r="J38" s="114">
        <v>43633</v>
      </c>
      <c r="K38" s="123" t="s">
        <v>534</v>
      </c>
      <c r="L38" s="119">
        <v>454</v>
      </c>
      <c r="M38" s="124" t="s">
        <v>474</v>
      </c>
      <c r="N38" s="99" t="s">
        <v>295</v>
      </c>
      <c r="O38" s="134" t="s">
        <v>375</v>
      </c>
      <c r="P38" s="131">
        <v>164356.31390000001</v>
      </c>
      <c r="Q38" s="135">
        <v>-52245.86</v>
      </c>
      <c r="R38" s="131">
        <v>-4386039.9400000004</v>
      </c>
      <c r="S38" s="133" t="s">
        <v>406</v>
      </c>
      <c r="T38" s="136" t="s">
        <v>444</v>
      </c>
      <c r="U38" s="102" t="s">
        <v>194</v>
      </c>
      <c r="V38" s="102" t="s">
        <v>194</v>
      </c>
      <c r="W38" s="102" t="s">
        <v>194</v>
      </c>
      <c r="X38" s="102" t="s">
        <v>194</v>
      </c>
      <c r="Y38" s="102" t="s">
        <v>194</v>
      </c>
      <c r="Z38" s="71"/>
      <c r="AA38" s="71"/>
      <c r="AB38" s="71"/>
      <c r="AC38" s="99" t="s">
        <v>194</v>
      </c>
      <c r="AD38" s="94"/>
    </row>
    <row r="39" spans="1:38" s="68" customFormat="1" ht="16.5">
      <c r="A39" s="113">
        <v>9</v>
      </c>
      <c r="B39" s="398">
        <v>1918000010</v>
      </c>
      <c r="C39" s="398"/>
      <c r="D39" s="114">
        <v>43649</v>
      </c>
      <c r="E39" s="122">
        <v>-29836.53</v>
      </c>
      <c r="F39" s="119" t="s">
        <v>518</v>
      </c>
      <c r="G39" s="125" t="s">
        <v>539</v>
      </c>
      <c r="H39" s="126">
        <v>43649</v>
      </c>
      <c r="I39" s="118" t="s">
        <v>540</v>
      </c>
      <c r="J39" s="114">
        <v>43642</v>
      </c>
      <c r="K39" s="123" t="s">
        <v>534</v>
      </c>
      <c r="L39" s="119">
        <v>208</v>
      </c>
      <c r="M39" s="124" t="s">
        <v>474</v>
      </c>
      <c r="N39" s="99" t="s">
        <v>320</v>
      </c>
      <c r="O39" s="96" t="s">
        <v>383</v>
      </c>
      <c r="P39" s="131">
        <v>118677.072</v>
      </c>
      <c r="Q39" s="135">
        <v>-118677.07</v>
      </c>
      <c r="R39" s="131">
        <v>-9962940.0299999993</v>
      </c>
      <c r="S39" s="133" t="s">
        <v>406</v>
      </c>
      <c r="T39" s="136" t="s">
        <v>446</v>
      </c>
      <c r="U39" s="102" t="s">
        <v>194</v>
      </c>
      <c r="V39" s="102" t="s">
        <v>194</v>
      </c>
      <c r="W39" s="102" t="s">
        <v>194</v>
      </c>
      <c r="X39" s="102" t="s">
        <v>194</v>
      </c>
      <c r="Y39" s="102" t="s">
        <v>194</v>
      </c>
      <c r="Z39" s="71"/>
      <c r="AA39" s="71"/>
      <c r="AB39" s="71"/>
      <c r="AC39" s="99" t="s">
        <v>194</v>
      </c>
      <c r="AD39" s="108"/>
    </row>
    <row r="40" spans="1:38" s="68" customFormat="1" ht="16.5">
      <c r="A40" s="113">
        <v>10</v>
      </c>
      <c r="B40" s="398">
        <v>1918000011</v>
      </c>
      <c r="C40" s="398"/>
      <c r="D40" s="114">
        <v>43649</v>
      </c>
      <c r="E40" s="122">
        <v>-3737.63</v>
      </c>
      <c r="F40" s="119" t="s">
        <v>518</v>
      </c>
      <c r="G40" s="125" t="s">
        <v>541</v>
      </c>
      <c r="H40" s="126">
        <v>43649</v>
      </c>
      <c r="I40" s="118" t="s">
        <v>542</v>
      </c>
      <c r="J40" s="114">
        <v>43642</v>
      </c>
      <c r="K40" s="118" t="s">
        <v>543</v>
      </c>
      <c r="L40" s="119">
        <v>44</v>
      </c>
      <c r="M40" s="124" t="s">
        <v>474</v>
      </c>
      <c r="N40" s="96" t="s">
        <v>385</v>
      </c>
      <c r="O40" s="99" t="s">
        <v>190</v>
      </c>
      <c r="P40" s="131">
        <v>198161.6244</v>
      </c>
      <c r="Q40" s="135">
        <v>-198161.63</v>
      </c>
      <c r="R40" s="131">
        <v>-16635668.84</v>
      </c>
      <c r="S40" s="133" t="s">
        <v>406</v>
      </c>
      <c r="T40" s="136" t="s">
        <v>447</v>
      </c>
      <c r="U40" s="102" t="s">
        <v>194</v>
      </c>
      <c r="V40" s="102" t="s">
        <v>194</v>
      </c>
      <c r="W40" s="102" t="s">
        <v>194</v>
      </c>
      <c r="X40" s="102" t="s">
        <v>194</v>
      </c>
      <c r="Y40" s="102" t="s">
        <v>194</v>
      </c>
      <c r="Z40" s="71"/>
      <c r="AA40" s="71"/>
      <c r="AB40" s="71"/>
      <c r="AC40" s="99" t="s">
        <v>194</v>
      </c>
      <c r="AD40" s="108"/>
    </row>
    <row r="41" spans="1:38" s="68" customFormat="1" ht="16.5">
      <c r="A41" s="113">
        <v>11</v>
      </c>
      <c r="B41" s="398">
        <v>1918000012</v>
      </c>
      <c r="C41" s="398"/>
      <c r="D41" s="114">
        <v>43649</v>
      </c>
      <c r="E41" s="122">
        <v>-165802.85</v>
      </c>
      <c r="F41" s="119" t="s">
        <v>518</v>
      </c>
      <c r="G41" s="125" t="s">
        <v>544</v>
      </c>
      <c r="H41" s="126">
        <v>43649</v>
      </c>
      <c r="I41" s="118" t="s">
        <v>545</v>
      </c>
      <c r="J41" s="114">
        <v>43642</v>
      </c>
      <c r="K41" s="123" t="s">
        <v>534</v>
      </c>
      <c r="L41" s="119">
        <v>1234</v>
      </c>
      <c r="M41" s="124" t="s">
        <v>474</v>
      </c>
      <c r="N41" s="96" t="s">
        <v>386</v>
      </c>
      <c r="O41" s="99" t="s">
        <v>190</v>
      </c>
      <c r="P41" s="131">
        <v>12863.539199999999</v>
      </c>
      <c r="Q41" s="135">
        <v>-12143.91</v>
      </c>
      <c r="R41" s="131">
        <v>-1019481.24</v>
      </c>
      <c r="S41" s="133" t="s">
        <v>406</v>
      </c>
      <c r="T41" s="136" t="s">
        <v>447</v>
      </c>
      <c r="U41" s="102" t="s">
        <v>194</v>
      </c>
      <c r="V41" s="102" t="s">
        <v>194</v>
      </c>
      <c r="W41" s="102" t="s">
        <v>194</v>
      </c>
      <c r="X41" s="102" t="s">
        <v>194</v>
      </c>
      <c r="Y41" s="102" t="s">
        <v>194</v>
      </c>
      <c r="Z41" s="71"/>
      <c r="AA41" s="71"/>
      <c r="AB41" s="71"/>
      <c r="AC41" s="99" t="s">
        <v>194</v>
      </c>
      <c r="AD41" s="94"/>
    </row>
    <row r="42" spans="1:38" s="68" customFormat="1" ht="16.5">
      <c r="A42" s="113">
        <v>12</v>
      </c>
      <c r="B42" s="398">
        <v>1918000013</v>
      </c>
      <c r="C42" s="398"/>
      <c r="D42" s="114">
        <v>43649</v>
      </c>
      <c r="E42" s="122">
        <v>-165827.75</v>
      </c>
      <c r="F42" s="119" t="s">
        <v>518</v>
      </c>
      <c r="G42" s="125" t="s">
        <v>546</v>
      </c>
      <c r="H42" s="126">
        <v>43649</v>
      </c>
      <c r="I42" s="118" t="s">
        <v>547</v>
      </c>
      <c r="J42" s="114">
        <v>43642</v>
      </c>
      <c r="K42" s="123" t="s">
        <v>534</v>
      </c>
      <c r="L42" s="119">
        <v>1230</v>
      </c>
      <c r="M42" s="124" t="s">
        <v>474</v>
      </c>
      <c r="N42" s="99" t="s">
        <v>400</v>
      </c>
      <c r="O42" s="99" t="s">
        <v>401</v>
      </c>
      <c r="P42" s="135">
        <v>-10198.08</v>
      </c>
      <c r="Q42" s="135">
        <v>-10198.08</v>
      </c>
      <c r="R42" s="131">
        <v>-851539.68</v>
      </c>
      <c r="S42" s="133" t="s">
        <v>406</v>
      </c>
      <c r="T42" s="136" t="s">
        <v>433</v>
      </c>
      <c r="U42" s="102" t="s">
        <v>194</v>
      </c>
      <c r="V42" s="102" t="s">
        <v>194</v>
      </c>
      <c r="W42" s="102" t="s">
        <v>194</v>
      </c>
      <c r="X42" s="102" t="s">
        <v>194</v>
      </c>
      <c r="Y42" s="102" t="s">
        <v>335</v>
      </c>
      <c r="Z42" s="71"/>
      <c r="AA42" s="102"/>
      <c r="AB42" s="102"/>
      <c r="AC42" s="99" t="s">
        <v>194</v>
      </c>
      <c r="AD42" s="94"/>
      <c r="AE42" s="97"/>
    </row>
    <row r="43" spans="1:38" s="68" customFormat="1" ht="16.5">
      <c r="A43" s="113">
        <v>13</v>
      </c>
      <c r="B43" s="398">
        <v>1918000017</v>
      </c>
      <c r="C43" s="398"/>
      <c r="D43" s="114">
        <v>43648</v>
      </c>
      <c r="E43" s="122">
        <v>-41950.559999999998</v>
      </c>
      <c r="F43" s="119" t="s">
        <v>524</v>
      </c>
      <c r="G43" s="121" t="s">
        <v>548</v>
      </c>
      <c r="H43" s="126">
        <v>43648</v>
      </c>
      <c r="I43" s="118" t="s">
        <v>549</v>
      </c>
      <c r="J43" s="114">
        <v>43636</v>
      </c>
      <c r="K43" s="123" t="s">
        <v>550</v>
      </c>
      <c r="L43" s="119">
        <v>2868</v>
      </c>
      <c r="M43" s="124" t="s">
        <v>528</v>
      </c>
      <c r="N43" s="96" t="s">
        <v>295</v>
      </c>
      <c r="O43" s="99" t="s">
        <v>187</v>
      </c>
      <c r="P43" s="131">
        <v>139787.29920000001</v>
      </c>
      <c r="Q43" s="135">
        <v>-25711.1</v>
      </c>
      <c r="R43" s="131">
        <v>-947382.47</v>
      </c>
      <c r="S43" s="133" t="s">
        <v>406</v>
      </c>
      <c r="T43" s="136" t="s">
        <v>448</v>
      </c>
      <c r="U43" s="102" t="s">
        <v>194</v>
      </c>
      <c r="V43" s="102" t="s">
        <v>194</v>
      </c>
      <c r="W43" s="102" t="s">
        <v>194</v>
      </c>
      <c r="X43" s="102" t="s">
        <v>194</v>
      </c>
      <c r="Y43" s="102" t="s">
        <v>194</v>
      </c>
      <c r="Z43" s="71"/>
      <c r="AA43" s="71"/>
      <c r="AB43" s="71"/>
      <c r="AC43" s="99" t="s">
        <v>194</v>
      </c>
      <c r="AD43" s="108"/>
    </row>
    <row r="44" spans="1:38" s="68" customFormat="1" ht="16.5">
      <c r="A44" s="113">
        <v>14</v>
      </c>
      <c r="B44" s="398">
        <v>1918000018</v>
      </c>
      <c r="C44" s="398"/>
      <c r="D44" s="114">
        <v>43649</v>
      </c>
      <c r="E44" s="122">
        <v>-110778.97</v>
      </c>
      <c r="F44" s="119" t="s">
        <v>518</v>
      </c>
      <c r="G44" s="121" t="s">
        <v>357</v>
      </c>
      <c r="H44" s="126">
        <v>43648</v>
      </c>
      <c r="I44" s="118" t="s">
        <v>551</v>
      </c>
      <c r="J44" s="114">
        <v>43642</v>
      </c>
      <c r="K44" s="123" t="s">
        <v>552</v>
      </c>
      <c r="L44" s="119">
        <v>468</v>
      </c>
      <c r="M44" s="124" t="s">
        <v>474</v>
      </c>
      <c r="N44" s="99" t="s">
        <v>295</v>
      </c>
      <c r="O44" s="99" t="s">
        <v>375</v>
      </c>
      <c r="P44" s="131">
        <v>166234.77959999998</v>
      </c>
      <c r="Q44" s="135">
        <v>-50511.33</v>
      </c>
      <c r="R44" s="131">
        <v>-4240426.1500000004</v>
      </c>
      <c r="S44" s="133" t="s">
        <v>406</v>
      </c>
      <c r="T44" s="136" t="s">
        <v>449</v>
      </c>
      <c r="U44" s="102" t="s">
        <v>194</v>
      </c>
      <c r="V44" s="102" t="s">
        <v>194</v>
      </c>
      <c r="W44" s="102" t="s">
        <v>194</v>
      </c>
      <c r="X44" s="102" t="s">
        <v>194</v>
      </c>
      <c r="Y44" s="102" t="s">
        <v>194</v>
      </c>
      <c r="Z44" s="71"/>
      <c r="AA44" s="71"/>
      <c r="AB44" s="71"/>
      <c r="AC44" s="99" t="s">
        <v>194</v>
      </c>
      <c r="AD44" s="94"/>
    </row>
    <row r="45" spans="1:38" s="68" customFormat="1" ht="16.5">
      <c r="A45" s="113">
        <v>15</v>
      </c>
      <c r="B45" s="398">
        <v>1918000019</v>
      </c>
      <c r="C45" s="398"/>
      <c r="D45" s="114">
        <v>43649</v>
      </c>
      <c r="E45" s="122">
        <v>-110542.26000000001</v>
      </c>
      <c r="F45" s="119" t="s">
        <v>518</v>
      </c>
      <c r="G45" s="121" t="s">
        <v>553</v>
      </c>
      <c r="H45" s="126">
        <v>43648</v>
      </c>
      <c r="I45" s="118" t="s">
        <v>554</v>
      </c>
      <c r="J45" s="114">
        <v>43642</v>
      </c>
      <c r="K45" s="123" t="s">
        <v>552</v>
      </c>
      <c r="L45" s="119">
        <v>467</v>
      </c>
      <c r="M45" s="124" t="s">
        <v>474</v>
      </c>
      <c r="N45" s="99" t="s">
        <v>360</v>
      </c>
      <c r="O45" s="99" t="s">
        <v>351</v>
      </c>
      <c r="P45" s="131">
        <v>126075.439</v>
      </c>
      <c r="Q45" s="135">
        <v>-137957.82</v>
      </c>
      <c r="R45" s="131">
        <v>-11581558.99</v>
      </c>
      <c r="S45" s="133" t="s">
        <v>406</v>
      </c>
      <c r="T45" s="136" t="s">
        <v>449</v>
      </c>
      <c r="U45" s="102" t="s">
        <v>194</v>
      </c>
      <c r="V45" s="102" t="s">
        <v>194</v>
      </c>
      <c r="W45" s="102" t="s">
        <v>194</v>
      </c>
      <c r="X45" s="102" t="s">
        <v>194</v>
      </c>
      <c r="Y45" s="102" t="s">
        <v>194</v>
      </c>
      <c r="Z45" s="71"/>
      <c r="AA45" s="71"/>
      <c r="AB45" s="71"/>
      <c r="AC45" s="99" t="s">
        <v>194</v>
      </c>
      <c r="AD45" s="98"/>
    </row>
    <row r="46" spans="1:38" s="68" customFormat="1" ht="33">
      <c r="A46" s="113">
        <v>16</v>
      </c>
      <c r="B46" s="398">
        <v>1918000036</v>
      </c>
      <c r="C46" s="398"/>
      <c r="D46" s="114">
        <v>43648</v>
      </c>
      <c r="E46" s="122">
        <v>-18796.97</v>
      </c>
      <c r="F46" s="119" t="s">
        <v>518</v>
      </c>
      <c r="G46" s="121" t="s">
        <v>555</v>
      </c>
      <c r="H46" s="126">
        <v>43648</v>
      </c>
      <c r="I46" s="118" t="s">
        <v>556</v>
      </c>
      <c r="J46" s="114">
        <v>43636</v>
      </c>
      <c r="K46" s="123" t="s">
        <v>557</v>
      </c>
      <c r="L46" s="119">
        <v>180</v>
      </c>
      <c r="M46" s="124" t="s">
        <v>474</v>
      </c>
      <c r="N46" s="96" t="s">
        <v>323</v>
      </c>
      <c r="O46" s="134" t="s">
        <v>375</v>
      </c>
      <c r="P46" s="131">
        <v>141635.0797</v>
      </c>
      <c r="Q46" s="135">
        <v>-87843.8</v>
      </c>
      <c r="R46" s="131">
        <v>-1563828.16</v>
      </c>
      <c r="S46" s="133" t="s">
        <v>406</v>
      </c>
      <c r="T46" s="136" t="s">
        <v>450</v>
      </c>
      <c r="U46" s="102" t="s">
        <v>194</v>
      </c>
      <c r="V46" s="102" t="s">
        <v>194</v>
      </c>
      <c r="W46" s="102" t="s">
        <v>194</v>
      </c>
      <c r="X46" s="102" t="s">
        <v>194</v>
      </c>
      <c r="Y46" s="102" t="s">
        <v>194</v>
      </c>
      <c r="Z46" s="71"/>
      <c r="AA46" s="71"/>
      <c r="AB46" s="71"/>
      <c r="AC46" s="99" t="s">
        <v>194</v>
      </c>
      <c r="AD46" s="108"/>
    </row>
    <row r="47" spans="1:38" s="68" customFormat="1" ht="16.5">
      <c r="A47" s="113">
        <v>17</v>
      </c>
      <c r="B47" s="398">
        <v>1908000000</v>
      </c>
      <c r="C47" s="398"/>
      <c r="D47" s="114">
        <v>43649</v>
      </c>
      <c r="E47" s="115">
        <v>-36</v>
      </c>
      <c r="F47" s="116" t="s">
        <v>471</v>
      </c>
      <c r="G47" s="117" t="s">
        <v>400</v>
      </c>
      <c r="H47" s="114">
        <v>43649</v>
      </c>
      <c r="I47" s="118" t="s">
        <v>472</v>
      </c>
      <c r="J47" s="114">
        <v>43648</v>
      </c>
      <c r="K47" s="118" t="s">
        <v>473</v>
      </c>
      <c r="L47" s="119">
        <v>1</v>
      </c>
      <c r="M47" s="120" t="s">
        <v>474</v>
      </c>
      <c r="N47" s="96" t="s">
        <v>356</v>
      </c>
      <c r="O47" s="99" t="s">
        <v>190</v>
      </c>
      <c r="P47" s="131">
        <v>110778.9696</v>
      </c>
      <c r="Q47" s="132">
        <v>-110778.97</v>
      </c>
      <c r="R47" s="131">
        <v>-9250044</v>
      </c>
      <c r="S47" s="133" t="s">
        <v>406</v>
      </c>
      <c r="T47" s="133" t="s">
        <v>407</v>
      </c>
      <c r="U47" s="99" t="s">
        <v>194</v>
      </c>
      <c r="V47" s="99" t="s">
        <v>194</v>
      </c>
      <c r="W47" s="99" t="s">
        <v>194</v>
      </c>
      <c r="X47" s="99" t="s">
        <v>194</v>
      </c>
      <c r="Y47" s="99" t="s">
        <v>194</v>
      </c>
      <c r="Z47" s="96"/>
      <c r="AA47" s="99" t="s">
        <v>194</v>
      </c>
      <c r="AB47" s="99" t="s">
        <v>194</v>
      </c>
      <c r="AC47" s="99" t="s">
        <v>194</v>
      </c>
      <c r="AD47" s="98"/>
      <c r="AE47" s="97"/>
      <c r="AL47" s="28"/>
    </row>
    <row r="48" spans="1:38" s="68" customFormat="1" ht="16.5">
      <c r="A48" s="113">
        <v>18</v>
      </c>
      <c r="B48" s="398">
        <v>1908000001</v>
      </c>
      <c r="C48" s="398"/>
      <c r="D48" s="114">
        <v>43649</v>
      </c>
      <c r="E48" s="115">
        <v>-150</v>
      </c>
      <c r="F48" s="116" t="s">
        <v>471</v>
      </c>
      <c r="G48" s="117" t="s">
        <v>400</v>
      </c>
      <c r="H48" s="114">
        <v>43649</v>
      </c>
      <c r="I48" s="118" t="s">
        <v>475</v>
      </c>
      <c r="J48" s="114">
        <v>43604</v>
      </c>
      <c r="K48" s="118" t="s">
        <v>473</v>
      </c>
      <c r="L48" s="119">
        <v>1</v>
      </c>
      <c r="M48" s="120" t="s">
        <v>474</v>
      </c>
      <c r="N48" s="96" t="s">
        <v>359</v>
      </c>
      <c r="O48" s="99" t="s">
        <v>190</v>
      </c>
      <c r="P48" s="131">
        <v>120549.48959999999</v>
      </c>
      <c r="Q48" s="132">
        <v>-44068.45</v>
      </c>
      <c r="R48" s="131">
        <v>-3679715.56</v>
      </c>
      <c r="S48" s="133" t="s">
        <v>406</v>
      </c>
      <c r="T48" s="133" t="s">
        <v>408</v>
      </c>
      <c r="U48" s="99" t="s">
        <v>194</v>
      </c>
      <c r="V48" s="99" t="s">
        <v>194</v>
      </c>
      <c r="W48" s="99" t="s">
        <v>194</v>
      </c>
      <c r="X48" s="99" t="s">
        <v>194</v>
      </c>
      <c r="Y48" s="99" t="s">
        <v>194</v>
      </c>
      <c r="Z48" s="96"/>
      <c r="AA48" s="99" t="s">
        <v>194</v>
      </c>
      <c r="AB48" s="99" t="s">
        <v>194</v>
      </c>
      <c r="AC48" s="99" t="s">
        <v>194</v>
      </c>
      <c r="AD48" s="98"/>
      <c r="AL48" s="28"/>
    </row>
    <row r="49" spans="1:38" s="68" customFormat="1" ht="16.5">
      <c r="A49" s="113">
        <v>19</v>
      </c>
      <c r="B49" s="398">
        <v>1908000002</v>
      </c>
      <c r="C49" s="398"/>
      <c r="D49" s="114">
        <v>43649</v>
      </c>
      <c r="E49" s="115">
        <v>-72</v>
      </c>
      <c r="F49" s="116" t="s">
        <v>471</v>
      </c>
      <c r="G49" s="117" t="s">
        <v>400</v>
      </c>
      <c r="H49" s="114">
        <v>43649</v>
      </c>
      <c r="I49" s="118" t="s">
        <v>476</v>
      </c>
      <c r="J49" s="114">
        <v>43618</v>
      </c>
      <c r="K49" s="118" t="s">
        <v>473</v>
      </c>
      <c r="L49" s="119">
        <v>1</v>
      </c>
      <c r="M49" s="120" t="s">
        <v>474</v>
      </c>
      <c r="N49" s="99" t="s">
        <v>360</v>
      </c>
      <c r="O49" s="99" t="s">
        <v>361</v>
      </c>
      <c r="P49" s="131">
        <v>171126.18720000001</v>
      </c>
      <c r="Q49" s="132">
        <v>-171126.19</v>
      </c>
      <c r="R49" s="131">
        <v>-14289036.869999999</v>
      </c>
      <c r="S49" s="133" t="s">
        <v>406</v>
      </c>
      <c r="T49" s="133" t="s">
        <v>410</v>
      </c>
      <c r="U49" s="99" t="s">
        <v>194</v>
      </c>
      <c r="V49" s="99" t="s">
        <v>194</v>
      </c>
      <c r="W49" s="99" t="s">
        <v>194</v>
      </c>
      <c r="X49" s="99" t="s">
        <v>194</v>
      </c>
      <c r="Y49" s="99" t="s">
        <v>194</v>
      </c>
      <c r="Z49" s="96"/>
      <c r="AA49" s="99" t="s">
        <v>335</v>
      </c>
      <c r="AB49" s="99" t="s">
        <v>335</v>
      </c>
      <c r="AC49" s="99" t="s">
        <v>194</v>
      </c>
      <c r="AD49" s="98"/>
      <c r="AE49" s="97"/>
      <c r="AL49" s="28"/>
    </row>
    <row r="50" spans="1:38" s="68" customFormat="1" ht="16.5">
      <c r="A50" s="113">
        <v>20</v>
      </c>
      <c r="B50" s="398">
        <v>1908000003</v>
      </c>
      <c r="C50" s="398"/>
      <c r="D50" s="114">
        <v>43649</v>
      </c>
      <c r="E50" s="115">
        <v>-54</v>
      </c>
      <c r="F50" s="116" t="s">
        <v>471</v>
      </c>
      <c r="G50" s="117" t="s">
        <v>400</v>
      </c>
      <c r="H50" s="114">
        <v>43649</v>
      </c>
      <c r="I50" s="118" t="s">
        <v>477</v>
      </c>
      <c r="J50" s="114">
        <v>43635</v>
      </c>
      <c r="K50" s="118" t="s">
        <v>473</v>
      </c>
      <c r="L50" s="119">
        <v>1</v>
      </c>
      <c r="M50" s="120" t="s">
        <v>474</v>
      </c>
      <c r="N50" s="99" t="s">
        <v>363</v>
      </c>
      <c r="O50" s="99" t="s">
        <v>190</v>
      </c>
      <c r="P50" s="131">
        <v>120794.77780000001</v>
      </c>
      <c r="Q50" s="135">
        <v>-25425.94</v>
      </c>
      <c r="R50" s="131">
        <v>-2095295.55</v>
      </c>
      <c r="S50" s="133" t="s">
        <v>406</v>
      </c>
      <c r="T50" s="133" t="s">
        <v>411</v>
      </c>
      <c r="U50" s="99" t="s">
        <v>194</v>
      </c>
      <c r="V50" s="99" t="s">
        <v>194</v>
      </c>
      <c r="W50" s="99" t="s">
        <v>194</v>
      </c>
      <c r="X50" s="99" t="s">
        <v>194</v>
      </c>
      <c r="Y50" s="99" t="s">
        <v>194</v>
      </c>
      <c r="Z50" s="96"/>
      <c r="AA50" s="99" t="s">
        <v>194</v>
      </c>
      <c r="AB50" s="99" t="s">
        <v>194</v>
      </c>
      <c r="AC50" s="99" t="s">
        <v>194</v>
      </c>
      <c r="AD50" s="94"/>
      <c r="AE50" s="97"/>
      <c r="AL50" s="28"/>
    </row>
    <row r="51" spans="1:38" s="68" customFormat="1" ht="16.5">
      <c r="A51" s="113">
        <v>21</v>
      </c>
      <c r="B51" s="398">
        <v>1908000004</v>
      </c>
      <c r="C51" s="398"/>
      <c r="D51" s="114">
        <v>43649</v>
      </c>
      <c r="E51" s="115">
        <v>-63</v>
      </c>
      <c r="F51" s="116" t="s">
        <v>471</v>
      </c>
      <c r="G51" s="117" t="s">
        <v>400</v>
      </c>
      <c r="H51" s="114">
        <v>43649</v>
      </c>
      <c r="I51" s="118" t="s">
        <v>478</v>
      </c>
      <c r="J51" s="114">
        <v>43632</v>
      </c>
      <c r="K51" s="118" t="s">
        <v>473</v>
      </c>
      <c r="L51" s="119">
        <v>1</v>
      </c>
      <c r="M51" s="120" t="s">
        <v>474</v>
      </c>
      <c r="N51" s="96" t="s">
        <v>315</v>
      </c>
      <c r="O51" s="99" t="s">
        <v>190</v>
      </c>
      <c r="P51" s="131">
        <v>88557.556799999991</v>
      </c>
      <c r="Q51" s="135">
        <v>-29986.36</v>
      </c>
      <c r="R51" s="131">
        <v>-4752238.84</v>
      </c>
      <c r="S51" s="133" t="s">
        <v>406</v>
      </c>
      <c r="T51" s="136" t="s">
        <v>412</v>
      </c>
      <c r="U51" s="99" t="s">
        <v>194</v>
      </c>
      <c r="V51" s="99" t="s">
        <v>194</v>
      </c>
      <c r="W51" s="99" t="s">
        <v>194</v>
      </c>
      <c r="X51" s="99" t="s">
        <v>194</v>
      </c>
      <c r="Y51" s="99" t="s">
        <v>194</v>
      </c>
      <c r="Z51" s="96"/>
      <c r="AA51" s="99" t="s">
        <v>194</v>
      </c>
      <c r="AB51" s="99" t="s">
        <v>194</v>
      </c>
      <c r="AC51" s="99" t="s">
        <v>194</v>
      </c>
      <c r="AD51" s="108"/>
      <c r="AL51" s="28"/>
    </row>
    <row r="52" spans="1:38" s="68" customFormat="1" ht="16.5">
      <c r="A52" s="113">
        <v>22</v>
      </c>
      <c r="B52" s="398">
        <v>1908000005</v>
      </c>
      <c r="C52" s="398"/>
      <c r="D52" s="114">
        <v>43649</v>
      </c>
      <c r="E52" s="115">
        <v>-144</v>
      </c>
      <c r="F52" s="116" t="s">
        <v>471</v>
      </c>
      <c r="G52" s="117" t="s">
        <v>400</v>
      </c>
      <c r="H52" s="114">
        <v>43649</v>
      </c>
      <c r="I52" s="118" t="s">
        <v>479</v>
      </c>
      <c r="J52" s="114">
        <v>43618</v>
      </c>
      <c r="K52" s="118" t="s">
        <v>473</v>
      </c>
      <c r="L52" s="119">
        <v>1</v>
      </c>
      <c r="M52" s="120" t="s">
        <v>474</v>
      </c>
      <c r="N52" s="96" t="s">
        <v>364</v>
      </c>
      <c r="O52" s="99" t="s">
        <v>190</v>
      </c>
      <c r="P52" s="131">
        <v>132637.62719999999</v>
      </c>
      <c r="Q52" s="135">
        <v>-79469.399999999994</v>
      </c>
      <c r="R52" s="131">
        <v>-6635694.9000000004</v>
      </c>
      <c r="S52" s="133" t="s">
        <v>406</v>
      </c>
      <c r="T52" s="136" t="s">
        <v>412</v>
      </c>
      <c r="U52" s="99" t="s">
        <v>194</v>
      </c>
      <c r="V52" s="99" t="s">
        <v>194</v>
      </c>
      <c r="W52" s="99" t="s">
        <v>194</v>
      </c>
      <c r="X52" s="99" t="s">
        <v>194</v>
      </c>
      <c r="Y52" s="99" t="s">
        <v>194</v>
      </c>
      <c r="Z52" s="96"/>
      <c r="AA52" s="99" t="s">
        <v>194</v>
      </c>
      <c r="AB52" s="99" t="s">
        <v>194</v>
      </c>
      <c r="AC52" s="99" t="s">
        <v>194</v>
      </c>
      <c r="AD52" s="108"/>
      <c r="AL52" s="28"/>
    </row>
    <row r="53" spans="1:38" s="68" customFormat="1" ht="16.5">
      <c r="A53" s="113">
        <v>23</v>
      </c>
      <c r="B53" s="398">
        <v>1908000006</v>
      </c>
      <c r="C53" s="398"/>
      <c r="D53" s="114">
        <v>43649</v>
      </c>
      <c r="E53" s="115">
        <v>-300</v>
      </c>
      <c r="F53" s="116" t="s">
        <v>471</v>
      </c>
      <c r="G53" s="117" t="s">
        <v>400</v>
      </c>
      <c r="H53" s="114">
        <v>43649</v>
      </c>
      <c r="I53" s="118" t="s">
        <v>480</v>
      </c>
      <c r="J53" s="114">
        <v>43635</v>
      </c>
      <c r="K53" s="118" t="s">
        <v>473</v>
      </c>
      <c r="L53" s="119">
        <v>1</v>
      </c>
      <c r="M53" s="120" t="s">
        <v>474</v>
      </c>
      <c r="N53" s="99" t="s">
        <v>360</v>
      </c>
      <c r="O53" s="99" t="s">
        <v>361</v>
      </c>
      <c r="P53" s="131">
        <v>115470.76000000001</v>
      </c>
      <c r="Q53" s="135">
        <v>-115470.76</v>
      </c>
      <c r="R53" s="131">
        <v>-9641808.4600000009</v>
      </c>
      <c r="S53" s="133" t="s">
        <v>406</v>
      </c>
      <c r="T53" s="136" t="s">
        <v>413</v>
      </c>
      <c r="U53" s="99" t="s">
        <v>194</v>
      </c>
      <c r="V53" s="99" t="s">
        <v>194</v>
      </c>
      <c r="W53" s="99" t="s">
        <v>194</v>
      </c>
      <c r="X53" s="99" t="s">
        <v>194</v>
      </c>
      <c r="Y53" s="99" t="s">
        <v>194</v>
      </c>
      <c r="Z53" s="96"/>
      <c r="AA53" s="99" t="s">
        <v>194</v>
      </c>
      <c r="AB53" s="99" t="s">
        <v>194</v>
      </c>
      <c r="AC53" s="99" t="s">
        <v>194</v>
      </c>
      <c r="AD53" s="108"/>
      <c r="AL53" s="31"/>
    </row>
    <row r="54" spans="1:38" s="68" customFormat="1" ht="16.5">
      <c r="A54" s="113">
        <v>24</v>
      </c>
      <c r="B54" s="398">
        <v>1908000007</v>
      </c>
      <c r="C54" s="398"/>
      <c r="D54" s="114">
        <v>43649</v>
      </c>
      <c r="E54" s="115">
        <v>-36</v>
      </c>
      <c r="F54" s="116" t="s">
        <v>471</v>
      </c>
      <c r="G54" s="117" t="s">
        <v>400</v>
      </c>
      <c r="H54" s="114">
        <v>43649</v>
      </c>
      <c r="I54" s="118" t="s">
        <v>481</v>
      </c>
      <c r="J54" s="114">
        <v>43618</v>
      </c>
      <c r="K54" s="118" t="s">
        <v>473</v>
      </c>
      <c r="L54" s="119">
        <v>1</v>
      </c>
      <c r="M54" s="120" t="s">
        <v>474</v>
      </c>
      <c r="N54" s="99" t="s">
        <v>371</v>
      </c>
      <c r="O54" s="99" t="s">
        <v>190</v>
      </c>
      <c r="P54" s="131">
        <v>160195.94820000001</v>
      </c>
      <c r="Q54" s="135">
        <v>-32422.67</v>
      </c>
      <c r="R54" s="131">
        <v>-2707292.93</v>
      </c>
      <c r="S54" s="133" t="s">
        <v>406</v>
      </c>
      <c r="T54" s="136" t="s">
        <v>412</v>
      </c>
      <c r="U54" s="99" t="s">
        <v>194</v>
      </c>
      <c r="V54" s="99" t="s">
        <v>194</v>
      </c>
      <c r="W54" s="99" t="s">
        <v>194</v>
      </c>
      <c r="X54" s="99" t="s">
        <v>194</v>
      </c>
      <c r="Y54" s="99" t="s">
        <v>194</v>
      </c>
      <c r="Z54" s="96"/>
      <c r="AA54" s="99" t="s">
        <v>194</v>
      </c>
      <c r="AB54" s="99" t="s">
        <v>194</v>
      </c>
      <c r="AC54" s="99" t="s">
        <v>194</v>
      </c>
      <c r="AD54" s="94"/>
      <c r="AE54" s="97"/>
      <c r="AF54" s="100"/>
    </row>
    <row r="55" spans="1:38" s="68" customFormat="1" ht="16.5">
      <c r="A55" s="113">
        <v>25</v>
      </c>
      <c r="B55" s="398">
        <v>1908000008</v>
      </c>
      <c r="C55" s="398"/>
      <c r="D55" s="114">
        <v>43649</v>
      </c>
      <c r="E55" s="115">
        <v>-63</v>
      </c>
      <c r="F55" s="116" t="s">
        <v>471</v>
      </c>
      <c r="G55" s="117" t="s">
        <v>400</v>
      </c>
      <c r="H55" s="114">
        <v>43649</v>
      </c>
      <c r="I55" s="118" t="s">
        <v>482</v>
      </c>
      <c r="J55" s="114">
        <v>43632</v>
      </c>
      <c r="K55" s="118" t="s">
        <v>473</v>
      </c>
      <c r="L55" s="119">
        <v>1</v>
      </c>
      <c r="M55" s="120" t="s">
        <v>474</v>
      </c>
      <c r="N55" s="99" t="s">
        <v>295</v>
      </c>
      <c r="O55" s="99" t="s">
        <v>190</v>
      </c>
      <c r="P55" s="131">
        <v>110127.57740000001</v>
      </c>
      <c r="Q55" s="135">
        <v>-9796.8799999999992</v>
      </c>
      <c r="R55" s="131">
        <v>-818039.47</v>
      </c>
      <c r="S55" s="133" t="s">
        <v>406</v>
      </c>
      <c r="T55" s="136" t="s">
        <v>414</v>
      </c>
      <c r="U55" s="99" t="s">
        <v>194</v>
      </c>
      <c r="V55" s="99" t="s">
        <v>194</v>
      </c>
      <c r="W55" s="99" t="s">
        <v>194</v>
      </c>
      <c r="X55" s="99" t="s">
        <v>194</v>
      </c>
      <c r="Y55" s="99" t="s">
        <v>194</v>
      </c>
      <c r="Z55" s="96"/>
      <c r="AA55" s="99" t="s">
        <v>194</v>
      </c>
      <c r="AB55" s="99"/>
      <c r="AC55" s="99" t="s">
        <v>194</v>
      </c>
      <c r="AD55" s="94"/>
      <c r="AE55" s="97"/>
    </row>
    <row r="56" spans="1:38" s="68" customFormat="1" ht="16.5">
      <c r="A56" s="113">
        <v>26</v>
      </c>
      <c r="B56" s="398">
        <v>1908000009</v>
      </c>
      <c r="C56" s="398"/>
      <c r="D56" s="114">
        <v>43649</v>
      </c>
      <c r="E56" s="115">
        <v>-324</v>
      </c>
      <c r="F56" s="116" t="s">
        <v>471</v>
      </c>
      <c r="G56" s="117" t="s">
        <v>400</v>
      </c>
      <c r="H56" s="114">
        <v>43649</v>
      </c>
      <c r="I56" s="118" t="s">
        <v>483</v>
      </c>
      <c r="J56" s="114">
        <v>43635</v>
      </c>
      <c r="K56" s="118" t="s">
        <v>473</v>
      </c>
      <c r="L56" s="119">
        <v>1</v>
      </c>
      <c r="M56" s="120" t="s">
        <v>474</v>
      </c>
      <c r="N56" s="96" t="s">
        <v>323</v>
      </c>
      <c r="O56" s="99" t="s">
        <v>190</v>
      </c>
      <c r="P56" s="131">
        <v>96904.445999999996</v>
      </c>
      <c r="Q56" s="135">
        <v>-37605</v>
      </c>
      <c r="R56" s="131">
        <v>-3140017.49</v>
      </c>
      <c r="S56" s="133" t="s">
        <v>406</v>
      </c>
      <c r="T56" s="136" t="s">
        <v>415</v>
      </c>
      <c r="U56" s="99" t="s">
        <v>194</v>
      </c>
      <c r="V56" s="99" t="s">
        <v>194</v>
      </c>
      <c r="W56" s="99" t="s">
        <v>194</v>
      </c>
      <c r="X56" s="99" t="s">
        <v>194</v>
      </c>
      <c r="Y56" s="99" t="s">
        <v>194</v>
      </c>
      <c r="Z56" s="96"/>
      <c r="AA56" s="99" t="s">
        <v>194</v>
      </c>
      <c r="AB56" s="99"/>
      <c r="AC56" s="99" t="s">
        <v>194</v>
      </c>
      <c r="AD56" s="94"/>
      <c r="AE56" s="97"/>
    </row>
    <row r="57" spans="1:38" s="68" customFormat="1" ht="16.5">
      <c r="A57" s="113">
        <v>27</v>
      </c>
      <c r="B57" s="398">
        <v>1908000010</v>
      </c>
      <c r="C57" s="398"/>
      <c r="D57" s="114">
        <v>43649</v>
      </c>
      <c r="E57" s="115">
        <v>-126</v>
      </c>
      <c r="F57" s="116" t="s">
        <v>471</v>
      </c>
      <c r="G57" s="117" t="s">
        <v>400</v>
      </c>
      <c r="H57" s="114">
        <v>43649</v>
      </c>
      <c r="I57" s="118" t="s">
        <v>484</v>
      </c>
      <c r="J57" s="114">
        <v>43646</v>
      </c>
      <c r="K57" s="118" t="s">
        <v>473</v>
      </c>
      <c r="L57" s="119">
        <v>1</v>
      </c>
      <c r="M57" s="120" t="s">
        <v>474</v>
      </c>
      <c r="N57" s="99" t="s">
        <v>295</v>
      </c>
      <c r="O57" s="99" t="s">
        <v>190</v>
      </c>
      <c r="P57" s="131">
        <v>102637.42019999999</v>
      </c>
      <c r="Q57" s="135">
        <v>-31245.48</v>
      </c>
      <c r="R57" s="131">
        <v>-4427607.54</v>
      </c>
      <c r="S57" s="133" t="s">
        <v>406</v>
      </c>
      <c r="T57" s="136" t="s">
        <v>416</v>
      </c>
      <c r="U57" s="99" t="s">
        <v>194</v>
      </c>
      <c r="V57" s="99" t="s">
        <v>194</v>
      </c>
      <c r="W57" s="99" t="s">
        <v>194</v>
      </c>
      <c r="X57" s="99" t="s">
        <v>194</v>
      </c>
      <c r="Y57" s="99" t="s">
        <v>194</v>
      </c>
      <c r="Z57" s="96"/>
      <c r="AA57" s="99" t="s">
        <v>194</v>
      </c>
      <c r="AB57" s="99"/>
      <c r="AC57" s="99" t="s">
        <v>194</v>
      </c>
      <c r="AD57" s="108"/>
    </row>
    <row r="58" spans="1:38" s="68" customFormat="1" ht="16.5">
      <c r="A58" s="113">
        <v>28</v>
      </c>
      <c r="B58" s="398">
        <v>1908000011</v>
      </c>
      <c r="C58" s="398"/>
      <c r="D58" s="114">
        <v>43649</v>
      </c>
      <c r="E58" s="115">
        <v>-75</v>
      </c>
      <c r="F58" s="116" t="s">
        <v>471</v>
      </c>
      <c r="G58" s="117" t="s">
        <v>400</v>
      </c>
      <c r="H58" s="114">
        <v>43649</v>
      </c>
      <c r="I58" s="118" t="s">
        <v>485</v>
      </c>
      <c r="J58" s="114">
        <v>43635</v>
      </c>
      <c r="K58" s="118" t="s">
        <v>473</v>
      </c>
      <c r="L58" s="119">
        <v>1</v>
      </c>
      <c r="M58" s="120" t="s">
        <v>474</v>
      </c>
      <c r="N58" s="99" t="s">
        <v>396</v>
      </c>
      <c r="O58" s="99" t="s">
        <v>190</v>
      </c>
      <c r="P58" s="131">
        <v>85916.299599999998</v>
      </c>
      <c r="Q58" s="135">
        <v>-47766.400000000001</v>
      </c>
      <c r="R58" s="131">
        <v>-153639.99</v>
      </c>
      <c r="S58" s="133" t="s">
        <v>406</v>
      </c>
      <c r="T58" s="136" t="s">
        <v>415</v>
      </c>
      <c r="U58" s="99" t="s">
        <v>194</v>
      </c>
      <c r="V58" s="99" t="s">
        <v>194</v>
      </c>
      <c r="W58" s="99" t="s">
        <v>194</v>
      </c>
      <c r="X58" s="99" t="s">
        <v>194</v>
      </c>
      <c r="Y58" s="99" t="s">
        <v>194</v>
      </c>
      <c r="Z58" s="96"/>
      <c r="AA58" s="99" t="s">
        <v>194</v>
      </c>
      <c r="AB58" s="99"/>
      <c r="AC58" s="99" t="s">
        <v>194</v>
      </c>
      <c r="AD58" s="94"/>
      <c r="AE58" s="97"/>
    </row>
    <row r="59" spans="1:38" s="68" customFormat="1" ht="16.5">
      <c r="A59" s="113">
        <v>29</v>
      </c>
      <c r="B59" s="398">
        <v>1908000012</v>
      </c>
      <c r="C59" s="398"/>
      <c r="D59" s="114">
        <v>43649</v>
      </c>
      <c r="E59" s="115">
        <v>-75</v>
      </c>
      <c r="F59" s="116" t="s">
        <v>471</v>
      </c>
      <c r="G59" s="117" t="s">
        <v>400</v>
      </c>
      <c r="H59" s="114">
        <v>43649</v>
      </c>
      <c r="I59" s="118" t="s">
        <v>486</v>
      </c>
      <c r="J59" s="114">
        <v>43635</v>
      </c>
      <c r="K59" s="118" t="s">
        <v>473</v>
      </c>
      <c r="L59" s="119">
        <v>1</v>
      </c>
      <c r="M59" s="120" t="s">
        <v>474</v>
      </c>
      <c r="N59" s="96" t="s">
        <v>387</v>
      </c>
      <c r="O59" s="99" t="s">
        <v>190</v>
      </c>
      <c r="P59" s="131">
        <v>99029.145600000003</v>
      </c>
      <c r="Q59" s="135">
        <v>-99029.15</v>
      </c>
      <c r="R59" s="131">
        <v>-8268934.0300000003</v>
      </c>
      <c r="S59" s="133" t="s">
        <v>406</v>
      </c>
      <c r="T59" s="136" t="s">
        <v>409</v>
      </c>
      <c r="U59" s="99" t="s">
        <v>194</v>
      </c>
      <c r="V59" s="99" t="s">
        <v>194</v>
      </c>
      <c r="W59" s="99" t="s">
        <v>194</v>
      </c>
      <c r="X59" s="99" t="s">
        <v>194</v>
      </c>
      <c r="Y59" s="99" t="s">
        <v>194</v>
      </c>
      <c r="Z59" s="96"/>
      <c r="AA59" s="71"/>
      <c r="AB59" s="99"/>
      <c r="AC59" s="99" t="s">
        <v>194</v>
      </c>
      <c r="AD59" s="98"/>
    </row>
    <row r="60" spans="1:38" s="68" customFormat="1" ht="16.5">
      <c r="A60" s="113">
        <v>30</v>
      </c>
      <c r="B60" s="398">
        <v>1908000013</v>
      </c>
      <c r="C60" s="398"/>
      <c r="D60" s="114">
        <v>43649</v>
      </c>
      <c r="E60" s="115">
        <v>-144</v>
      </c>
      <c r="F60" s="116" t="s">
        <v>471</v>
      </c>
      <c r="G60" s="117" t="s">
        <v>400</v>
      </c>
      <c r="H60" s="114">
        <v>43649</v>
      </c>
      <c r="I60" s="118" t="s">
        <v>487</v>
      </c>
      <c r="J60" s="114">
        <v>43618</v>
      </c>
      <c r="K60" s="118" t="s">
        <v>473</v>
      </c>
      <c r="L60" s="119">
        <v>1</v>
      </c>
      <c r="M60" s="120" t="s">
        <v>474</v>
      </c>
      <c r="N60" s="96" t="s">
        <v>300</v>
      </c>
      <c r="O60" s="99" t="s">
        <v>190</v>
      </c>
      <c r="P60" s="131">
        <v>180720.45969999998</v>
      </c>
      <c r="Q60" s="135">
        <v>-24649.61</v>
      </c>
      <c r="R60" s="131">
        <v>-3211844.19</v>
      </c>
      <c r="S60" s="133" t="s">
        <v>406</v>
      </c>
      <c r="T60" s="136" t="s">
        <v>417</v>
      </c>
      <c r="U60" s="102" t="s">
        <v>194</v>
      </c>
      <c r="V60" s="102" t="s">
        <v>194</v>
      </c>
      <c r="W60" s="102" t="s">
        <v>194</v>
      </c>
      <c r="X60" s="102" t="s">
        <v>194</v>
      </c>
      <c r="Y60" s="102" t="s">
        <v>194</v>
      </c>
      <c r="Z60" s="71"/>
      <c r="AA60" s="71"/>
      <c r="AB60" s="71"/>
      <c r="AC60" s="99" t="s">
        <v>194</v>
      </c>
      <c r="AD60" s="98"/>
    </row>
    <row r="61" spans="1:38" s="68" customFormat="1" ht="16.5">
      <c r="A61" s="113">
        <v>31</v>
      </c>
      <c r="B61" s="398">
        <v>1908000014</v>
      </c>
      <c r="C61" s="398"/>
      <c r="D61" s="114">
        <v>43649</v>
      </c>
      <c r="E61" s="115">
        <v>-36</v>
      </c>
      <c r="F61" s="116" t="s">
        <v>471</v>
      </c>
      <c r="G61" s="117" t="s">
        <v>400</v>
      </c>
      <c r="H61" s="114">
        <v>43649</v>
      </c>
      <c r="I61" s="118" t="s">
        <v>488</v>
      </c>
      <c r="J61" s="114">
        <v>43618</v>
      </c>
      <c r="K61" s="118" t="s">
        <v>473</v>
      </c>
      <c r="L61" s="119">
        <v>1</v>
      </c>
      <c r="M61" s="120" t="s">
        <v>474</v>
      </c>
      <c r="N61" s="96" t="s">
        <v>323</v>
      </c>
      <c r="O61" s="99" t="s">
        <v>190</v>
      </c>
      <c r="P61" s="131">
        <v>164024.076</v>
      </c>
      <c r="Q61" s="135">
        <v>-31605.73</v>
      </c>
      <c r="R61" s="131">
        <v>-1079404.48</v>
      </c>
      <c r="S61" s="133" t="s">
        <v>406</v>
      </c>
      <c r="T61" s="136" t="s">
        <v>417</v>
      </c>
      <c r="U61" s="102" t="s">
        <v>194</v>
      </c>
      <c r="V61" s="102" t="s">
        <v>194</v>
      </c>
      <c r="W61" s="102" t="s">
        <v>194</v>
      </c>
      <c r="X61" s="102" t="s">
        <v>194</v>
      </c>
      <c r="Y61" s="102" t="s">
        <v>194</v>
      </c>
      <c r="Z61" s="71"/>
      <c r="AA61" s="71"/>
      <c r="AB61" s="71"/>
      <c r="AC61" s="99" t="s">
        <v>194</v>
      </c>
      <c r="AD61" s="108"/>
    </row>
    <row r="62" spans="1:38" s="68" customFormat="1" ht="16.5">
      <c r="A62" s="113">
        <v>32</v>
      </c>
      <c r="B62" s="398">
        <v>1908000015</v>
      </c>
      <c r="C62" s="398"/>
      <c r="D62" s="114">
        <v>43649</v>
      </c>
      <c r="E62" s="115">
        <v>-216</v>
      </c>
      <c r="F62" s="116" t="s">
        <v>471</v>
      </c>
      <c r="G62" s="117" t="s">
        <v>400</v>
      </c>
      <c r="H62" s="114">
        <v>43649</v>
      </c>
      <c r="I62" s="118" t="s">
        <v>489</v>
      </c>
      <c r="J62" s="114">
        <v>43618</v>
      </c>
      <c r="K62" s="118" t="s">
        <v>473</v>
      </c>
      <c r="L62" s="119">
        <v>1</v>
      </c>
      <c r="M62" s="120" t="s">
        <v>474</v>
      </c>
      <c r="N62" s="96" t="s">
        <v>192</v>
      </c>
      <c r="O62" s="99" t="s">
        <v>190</v>
      </c>
      <c r="P62" s="131">
        <v>448096.24800000002</v>
      </c>
      <c r="Q62" s="135">
        <v>-312016.25</v>
      </c>
      <c r="R62" s="131">
        <v>-26053356.879999999</v>
      </c>
      <c r="S62" s="133" t="s">
        <v>406</v>
      </c>
      <c r="T62" s="136" t="s">
        <v>417</v>
      </c>
      <c r="U62" s="102" t="s">
        <v>194</v>
      </c>
      <c r="V62" s="102" t="s">
        <v>194</v>
      </c>
      <c r="W62" s="102" t="s">
        <v>194</v>
      </c>
      <c r="X62" s="102" t="s">
        <v>194</v>
      </c>
      <c r="Y62" s="102" t="s">
        <v>194</v>
      </c>
      <c r="Z62" s="71"/>
      <c r="AA62" s="71"/>
      <c r="AB62" s="71"/>
      <c r="AC62" s="99" t="s">
        <v>194</v>
      </c>
      <c r="AD62" s="108"/>
    </row>
    <row r="63" spans="1:38" s="68" customFormat="1" ht="16.5">
      <c r="A63" s="113">
        <v>33</v>
      </c>
      <c r="B63" s="398">
        <v>1908000016</v>
      </c>
      <c r="C63" s="398"/>
      <c r="D63" s="114">
        <v>43649</v>
      </c>
      <c r="E63" s="115">
        <v>-126</v>
      </c>
      <c r="F63" s="116" t="s">
        <v>471</v>
      </c>
      <c r="G63" s="117" t="s">
        <v>400</v>
      </c>
      <c r="H63" s="114">
        <v>43649</v>
      </c>
      <c r="I63" s="118" t="s">
        <v>490</v>
      </c>
      <c r="J63" s="114">
        <v>43632</v>
      </c>
      <c r="K63" s="118" t="s">
        <v>473</v>
      </c>
      <c r="L63" s="119">
        <v>1</v>
      </c>
      <c r="M63" s="120" t="s">
        <v>474</v>
      </c>
      <c r="N63" s="96" t="s">
        <v>315</v>
      </c>
      <c r="O63" s="99" t="s">
        <v>190</v>
      </c>
      <c r="P63" s="131">
        <v>165424.60920000001</v>
      </c>
      <c r="Q63" s="135">
        <v>-61518.11</v>
      </c>
      <c r="R63" s="131">
        <v>-5136762.17</v>
      </c>
      <c r="S63" s="133" t="s">
        <v>406</v>
      </c>
      <c r="T63" s="136" t="s">
        <v>418</v>
      </c>
      <c r="U63" s="102" t="s">
        <v>194</v>
      </c>
      <c r="V63" s="102" t="s">
        <v>194</v>
      </c>
      <c r="W63" s="102" t="s">
        <v>194</v>
      </c>
      <c r="X63" s="102" t="s">
        <v>194</v>
      </c>
      <c r="Y63" s="102" t="s">
        <v>194</v>
      </c>
      <c r="Z63" s="71"/>
      <c r="AA63" s="71"/>
      <c r="AB63" s="71"/>
      <c r="AC63" s="99" t="s">
        <v>194</v>
      </c>
      <c r="AD63" s="108"/>
    </row>
    <row r="64" spans="1:38" s="68" customFormat="1" ht="16.5">
      <c r="A64" s="113">
        <v>34</v>
      </c>
      <c r="B64" s="398">
        <v>1908000017</v>
      </c>
      <c r="C64" s="398"/>
      <c r="D64" s="114">
        <v>43649</v>
      </c>
      <c r="E64" s="115">
        <v>-36</v>
      </c>
      <c r="F64" s="116" t="s">
        <v>471</v>
      </c>
      <c r="G64" s="117" t="s">
        <v>400</v>
      </c>
      <c r="H64" s="114">
        <v>43649</v>
      </c>
      <c r="I64" s="118" t="s">
        <v>491</v>
      </c>
      <c r="J64" s="114">
        <v>43618</v>
      </c>
      <c r="K64" s="118" t="s">
        <v>473</v>
      </c>
      <c r="L64" s="119">
        <v>1</v>
      </c>
      <c r="M64" s="120" t="s">
        <v>474</v>
      </c>
      <c r="N64" s="96" t="s">
        <v>295</v>
      </c>
      <c r="O64" s="99" t="s">
        <v>296</v>
      </c>
      <c r="P64" s="131">
        <v>153868.68960000001</v>
      </c>
      <c r="Q64" s="135">
        <v>-31720.67</v>
      </c>
      <c r="R64" s="131">
        <v>-1154604.5900000001</v>
      </c>
      <c r="S64" s="133" t="s">
        <v>406</v>
      </c>
      <c r="T64" s="136" t="s">
        <v>419</v>
      </c>
      <c r="U64" s="102" t="s">
        <v>194</v>
      </c>
      <c r="V64" s="102" t="s">
        <v>194</v>
      </c>
      <c r="W64" s="102" t="s">
        <v>194</v>
      </c>
      <c r="X64" s="102" t="s">
        <v>194</v>
      </c>
      <c r="Y64" s="102" t="s">
        <v>194</v>
      </c>
      <c r="Z64" s="71"/>
      <c r="AA64" s="71"/>
      <c r="AB64" s="71"/>
      <c r="AC64" s="99" t="s">
        <v>194</v>
      </c>
      <c r="AD64" s="108"/>
    </row>
    <row r="65" spans="1:30" s="68" customFormat="1" ht="16.5">
      <c r="A65" s="113">
        <v>35</v>
      </c>
      <c r="B65" s="398">
        <v>1908000018</v>
      </c>
      <c r="C65" s="398"/>
      <c r="D65" s="114">
        <v>43649</v>
      </c>
      <c r="E65" s="115">
        <v>-75</v>
      </c>
      <c r="F65" s="116" t="s">
        <v>471</v>
      </c>
      <c r="G65" s="117" t="s">
        <v>400</v>
      </c>
      <c r="H65" s="114">
        <v>43649</v>
      </c>
      <c r="I65" s="118" t="s">
        <v>492</v>
      </c>
      <c r="J65" s="114">
        <v>43635</v>
      </c>
      <c r="K65" s="118" t="s">
        <v>473</v>
      </c>
      <c r="L65" s="119">
        <v>1</v>
      </c>
      <c r="M65" s="120" t="s">
        <v>474</v>
      </c>
      <c r="N65" s="99" t="s">
        <v>363</v>
      </c>
      <c r="O65" s="99" t="s">
        <v>190</v>
      </c>
      <c r="P65" s="131">
        <v>17186.4784</v>
      </c>
      <c r="Q65" s="135">
        <v>-15518.92</v>
      </c>
      <c r="R65" s="131">
        <v>-1295829.82</v>
      </c>
      <c r="S65" s="133" t="s">
        <v>406</v>
      </c>
      <c r="T65" s="136" t="s">
        <v>419</v>
      </c>
      <c r="U65" s="102" t="s">
        <v>194</v>
      </c>
      <c r="V65" s="102" t="s">
        <v>194</v>
      </c>
      <c r="W65" s="102" t="s">
        <v>194</v>
      </c>
      <c r="X65" s="102" t="s">
        <v>194</v>
      </c>
      <c r="Y65" s="102" t="s">
        <v>194</v>
      </c>
      <c r="Z65" s="71"/>
      <c r="AA65" s="71"/>
      <c r="AB65" s="71"/>
      <c r="AC65" s="99" t="s">
        <v>194</v>
      </c>
      <c r="AD65" s="108"/>
    </row>
    <row r="66" spans="1:30" s="68" customFormat="1" ht="16.5">
      <c r="A66" s="113">
        <v>36</v>
      </c>
      <c r="B66" s="398">
        <v>1908000019</v>
      </c>
      <c r="C66" s="398"/>
      <c r="D66" s="114">
        <v>43649</v>
      </c>
      <c r="E66" s="122">
        <v>-108</v>
      </c>
      <c r="F66" s="116" t="s">
        <v>471</v>
      </c>
      <c r="G66" s="117" t="s">
        <v>400</v>
      </c>
      <c r="H66" s="114">
        <v>43649</v>
      </c>
      <c r="I66" s="118" t="s">
        <v>493</v>
      </c>
      <c r="J66" s="114">
        <v>43632</v>
      </c>
      <c r="K66" s="118" t="s">
        <v>473</v>
      </c>
      <c r="L66" s="119">
        <v>1</v>
      </c>
      <c r="M66" s="120" t="s">
        <v>474</v>
      </c>
      <c r="N66" s="96" t="s">
        <v>366</v>
      </c>
      <c r="O66" s="99" t="s">
        <v>190</v>
      </c>
      <c r="P66" s="131">
        <v>136131.6348</v>
      </c>
      <c r="Q66" s="135">
        <v>-104319.71</v>
      </c>
      <c r="R66" s="131">
        <v>-8710695.7799999993</v>
      </c>
      <c r="S66" s="133" t="s">
        <v>406</v>
      </c>
      <c r="T66" s="136" t="s">
        <v>420</v>
      </c>
      <c r="U66" s="102" t="s">
        <v>194</v>
      </c>
      <c r="V66" s="102" t="s">
        <v>194</v>
      </c>
      <c r="W66" s="102" t="s">
        <v>194</v>
      </c>
      <c r="X66" s="102" t="s">
        <v>194</v>
      </c>
      <c r="Y66" s="102" t="s">
        <v>194</v>
      </c>
      <c r="Z66" s="71"/>
      <c r="AA66" s="71"/>
      <c r="AB66" s="71"/>
      <c r="AC66" s="99" t="s">
        <v>194</v>
      </c>
      <c r="AD66" s="108"/>
    </row>
    <row r="67" spans="1:30" s="68" customFormat="1" ht="16.5">
      <c r="A67" s="113">
        <v>37</v>
      </c>
      <c r="B67" s="398">
        <v>1908000020</v>
      </c>
      <c r="C67" s="398"/>
      <c r="D67" s="114">
        <v>43649</v>
      </c>
      <c r="E67" s="122">
        <v>-75</v>
      </c>
      <c r="F67" s="116" t="s">
        <v>471</v>
      </c>
      <c r="G67" s="117" t="s">
        <v>400</v>
      </c>
      <c r="H67" s="114">
        <v>43649</v>
      </c>
      <c r="I67" s="118" t="s">
        <v>494</v>
      </c>
      <c r="J67" s="114">
        <v>43632</v>
      </c>
      <c r="K67" s="118" t="s">
        <v>473</v>
      </c>
      <c r="L67" s="119">
        <v>1</v>
      </c>
      <c r="M67" s="120" t="s">
        <v>474</v>
      </c>
      <c r="N67" s="96" t="s">
        <v>295</v>
      </c>
      <c r="O67" s="99" t="s">
        <v>301</v>
      </c>
      <c r="P67" s="131">
        <v>87847.761199999994</v>
      </c>
      <c r="Q67" s="135">
        <v>-19275.189999999999</v>
      </c>
      <c r="R67" s="131">
        <v>-589995.96</v>
      </c>
      <c r="S67" s="133" t="s">
        <v>406</v>
      </c>
      <c r="T67" s="136" t="s">
        <v>420</v>
      </c>
      <c r="U67" s="102" t="s">
        <v>194</v>
      </c>
      <c r="V67" s="102" t="s">
        <v>194</v>
      </c>
      <c r="W67" s="102" t="s">
        <v>194</v>
      </c>
      <c r="X67" s="102" t="s">
        <v>194</v>
      </c>
      <c r="Y67" s="102" t="s">
        <v>194</v>
      </c>
      <c r="Z67" s="71"/>
      <c r="AA67" s="71"/>
      <c r="AB67" s="71"/>
      <c r="AC67" s="99" t="s">
        <v>194</v>
      </c>
      <c r="AD67" s="108"/>
    </row>
    <row r="68" spans="1:30" s="68" customFormat="1" ht="16.5">
      <c r="A68" s="113">
        <v>38</v>
      </c>
      <c r="B68" s="398">
        <v>1908000021</v>
      </c>
      <c r="C68" s="398"/>
      <c r="D68" s="114">
        <v>43649</v>
      </c>
      <c r="E68" s="122">
        <v>-54</v>
      </c>
      <c r="F68" s="116" t="s">
        <v>471</v>
      </c>
      <c r="G68" s="117" t="s">
        <v>400</v>
      </c>
      <c r="H68" s="114">
        <v>43649</v>
      </c>
      <c r="I68" s="118" t="s">
        <v>495</v>
      </c>
      <c r="J68" s="114">
        <v>43635</v>
      </c>
      <c r="K68" s="118" t="s">
        <v>473</v>
      </c>
      <c r="L68" s="119">
        <v>1</v>
      </c>
      <c r="M68" s="120" t="s">
        <v>474</v>
      </c>
      <c r="N68" s="96" t="s">
        <v>295</v>
      </c>
      <c r="O68" s="99" t="s">
        <v>301</v>
      </c>
      <c r="P68" s="131">
        <v>99289.09199999999</v>
      </c>
      <c r="Q68" s="135">
        <v>-25158.65</v>
      </c>
      <c r="R68" s="131">
        <v>-2163206.9300000002</v>
      </c>
      <c r="S68" s="133" t="s">
        <v>406</v>
      </c>
      <c r="T68" s="136" t="s">
        <v>421</v>
      </c>
      <c r="U68" s="102" t="s">
        <v>194</v>
      </c>
      <c r="V68" s="102" t="s">
        <v>194</v>
      </c>
      <c r="W68" s="102" t="s">
        <v>194</v>
      </c>
      <c r="X68" s="102" t="s">
        <v>194</v>
      </c>
      <c r="Y68" s="102" t="s">
        <v>194</v>
      </c>
      <c r="Z68" s="71"/>
      <c r="AA68" s="71"/>
      <c r="AB68" s="71"/>
      <c r="AC68" s="99" t="s">
        <v>194</v>
      </c>
      <c r="AD68" s="108"/>
    </row>
    <row r="69" spans="1:30" s="68" customFormat="1" ht="16.5">
      <c r="A69" s="113">
        <v>39</v>
      </c>
      <c r="B69" s="398">
        <v>1908000022</v>
      </c>
      <c r="C69" s="398"/>
      <c r="D69" s="114">
        <v>43649</v>
      </c>
      <c r="E69" s="122">
        <v>-36</v>
      </c>
      <c r="F69" s="116" t="s">
        <v>471</v>
      </c>
      <c r="G69" s="117" t="s">
        <v>400</v>
      </c>
      <c r="H69" s="114">
        <v>43649</v>
      </c>
      <c r="I69" s="118" t="s">
        <v>496</v>
      </c>
      <c r="J69" s="114">
        <v>43618</v>
      </c>
      <c r="K69" s="118" t="s">
        <v>473</v>
      </c>
      <c r="L69" s="119">
        <v>1</v>
      </c>
      <c r="M69" s="120" t="s">
        <v>474</v>
      </c>
      <c r="N69" s="96" t="s">
        <v>323</v>
      </c>
      <c r="O69" s="99" t="s">
        <v>301</v>
      </c>
      <c r="P69" s="131">
        <v>18830.492900000001</v>
      </c>
      <c r="Q69" s="135">
        <v>-18830.490000000002</v>
      </c>
      <c r="R69" s="131">
        <v>-1572345.92</v>
      </c>
      <c r="S69" s="133" t="s">
        <v>406</v>
      </c>
      <c r="T69" s="136" t="s">
        <v>422</v>
      </c>
      <c r="U69" s="102" t="s">
        <v>194</v>
      </c>
      <c r="V69" s="102" t="s">
        <v>194</v>
      </c>
      <c r="W69" s="102" t="s">
        <v>194</v>
      </c>
      <c r="X69" s="102" t="s">
        <v>194</v>
      </c>
      <c r="Y69" s="102" t="s">
        <v>194</v>
      </c>
      <c r="Z69" s="71"/>
      <c r="AA69" s="71"/>
      <c r="AB69" s="71"/>
      <c r="AC69" s="99" t="s">
        <v>194</v>
      </c>
      <c r="AD69" s="108"/>
    </row>
    <row r="70" spans="1:30" s="68" customFormat="1" ht="16.5">
      <c r="A70" s="113">
        <v>40</v>
      </c>
      <c r="B70" s="398">
        <v>1908000023</v>
      </c>
      <c r="C70" s="398"/>
      <c r="D70" s="114">
        <v>43649</v>
      </c>
      <c r="E70" s="122">
        <v>-150</v>
      </c>
      <c r="F70" s="116" t="s">
        <v>471</v>
      </c>
      <c r="G70" s="117" t="s">
        <v>400</v>
      </c>
      <c r="H70" s="114">
        <v>43649</v>
      </c>
      <c r="I70" s="118" t="s">
        <v>497</v>
      </c>
      <c r="J70" s="114">
        <v>43635</v>
      </c>
      <c r="K70" s="118" t="s">
        <v>473</v>
      </c>
      <c r="L70" s="119">
        <v>1</v>
      </c>
      <c r="M70" s="120" t="s">
        <v>474</v>
      </c>
      <c r="N70" s="96" t="s">
        <v>367</v>
      </c>
      <c r="O70" s="99" t="s">
        <v>301</v>
      </c>
      <c r="P70" s="131">
        <v>83831.527199999982</v>
      </c>
      <c r="Q70" s="135">
        <v>-23725.95</v>
      </c>
      <c r="R70" s="131">
        <v>-584754.66</v>
      </c>
      <c r="S70" s="133" t="s">
        <v>406</v>
      </c>
      <c r="T70" s="136" t="s">
        <v>423</v>
      </c>
      <c r="U70" s="102" t="s">
        <v>194</v>
      </c>
      <c r="V70" s="102" t="s">
        <v>194</v>
      </c>
      <c r="W70" s="102" t="s">
        <v>194</v>
      </c>
      <c r="X70" s="102" t="s">
        <v>194</v>
      </c>
      <c r="Y70" s="102" t="s">
        <v>194</v>
      </c>
      <c r="Z70" s="71"/>
      <c r="AA70" s="71"/>
      <c r="AB70" s="71"/>
      <c r="AC70" s="99" t="s">
        <v>194</v>
      </c>
      <c r="AD70" s="98"/>
    </row>
    <row r="71" spans="1:30" s="68" customFormat="1" ht="16.5">
      <c r="A71" s="113">
        <v>41</v>
      </c>
      <c r="B71" s="398">
        <v>1908000024</v>
      </c>
      <c r="C71" s="398"/>
      <c r="D71" s="114">
        <v>43649</v>
      </c>
      <c r="E71" s="122">
        <v>-138</v>
      </c>
      <c r="F71" s="116" t="s">
        <v>471</v>
      </c>
      <c r="G71" s="117" t="s">
        <v>400</v>
      </c>
      <c r="H71" s="114">
        <v>43649</v>
      </c>
      <c r="I71" s="123" t="s">
        <v>498</v>
      </c>
      <c r="J71" s="114">
        <v>43635</v>
      </c>
      <c r="K71" s="118" t="s">
        <v>473</v>
      </c>
      <c r="L71" s="119">
        <v>1</v>
      </c>
      <c r="M71" s="120" t="s">
        <v>474</v>
      </c>
      <c r="N71" s="99" t="s">
        <v>295</v>
      </c>
      <c r="O71" s="99" t="s">
        <v>187</v>
      </c>
      <c r="P71" s="131">
        <v>189742.52650000001</v>
      </c>
      <c r="Q71" s="135">
        <v>-50507.32</v>
      </c>
      <c r="R71" s="131">
        <v>-4217361.21</v>
      </c>
      <c r="S71" s="133" t="s">
        <v>406</v>
      </c>
      <c r="T71" s="136" t="s">
        <v>424</v>
      </c>
      <c r="U71" s="102" t="s">
        <v>194</v>
      </c>
      <c r="V71" s="102" t="s">
        <v>194</v>
      </c>
      <c r="W71" s="102" t="s">
        <v>194</v>
      </c>
      <c r="X71" s="102" t="s">
        <v>194</v>
      </c>
      <c r="Y71" s="102" t="s">
        <v>194</v>
      </c>
      <c r="Z71" s="71"/>
      <c r="AA71" s="71"/>
      <c r="AB71" s="71"/>
      <c r="AC71" s="99" t="s">
        <v>194</v>
      </c>
      <c r="AD71" s="108"/>
    </row>
    <row r="72" spans="1:30" s="68" customFormat="1" ht="16.5">
      <c r="A72" s="113">
        <v>42</v>
      </c>
      <c r="B72" s="398">
        <v>1908000025</v>
      </c>
      <c r="C72" s="398"/>
      <c r="D72" s="114">
        <v>43649</v>
      </c>
      <c r="E72" s="122">
        <v>-54</v>
      </c>
      <c r="F72" s="116" t="s">
        <v>471</v>
      </c>
      <c r="G72" s="117" t="s">
        <v>400</v>
      </c>
      <c r="H72" s="114">
        <v>43649</v>
      </c>
      <c r="I72" s="123" t="s">
        <v>499</v>
      </c>
      <c r="J72" s="114">
        <v>43632</v>
      </c>
      <c r="K72" s="118" t="s">
        <v>473</v>
      </c>
      <c r="L72" s="119">
        <v>1</v>
      </c>
      <c r="M72" s="120" t="s">
        <v>474</v>
      </c>
      <c r="N72" s="96" t="s">
        <v>323</v>
      </c>
      <c r="O72" s="99" t="s">
        <v>187</v>
      </c>
      <c r="P72" s="131">
        <v>28275.401400000002</v>
      </c>
      <c r="Q72" s="135">
        <v>-8918.06</v>
      </c>
      <c r="R72" s="131">
        <v>-617241.18000000005</v>
      </c>
      <c r="S72" s="133" t="s">
        <v>406</v>
      </c>
      <c r="T72" s="136" t="s">
        <v>424</v>
      </c>
      <c r="U72" s="102" t="s">
        <v>194</v>
      </c>
      <c r="V72" s="102" t="s">
        <v>194</v>
      </c>
      <c r="W72" s="102" t="s">
        <v>194</v>
      </c>
      <c r="X72" s="102" t="s">
        <v>194</v>
      </c>
      <c r="Y72" s="102" t="s">
        <v>194</v>
      </c>
      <c r="Z72" s="71"/>
      <c r="AA72" s="71"/>
      <c r="AB72" s="71"/>
      <c r="AC72" s="99" t="s">
        <v>194</v>
      </c>
      <c r="AD72" s="108"/>
    </row>
    <row r="73" spans="1:30" s="68" customFormat="1" ht="16.5">
      <c r="A73" s="113">
        <v>43</v>
      </c>
      <c r="B73" s="398">
        <v>1908000026</v>
      </c>
      <c r="C73" s="398"/>
      <c r="D73" s="114">
        <v>43649</v>
      </c>
      <c r="E73" s="122">
        <v>-72</v>
      </c>
      <c r="F73" s="116" t="s">
        <v>471</v>
      </c>
      <c r="G73" s="117" t="s">
        <v>400</v>
      </c>
      <c r="H73" s="114">
        <v>43649</v>
      </c>
      <c r="I73" s="123" t="s">
        <v>500</v>
      </c>
      <c r="J73" s="114">
        <v>43618</v>
      </c>
      <c r="K73" s="118" t="s">
        <v>473</v>
      </c>
      <c r="L73" s="119">
        <v>1</v>
      </c>
      <c r="M73" s="120" t="s">
        <v>474</v>
      </c>
      <c r="N73" s="99" t="s">
        <v>295</v>
      </c>
      <c r="O73" s="99" t="s">
        <v>187</v>
      </c>
      <c r="P73" s="131">
        <v>147923.27629999997</v>
      </c>
      <c r="Q73" s="135">
        <v>-21357.13</v>
      </c>
      <c r="R73" s="131">
        <v>-1783320.35</v>
      </c>
      <c r="S73" s="133" t="s">
        <v>406</v>
      </c>
      <c r="T73" s="136" t="s">
        <v>425</v>
      </c>
      <c r="U73" s="102" t="s">
        <v>194</v>
      </c>
      <c r="V73" s="102" t="s">
        <v>194</v>
      </c>
      <c r="W73" s="102" t="s">
        <v>194</v>
      </c>
      <c r="X73" s="102" t="s">
        <v>194</v>
      </c>
      <c r="Y73" s="102" t="s">
        <v>194</v>
      </c>
      <c r="Z73" s="71"/>
      <c r="AA73" s="71"/>
      <c r="AB73" s="71"/>
      <c r="AC73" s="99" t="s">
        <v>194</v>
      </c>
      <c r="AD73" s="108"/>
    </row>
    <row r="74" spans="1:30" s="68" customFormat="1" ht="16.5">
      <c r="A74" s="113">
        <v>44</v>
      </c>
      <c r="B74" s="398">
        <v>1908000027</v>
      </c>
      <c r="C74" s="398"/>
      <c r="D74" s="114">
        <v>43649</v>
      </c>
      <c r="E74" s="122">
        <v>-54</v>
      </c>
      <c r="F74" s="116" t="s">
        <v>471</v>
      </c>
      <c r="G74" s="117" t="s">
        <v>400</v>
      </c>
      <c r="H74" s="114">
        <v>43649</v>
      </c>
      <c r="I74" s="123" t="s">
        <v>501</v>
      </c>
      <c r="J74" s="114">
        <v>43632</v>
      </c>
      <c r="K74" s="118" t="s">
        <v>473</v>
      </c>
      <c r="L74" s="119">
        <v>1</v>
      </c>
      <c r="M74" s="120" t="s">
        <v>474</v>
      </c>
      <c r="N74" s="96" t="s">
        <v>370</v>
      </c>
      <c r="O74" s="99" t="s">
        <v>187</v>
      </c>
      <c r="P74" s="131">
        <v>32655.984</v>
      </c>
      <c r="Q74" s="135">
        <v>-32655.98</v>
      </c>
      <c r="R74" s="131">
        <v>-2726774.33</v>
      </c>
      <c r="S74" s="133" t="s">
        <v>406</v>
      </c>
      <c r="T74" s="136" t="s">
        <v>426</v>
      </c>
      <c r="U74" s="102" t="s">
        <v>194</v>
      </c>
      <c r="V74" s="102" t="s">
        <v>194</v>
      </c>
      <c r="W74" s="102" t="s">
        <v>194</v>
      </c>
      <c r="X74" s="102" t="s">
        <v>194</v>
      </c>
      <c r="Y74" s="102" t="s">
        <v>194</v>
      </c>
      <c r="Z74" s="71"/>
      <c r="AA74" s="71"/>
      <c r="AB74" s="71"/>
      <c r="AC74" s="99" t="s">
        <v>194</v>
      </c>
      <c r="AD74" s="94"/>
    </row>
    <row r="75" spans="1:30" s="68" customFormat="1" ht="16.5">
      <c r="A75" s="113">
        <v>45</v>
      </c>
      <c r="B75" s="398">
        <v>1908000028</v>
      </c>
      <c r="C75" s="398"/>
      <c r="D75" s="114">
        <v>43649</v>
      </c>
      <c r="E75" s="122">
        <v>-189</v>
      </c>
      <c r="F75" s="116" t="s">
        <v>471</v>
      </c>
      <c r="G75" s="117" t="s">
        <v>400</v>
      </c>
      <c r="H75" s="114">
        <v>43649</v>
      </c>
      <c r="I75" s="123" t="s">
        <v>502</v>
      </c>
      <c r="J75" s="114">
        <v>43632</v>
      </c>
      <c r="K75" s="118" t="s">
        <v>473</v>
      </c>
      <c r="L75" s="119">
        <v>1</v>
      </c>
      <c r="M75" s="120" t="s">
        <v>474</v>
      </c>
      <c r="N75" s="96" t="s">
        <v>312</v>
      </c>
      <c r="O75" s="99" t="s">
        <v>187</v>
      </c>
      <c r="P75" s="131">
        <v>177359.58720000001</v>
      </c>
      <c r="Q75" s="135">
        <v>-177359.59</v>
      </c>
      <c r="R75" s="131">
        <v>-14809525.77</v>
      </c>
      <c r="S75" s="133" t="s">
        <v>406</v>
      </c>
      <c r="T75" s="136" t="s">
        <v>427</v>
      </c>
      <c r="U75" s="102" t="s">
        <v>194</v>
      </c>
      <c r="V75" s="102" t="s">
        <v>194</v>
      </c>
      <c r="W75" s="102" t="s">
        <v>194</v>
      </c>
      <c r="X75" s="102" t="s">
        <v>194</v>
      </c>
      <c r="Y75" s="102" t="s">
        <v>194</v>
      </c>
      <c r="Z75" s="71"/>
      <c r="AA75" s="71"/>
      <c r="AB75" s="71"/>
      <c r="AC75" s="99" t="s">
        <v>194</v>
      </c>
      <c r="AD75" s="94"/>
    </row>
    <row r="76" spans="1:30" s="68" customFormat="1" ht="16.5">
      <c r="A76" s="113">
        <v>46</v>
      </c>
      <c r="B76" s="398">
        <v>1908000029</v>
      </c>
      <c r="C76" s="398"/>
      <c r="D76" s="114">
        <v>43649</v>
      </c>
      <c r="E76" s="122">
        <v>-72</v>
      </c>
      <c r="F76" s="116" t="s">
        <v>471</v>
      </c>
      <c r="G76" s="117" t="s">
        <v>400</v>
      </c>
      <c r="H76" s="114">
        <v>43649</v>
      </c>
      <c r="I76" s="118" t="s">
        <v>503</v>
      </c>
      <c r="J76" s="114">
        <v>43643</v>
      </c>
      <c r="K76" s="118" t="s">
        <v>473</v>
      </c>
      <c r="L76" s="119">
        <v>1</v>
      </c>
      <c r="M76" s="120" t="s">
        <v>474</v>
      </c>
      <c r="N76" s="99" t="s">
        <v>295</v>
      </c>
      <c r="O76" s="99" t="s">
        <v>187</v>
      </c>
      <c r="P76" s="131">
        <v>152539.40179999999</v>
      </c>
      <c r="Q76" s="135">
        <v>-60762.06</v>
      </c>
      <c r="R76" s="131">
        <v>-918969.26</v>
      </c>
      <c r="S76" s="133" t="s">
        <v>406</v>
      </c>
      <c r="T76" s="136" t="s">
        <v>428</v>
      </c>
      <c r="U76" s="102" t="s">
        <v>194</v>
      </c>
      <c r="V76" s="102" t="s">
        <v>194</v>
      </c>
      <c r="W76" s="102" t="s">
        <v>194</v>
      </c>
      <c r="X76" s="102" t="s">
        <v>194</v>
      </c>
      <c r="Y76" s="102" t="s">
        <v>194</v>
      </c>
      <c r="Z76" s="71"/>
      <c r="AA76" s="71"/>
      <c r="AB76" s="71"/>
      <c r="AC76" s="99" t="s">
        <v>194</v>
      </c>
      <c r="AD76" s="108"/>
    </row>
    <row r="77" spans="1:30" s="68" customFormat="1" ht="16.5">
      <c r="A77" s="113">
        <v>47</v>
      </c>
      <c r="B77" s="398">
        <v>1908000030</v>
      </c>
      <c r="C77" s="398"/>
      <c r="D77" s="114">
        <v>43649</v>
      </c>
      <c r="E77" s="122">
        <v>-108</v>
      </c>
      <c r="F77" s="116" t="s">
        <v>471</v>
      </c>
      <c r="G77" s="117" t="s">
        <v>400</v>
      </c>
      <c r="H77" s="114">
        <v>43649</v>
      </c>
      <c r="I77" s="118" t="s">
        <v>504</v>
      </c>
      <c r="J77" s="114">
        <v>43618</v>
      </c>
      <c r="K77" s="118" t="s">
        <v>473</v>
      </c>
      <c r="L77" s="119">
        <v>1</v>
      </c>
      <c r="M77" s="120" t="s">
        <v>474</v>
      </c>
      <c r="N77" s="99" t="s">
        <v>371</v>
      </c>
      <c r="O77" s="99" t="s">
        <v>187</v>
      </c>
      <c r="P77" s="131">
        <v>114873.6017</v>
      </c>
      <c r="Q77" s="135">
        <v>-28101.74</v>
      </c>
      <c r="R77" s="131">
        <v>-1888812.58</v>
      </c>
      <c r="S77" s="133" t="s">
        <v>406</v>
      </c>
      <c r="T77" s="136" t="s">
        <v>429</v>
      </c>
      <c r="U77" s="102" t="s">
        <v>194</v>
      </c>
      <c r="V77" s="102" t="s">
        <v>194</v>
      </c>
      <c r="W77" s="102" t="s">
        <v>194</v>
      </c>
      <c r="X77" s="102" t="s">
        <v>194</v>
      </c>
      <c r="Y77" s="102" t="s">
        <v>194</v>
      </c>
      <c r="Z77" s="71"/>
      <c r="AA77" s="71"/>
      <c r="AB77" s="71"/>
      <c r="AC77" s="99" t="s">
        <v>194</v>
      </c>
      <c r="AD77" s="108"/>
    </row>
    <row r="78" spans="1:30" s="68" customFormat="1" ht="16.5">
      <c r="A78" s="113">
        <v>48</v>
      </c>
      <c r="B78" s="398">
        <v>1908000031</v>
      </c>
      <c r="C78" s="398"/>
      <c r="D78" s="114">
        <v>43649</v>
      </c>
      <c r="E78" s="122">
        <v>-63</v>
      </c>
      <c r="F78" s="116" t="s">
        <v>471</v>
      </c>
      <c r="G78" s="117" t="s">
        <v>400</v>
      </c>
      <c r="H78" s="114">
        <v>43649</v>
      </c>
      <c r="I78" s="118" t="s">
        <v>505</v>
      </c>
      <c r="J78" s="114">
        <v>43635</v>
      </c>
      <c r="K78" s="118" t="s">
        <v>473</v>
      </c>
      <c r="L78" s="119">
        <v>1</v>
      </c>
      <c r="M78" s="120" t="s">
        <v>474</v>
      </c>
      <c r="N78" s="96" t="s">
        <v>312</v>
      </c>
      <c r="O78" s="99" t="s">
        <v>187</v>
      </c>
      <c r="P78" s="131">
        <v>207623.4528</v>
      </c>
      <c r="Q78" s="135">
        <v>-148881.20000000001</v>
      </c>
      <c r="R78" s="131">
        <v>-12431580.199999999</v>
      </c>
      <c r="S78" s="133" t="s">
        <v>406</v>
      </c>
      <c r="T78" s="136" t="s">
        <v>429</v>
      </c>
      <c r="U78" s="102" t="s">
        <v>194</v>
      </c>
      <c r="V78" s="102" t="s">
        <v>194</v>
      </c>
      <c r="W78" s="102" t="s">
        <v>194</v>
      </c>
      <c r="X78" s="102" t="s">
        <v>194</v>
      </c>
      <c r="Y78" s="102" t="s">
        <v>194</v>
      </c>
      <c r="Z78" s="71"/>
      <c r="AA78" s="71"/>
      <c r="AB78" s="102" t="s">
        <v>194</v>
      </c>
      <c r="AC78" s="99" t="s">
        <v>194</v>
      </c>
      <c r="AD78" s="108"/>
    </row>
    <row r="79" spans="1:30" s="68" customFormat="1" ht="16.5">
      <c r="A79" s="113">
        <v>49</v>
      </c>
      <c r="B79" s="398">
        <v>1908000032</v>
      </c>
      <c r="C79" s="398"/>
      <c r="D79" s="114">
        <v>43649</v>
      </c>
      <c r="E79" s="122">
        <v>-54</v>
      </c>
      <c r="F79" s="116" t="s">
        <v>471</v>
      </c>
      <c r="G79" s="117" t="s">
        <v>400</v>
      </c>
      <c r="H79" s="114">
        <v>43649</v>
      </c>
      <c r="I79" s="118" t="s">
        <v>477</v>
      </c>
      <c r="J79" s="114">
        <v>43635</v>
      </c>
      <c r="K79" s="118" t="s">
        <v>473</v>
      </c>
      <c r="L79" s="119">
        <v>1</v>
      </c>
      <c r="M79" s="120" t="s">
        <v>474</v>
      </c>
      <c r="N79" s="99" t="s">
        <v>373</v>
      </c>
      <c r="O79" s="99" t="s">
        <v>187</v>
      </c>
      <c r="P79" s="131">
        <v>118714.90919999999</v>
      </c>
      <c r="Q79" s="135">
        <v>-11080.85</v>
      </c>
      <c r="R79" s="131">
        <v>-925250.97</v>
      </c>
      <c r="S79" s="133" t="s">
        <v>406</v>
      </c>
      <c r="T79" s="136" t="s">
        <v>429</v>
      </c>
      <c r="U79" s="102" t="s">
        <v>194</v>
      </c>
      <c r="V79" s="102" t="s">
        <v>194</v>
      </c>
      <c r="W79" s="102" t="s">
        <v>194</v>
      </c>
      <c r="X79" s="102" t="s">
        <v>194</v>
      </c>
      <c r="Y79" s="102" t="s">
        <v>194</v>
      </c>
      <c r="Z79" s="71"/>
      <c r="AA79" s="71"/>
      <c r="AB79" s="71"/>
      <c r="AC79" s="99" t="s">
        <v>194</v>
      </c>
      <c r="AD79" s="108"/>
    </row>
    <row r="80" spans="1:30" s="68" customFormat="1" ht="16.5">
      <c r="A80" s="113">
        <v>50</v>
      </c>
      <c r="B80" s="398">
        <v>1908000033</v>
      </c>
      <c r="C80" s="398"/>
      <c r="D80" s="114">
        <v>43649</v>
      </c>
      <c r="E80" s="122">
        <v>-36</v>
      </c>
      <c r="F80" s="116" t="s">
        <v>471</v>
      </c>
      <c r="G80" s="117" t="s">
        <v>400</v>
      </c>
      <c r="H80" s="114">
        <v>43649</v>
      </c>
      <c r="I80" s="118" t="s">
        <v>506</v>
      </c>
      <c r="J80" s="114">
        <v>43618</v>
      </c>
      <c r="K80" s="118" t="s">
        <v>473</v>
      </c>
      <c r="L80" s="119">
        <v>1</v>
      </c>
      <c r="M80" s="120" t="s">
        <v>474</v>
      </c>
      <c r="N80" s="96" t="s">
        <v>364</v>
      </c>
      <c r="O80" s="99" t="s">
        <v>187</v>
      </c>
      <c r="P80" s="131">
        <v>389417.85000000003</v>
      </c>
      <c r="Q80" s="135">
        <v>-264539.96000000002</v>
      </c>
      <c r="R80" s="131">
        <v>-10427303.82</v>
      </c>
      <c r="S80" s="133" t="s">
        <v>406</v>
      </c>
      <c r="T80" s="136" t="s">
        <v>430</v>
      </c>
      <c r="U80" s="102" t="s">
        <v>194</v>
      </c>
      <c r="V80" s="102" t="s">
        <v>194</v>
      </c>
      <c r="W80" s="102" t="s">
        <v>194</v>
      </c>
      <c r="X80" s="102" t="s">
        <v>194</v>
      </c>
      <c r="Y80" s="102" t="s">
        <v>194</v>
      </c>
      <c r="Z80" s="71"/>
      <c r="AA80" s="71"/>
      <c r="AB80" s="71"/>
      <c r="AC80" s="99" t="s">
        <v>194</v>
      </c>
      <c r="AD80" s="108"/>
    </row>
    <row r="81" spans="1:31" s="68" customFormat="1" ht="33">
      <c r="A81" s="113">
        <v>51</v>
      </c>
      <c r="B81" s="398">
        <v>1908000034</v>
      </c>
      <c r="C81" s="398"/>
      <c r="D81" s="114">
        <v>43649</v>
      </c>
      <c r="E81" s="122">
        <v>-36</v>
      </c>
      <c r="F81" s="116" t="s">
        <v>471</v>
      </c>
      <c r="G81" s="117" t="s">
        <v>400</v>
      </c>
      <c r="H81" s="114">
        <v>43649</v>
      </c>
      <c r="I81" s="123" t="s">
        <v>507</v>
      </c>
      <c r="J81" s="114">
        <v>43618</v>
      </c>
      <c r="K81" s="118" t="s">
        <v>473</v>
      </c>
      <c r="L81" s="119">
        <v>1</v>
      </c>
      <c r="M81" s="120" t="s">
        <v>474</v>
      </c>
      <c r="N81" s="99" t="s">
        <v>374</v>
      </c>
      <c r="O81" s="134" t="s">
        <v>375</v>
      </c>
      <c r="P81" s="131">
        <v>134183.50929999998</v>
      </c>
      <c r="Q81" s="135">
        <v>-11562.29</v>
      </c>
      <c r="R81" s="131">
        <v>-714000.12</v>
      </c>
      <c r="S81" s="133" t="s">
        <v>406</v>
      </c>
      <c r="T81" s="136" t="s">
        <v>431</v>
      </c>
      <c r="U81" s="102" t="s">
        <v>194</v>
      </c>
      <c r="V81" s="102" t="s">
        <v>194</v>
      </c>
      <c r="W81" s="102" t="s">
        <v>194</v>
      </c>
      <c r="X81" s="102" t="s">
        <v>194</v>
      </c>
      <c r="Y81" s="102" t="s">
        <v>194</v>
      </c>
      <c r="Z81" s="71"/>
      <c r="AA81" s="71"/>
      <c r="AB81" s="71"/>
      <c r="AC81" s="99" t="s">
        <v>194</v>
      </c>
      <c r="AD81" s="108"/>
    </row>
    <row r="82" spans="1:31" s="68" customFormat="1" ht="33">
      <c r="A82" s="113">
        <v>52</v>
      </c>
      <c r="B82" s="398">
        <v>1908000035</v>
      </c>
      <c r="C82" s="398"/>
      <c r="D82" s="114">
        <v>43649</v>
      </c>
      <c r="E82" s="122">
        <v>-54</v>
      </c>
      <c r="F82" s="116" t="s">
        <v>471</v>
      </c>
      <c r="G82" s="117" t="s">
        <v>400</v>
      </c>
      <c r="H82" s="114">
        <v>43649</v>
      </c>
      <c r="I82" s="123" t="s">
        <v>508</v>
      </c>
      <c r="J82" s="114">
        <v>43635</v>
      </c>
      <c r="K82" s="118" t="s">
        <v>473</v>
      </c>
      <c r="L82" s="119">
        <v>1</v>
      </c>
      <c r="M82" s="120" t="s">
        <v>474</v>
      </c>
      <c r="N82" s="99" t="s">
        <v>377</v>
      </c>
      <c r="O82" s="134" t="s">
        <v>375</v>
      </c>
      <c r="P82" s="131">
        <v>149704.97240000003</v>
      </c>
      <c r="Q82" s="135">
        <v>-29529.88</v>
      </c>
      <c r="R82" s="131">
        <v>-2465744.9700000002</v>
      </c>
      <c r="S82" s="133" t="s">
        <v>406</v>
      </c>
      <c r="T82" s="136" t="s">
        <v>432</v>
      </c>
      <c r="U82" s="102" t="s">
        <v>194</v>
      </c>
      <c r="V82" s="102" t="s">
        <v>194</v>
      </c>
      <c r="W82" s="102" t="s">
        <v>194</v>
      </c>
      <c r="X82" s="102" t="s">
        <v>194</v>
      </c>
      <c r="Y82" s="102" t="s">
        <v>194</v>
      </c>
      <c r="Z82" s="71"/>
      <c r="AA82" s="71"/>
      <c r="AB82" s="71"/>
      <c r="AC82" s="99" t="s">
        <v>194</v>
      </c>
      <c r="AD82" s="108"/>
    </row>
    <row r="83" spans="1:31" s="68" customFormat="1" ht="16.5">
      <c r="A83" s="113">
        <v>53</v>
      </c>
      <c r="B83" s="398">
        <v>1908000036</v>
      </c>
      <c r="C83" s="398"/>
      <c r="D83" s="114">
        <v>43649</v>
      </c>
      <c r="E83" s="122">
        <v>-36</v>
      </c>
      <c r="F83" s="116" t="s">
        <v>471</v>
      </c>
      <c r="G83" s="117" t="s">
        <v>400</v>
      </c>
      <c r="H83" s="114">
        <v>43649</v>
      </c>
      <c r="I83" s="123" t="s">
        <v>509</v>
      </c>
      <c r="J83" s="114">
        <v>43618</v>
      </c>
      <c r="K83" s="118" t="s">
        <v>473</v>
      </c>
      <c r="L83" s="119">
        <v>1</v>
      </c>
      <c r="M83" s="120" t="s">
        <v>474</v>
      </c>
      <c r="N83" s="99" t="s">
        <v>400</v>
      </c>
      <c r="O83" s="99" t="s">
        <v>401</v>
      </c>
      <c r="P83" s="131">
        <v>-4536.21</v>
      </c>
      <c r="Q83" s="135">
        <v>-4536.21</v>
      </c>
      <c r="R83" s="131">
        <v>-378773.54</v>
      </c>
      <c r="S83" s="133" t="s">
        <v>406</v>
      </c>
      <c r="T83" s="136" t="s">
        <v>433</v>
      </c>
      <c r="U83" s="102" t="s">
        <v>194</v>
      </c>
      <c r="V83" s="102" t="s">
        <v>194</v>
      </c>
      <c r="W83" s="102" t="s">
        <v>194</v>
      </c>
      <c r="X83" s="102" t="s">
        <v>194</v>
      </c>
      <c r="Y83" s="102" t="s">
        <v>335</v>
      </c>
      <c r="Z83" s="71"/>
      <c r="AA83" s="102"/>
      <c r="AB83" s="102"/>
      <c r="AC83" s="99" t="s">
        <v>194</v>
      </c>
      <c r="AD83" s="94"/>
    </row>
    <row r="84" spans="1:31" s="68" customFormat="1" ht="33">
      <c r="A84" s="113">
        <v>54</v>
      </c>
      <c r="B84" s="398">
        <v>1908000037</v>
      </c>
      <c r="C84" s="398"/>
      <c r="D84" s="114">
        <v>43649</v>
      </c>
      <c r="E84" s="122">
        <v>-162</v>
      </c>
      <c r="F84" s="116" t="s">
        <v>471</v>
      </c>
      <c r="G84" s="117" t="s">
        <v>400</v>
      </c>
      <c r="H84" s="114">
        <v>43649</v>
      </c>
      <c r="I84" s="123" t="s">
        <v>510</v>
      </c>
      <c r="J84" s="114">
        <v>43635</v>
      </c>
      <c r="K84" s="118" t="s">
        <v>473</v>
      </c>
      <c r="L84" s="119">
        <v>1</v>
      </c>
      <c r="M84" s="120" t="s">
        <v>474</v>
      </c>
      <c r="N84" s="99" t="s">
        <v>371</v>
      </c>
      <c r="O84" s="134" t="s">
        <v>375</v>
      </c>
      <c r="P84" s="131">
        <v>175425.49400000001</v>
      </c>
      <c r="Q84" s="135">
        <v>-33429.69</v>
      </c>
      <c r="R84" s="131">
        <v>-2803079.48</v>
      </c>
      <c r="S84" s="133" t="s">
        <v>406</v>
      </c>
      <c r="T84" s="136" t="s">
        <v>434</v>
      </c>
      <c r="U84" s="99" t="s">
        <v>194</v>
      </c>
      <c r="V84" s="99" t="s">
        <v>194</v>
      </c>
      <c r="W84" s="99" t="s">
        <v>194</v>
      </c>
      <c r="X84" s="99" t="s">
        <v>194</v>
      </c>
      <c r="Y84" s="99" t="s">
        <v>194</v>
      </c>
      <c r="Z84" s="71"/>
      <c r="AA84" s="71"/>
      <c r="AB84" s="71"/>
      <c r="AC84" s="99" t="s">
        <v>194</v>
      </c>
      <c r="AD84" s="94"/>
      <c r="AE84" s="97"/>
    </row>
    <row r="85" spans="1:31" s="68" customFormat="1" ht="16.5">
      <c r="A85" s="113">
        <v>55</v>
      </c>
      <c r="B85" s="398">
        <v>1908000038</v>
      </c>
      <c r="C85" s="398"/>
      <c r="D85" s="114">
        <v>43649</v>
      </c>
      <c r="E85" s="122">
        <v>-171</v>
      </c>
      <c r="F85" s="116" t="s">
        <v>471</v>
      </c>
      <c r="G85" s="117" t="s">
        <v>400</v>
      </c>
      <c r="H85" s="114">
        <v>43649</v>
      </c>
      <c r="I85" s="123" t="s">
        <v>511</v>
      </c>
      <c r="J85" s="114">
        <v>43646</v>
      </c>
      <c r="K85" s="118" t="s">
        <v>473</v>
      </c>
      <c r="L85" s="119">
        <v>1</v>
      </c>
      <c r="M85" s="120" t="s">
        <v>474</v>
      </c>
      <c r="N85" s="96" t="s">
        <v>386</v>
      </c>
      <c r="O85" s="99" t="s">
        <v>190</v>
      </c>
      <c r="P85" s="131">
        <v>14076.66</v>
      </c>
      <c r="Q85" s="135">
        <v>-14076.66</v>
      </c>
      <c r="R85" s="131">
        <v>-1180327.94</v>
      </c>
      <c r="S85" s="133" t="s">
        <v>406</v>
      </c>
      <c r="T85" s="136" t="s">
        <v>435</v>
      </c>
      <c r="U85" s="102" t="s">
        <v>194</v>
      </c>
      <c r="V85" s="102" t="s">
        <v>194</v>
      </c>
      <c r="W85" s="102" t="s">
        <v>194</v>
      </c>
      <c r="X85" s="102" t="s">
        <v>194</v>
      </c>
      <c r="Y85" s="102" t="s">
        <v>194</v>
      </c>
      <c r="Z85" s="71"/>
      <c r="AA85" s="71"/>
      <c r="AB85" s="71"/>
      <c r="AC85" s="99" t="s">
        <v>194</v>
      </c>
      <c r="AD85" s="108"/>
    </row>
    <row r="86" spans="1:31" s="68" customFormat="1" ht="16.5">
      <c r="A86" s="113">
        <v>56</v>
      </c>
      <c r="B86" s="398">
        <v>1908000039</v>
      </c>
      <c r="C86" s="398"/>
      <c r="D86" s="114">
        <v>43649</v>
      </c>
      <c r="E86" s="122">
        <v>-108</v>
      </c>
      <c r="F86" s="116" t="s">
        <v>471</v>
      </c>
      <c r="G86" s="117" t="s">
        <v>400</v>
      </c>
      <c r="H86" s="114">
        <v>43649</v>
      </c>
      <c r="I86" s="118" t="s">
        <v>512</v>
      </c>
      <c r="J86" s="114">
        <v>43635</v>
      </c>
      <c r="K86" s="118" t="s">
        <v>473</v>
      </c>
      <c r="L86" s="119">
        <v>1</v>
      </c>
      <c r="M86" s="120" t="s">
        <v>474</v>
      </c>
      <c r="N86" s="96" t="s">
        <v>312</v>
      </c>
      <c r="O86" s="99" t="s">
        <v>190</v>
      </c>
      <c r="P86" s="131">
        <v>1031116.3475999999</v>
      </c>
      <c r="Q86" s="135">
        <v>-88819.42</v>
      </c>
      <c r="R86" s="131">
        <v>-7447508.3700000001</v>
      </c>
      <c r="S86" s="133" t="s">
        <v>406</v>
      </c>
      <c r="T86" s="136" t="s">
        <v>435</v>
      </c>
      <c r="U86" s="102" t="s">
        <v>194</v>
      </c>
      <c r="V86" s="102" t="s">
        <v>194</v>
      </c>
      <c r="W86" s="102" t="s">
        <v>194</v>
      </c>
      <c r="X86" s="102" t="s">
        <v>194</v>
      </c>
      <c r="Y86" s="102" t="s">
        <v>194</v>
      </c>
      <c r="Z86" s="71"/>
      <c r="AA86" s="71"/>
      <c r="AB86" s="71"/>
      <c r="AC86" s="99" t="s">
        <v>194</v>
      </c>
      <c r="AD86" s="108"/>
    </row>
    <row r="87" spans="1:31" s="68" customFormat="1" ht="16.5">
      <c r="A87" s="113">
        <v>57</v>
      </c>
      <c r="B87" s="398">
        <v>1908000040</v>
      </c>
      <c r="C87" s="398"/>
      <c r="D87" s="114">
        <v>43649</v>
      </c>
      <c r="E87" s="122">
        <v>-126</v>
      </c>
      <c r="F87" s="116" t="s">
        <v>471</v>
      </c>
      <c r="G87" s="117" t="s">
        <v>400</v>
      </c>
      <c r="H87" s="114">
        <v>43649</v>
      </c>
      <c r="I87" s="118" t="s">
        <v>513</v>
      </c>
      <c r="J87" s="114">
        <v>43632</v>
      </c>
      <c r="K87" s="118" t="s">
        <v>473</v>
      </c>
      <c r="L87" s="119">
        <v>1</v>
      </c>
      <c r="M87" s="120" t="s">
        <v>474</v>
      </c>
      <c r="N87" s="96" t="s">
        <v>312</v>
      </c>
      <c r="O87" s="99" t="s">
        <v>190</v>
      </c>
      <c r="P87" s="131">
        <v>1031116.3475999999</v>
      </c>
      <c r="Q87" s="135">
        <v>-392305.69</v>
      </c>
      <c r="R87" s="131">
        <v>-7447508.3700000001</v>
      </c>
      <c r="S87" s="133" t="s">
        <v>436</v>
      </c>
      <c r="T87" s="133" t="s">
        <v>437</v>
      </c>
      <c r="U87" s="102" t="s">
        <v>194</v>
      </c>
      <c r="V87" s="102" t="s">
        <v>194</v>
      </c>
      <c r="W87" s="102" t="s">
        <v>194</v>
      </c>
      <c r="X87" s="102" t="s">
        <v>194</v>
      </c>
      <c r="Y87" s="102" t="s">
        <v>194</v>
      </c>
      <c r="Z87" s="71"/>
      <c r="AA87" s="71"/>
      <c r="AB87" s="71"/>
      <c r="AC87" s="99" t="s">
        <v>194</v>
      </c>
      <c r="AD87" s="108"/>
    </row>
    <row r="88" spans="1:31" s="68" customFormat="1" ht="16.5">
      <c r="A88" s="113">
        <v>58</v>
      </c>
      <c r="B88" s="398">
        <v>1908000041</v>
      </c>
      <c r="C88" s="398"/>
      <c r="D88" s="114">
        <v>43649</v>
      </c>
      <c r="E88" s="122">
        <v>-252</v>
      </c>
      <c r="F88" s="116" t="s">
        <v>471</v>
      </c>
      <c r="G88" s="117" t="s">
        <v>400</v>
      </c>
      <c r="H88" s="114">
        <v>43649</v>
      </c>
      <c r="I88" s="118" t="s">
        <v>514</v>
      </c>
      <c r="J88" s="114">
        <v>43632</v>
      </c>
      <c r="K88" s="118" t="s">
        <v>473</v>
      </c>
      <c r="L88" s="119">
        <v>1</v>
      </c>
      <c r="M88" s="120" t="s">
        <v>474</v>
      </c>
      <c r="N88" s="96" t="s">
        <v>315</v>
      </c>
      <c r="O88" s="99" t="s">
        <v>190</v>
      </c>
      <c r="P88" s="131">
        <v>83686.217399999994</v>
      </c>
      <c r="Q88" s="135">
        <v>-44787.76</v>
      </c>
      <c r="R88" s="131">
        <v>-3755453.68</v>
      </c>
      <c r="S88" s="133" t="s">
        <v>406</v>
      </c>
      <c r="T88" s="133" t="s">
        <v>438</v>
      </c>
      <c r="U88" s="102" t="s">
        <v>194</v>
      </c>
      <c r="V88" s="102" t="s">
        <v>194</v>
      </c>
      <c r="W88" s="102" t="s">
        <v>194</v>
      </c>
      <c r="X88" s="102" t="s">
        <v>194</v>
      </c>
      <c r="Y88" s="102" t="s">
        <v>194</v>
      </c>
      <c r="Z88" s="71"/>
      <c r="AA88" s="71"/>
      <c r="AB88" s="71"/>
      <c r="AC88" s="99" t="s">
        <v>194</v>
      </c>
      <c r="AD88" s="108"/>
    </row>
    <row r="89" spans="1:31" s="68" customFormat="1" ht="16.5">
      <c r="A89" s="113">
        <v>59</v>
      </c>
      <c r="B89" s="398">
        <v>1908000042</v>
      </c>
      <c r="C89" s="398"/>
      <c r="D89" s="114">
        <v>43649</v>
      </c>
      <c r="E89" s="122">
        <v>-108</v>
      </c>
      <c r="F89" s="116" t="s">
        <v>471</v>
      </c>
      <c r="G89" s="117" t="s">
        <v>400</v>
      </c>
      <c r="H89" s="114">
        <v>43649</v>
      </c>
      <c r="I89" s="118" t="s">
        <v>515</v>
      </c>
      <c r="J89" s="114">
        <v>43632</v>
      </c>
      <c r="K89" s="118" t="s">
        <v>473</v>
      </c>
      <c r="L89" s="119">
        <v>1</v>
      </c>
      <c r="M89" s="120" t="s">
        <v>474</v>
      </c>
      <c r="N89" s="96" t="s">
        <v>315</v>
      </c>
      <c r="O89" s="99" t="s">
        <v>190</v>
      </c>
      <c r="P89" s="131">
        <v>192608.80440000002</v>
      </c>
      <c r="Q89" s="135">
        <v>-29562.16</v>
      </c>
      <c r="R89" s="131">
        <v>-219285.36</v>
      </c>
      <c r="S89" s="133" t="s">
        <v>406</v>
      </c>
      <c r="T89" s="133" t="s">
        <v>438</v>
      </c>
      <c r="U89" s="102" t="s">
        <v>194</v>
      </c>
      <c r="V89" s="102" t="s">
        <v>194</v>
      </c>
      <c r="W89" s="102" t="s">
        <v>194</v>
      </c>
      <c r="X89" s="102" t="s">
        <v>194</v>
      </c>
      <c r="Y89" s="102" t="s">
        <v>194</v>
      </c>
      <c r="Z89" s="71"/>
      <c r="AA89" s="71"/>
      <c r="AB89" s="71"/>
      <c r="AC89" s="99" t="s">
        <v>194</v>
      </c>
      <c r="AD89" s="108"/>
    </row>
    <row r="90" spans="1:31" s="68" customFormat="1" ht="16.5">
      <c r="A90" s="113">
        <v>60</v>
      </c>
      <c r="B90" s="398">
        <v>1908000043</v>
      </c>
      <c r="C90" s="398"/>
      <c r="D90" s="114">
        <v>43649</v>
      </c>
      <c r="E90" s="122">
        <v>-162</v>
      </c>
      <c r="F90" s="116" t="s">
        <v>471</v>
      </c>
      <c r="G90" s="117" t="s">
        <v>400</v>
      </c>
      <c r="H90" s="114">
        <v>43649</v>
      </c>
      <c r="I90" s="118" t="s">
        <v>516</v>
      </c>
      <c r="J90" s="114">
        <v>43635</v>
      </c>
      <c r="K90" s="118" t="s">
        <v>473</v>
      </c>
      <c r="L90" s="119">
        <v>1</v>
      </c>
      <c r="M90" s="120" t="s">
        <v>474</v>
      </c>
      <c r="N90" s="96" t="s">
        <v>320</v>
      </c>
      <c r="O90" s="99" t="s">
        <v>190</v>
      </c>
      <c r="P90" s="131">
        <v>312350.25599999999</v>
      </c>
      <c r="Q90" s="135">
        <v>-312350.26</v>
      </c>
      <c r="R90" s="131">
        <v>-26190569.300000001</v>
      </c>
      <c r="S90" s="133" t="s">
        <v>406</v>
      </c>
      <c r="T90" s="136" t="s">
        <v>439</v>
      </c>
      <c r="U90" s="102" t="s">
        <v>194</v>
      </c>
      <c r="V90" s="102" t="s">
        <v>194</v>
      </c>
      <c r="W90" s="102" t="s">
        <v>194</v>
      </c>
      <c r="X90" s="102" t="s">
        <v>194</v>
      </c>
      <c r="Y90" s="102" t="s">
        <v>194</v>
      </c>
      <c r="Z90" s="71"/>
      <c r="AA90" s="71"/>
      <c r="AB90" s="71"/>
      <c r="AC90" s="99" t="s">
        <v>194</v>
      </c>
      <c r="AD90" s="108"/>
    </row>
    <row r="91" spans="1:31" s="68" customFormat="1" ht="16.5">
      <c r="A91" s="113">
        <v>61</v>
      </c>
      <c r="B91" s="398">
        <v>1908000044</v>
      </c>
      <c r="C91" s="398"/>
      <c r="D91" s="114">
        <v>43649</v>
      </c>
      <c r="E91" s="122">
        <v>-36</v>
      </c>
      <c r="F91" s="116" t="s">
        <v>471</v>
      </c>
      <c r="G91" s="117" t="s">
        <v>400</v>
      </c>
      <c r="H91" s="114">
        <v>43649</v>
      </c>
      <c r="I91" s="123" t="s">
        <v>517</v>
      </c>
      <c r="J91" s="114">
        <v>43618</v>
      </c>
      <c r="K91" s="118" t="s">
        <v>473</v>
      </c>
      <c r="L91" s="119">
        <v>1</v>
      </c>
      <c r="M91" s="120" t="s">
        <v>474</v>
      </c>
      <c r="N91" s="96" t="s">
        <v>323</v>
      </c>
      <c r="O91" s="99" t="s">
        <v>190</v>
      </c>
      <c r="P91" s="131" t="e">
        <f>VLOOKUP(G91,RE!$F$31:$S$130,12,0)</f>
        <v>#N/A</v>
      </c>
      <c r="Q91" s="135">
        <v>-77308.27</v>
      </c>
      <c r="R91" s="131">
        <v>-1326245.3899999999</v>
      </c>
      <c r="S91" s="133" t="s">
        <v>406</v>
      </c>
      <c r="T91" s="136" t="s">
        <v>440</v>
      </c>
      <c r="U91" s="102" t="s">
        <v>194</v>
      </c>
      <c r="V91" s="102" t="s">
        <v>194</v>
      </c>
      <c r="W91" s="102" t="s">
        <v>194</v>
      </c>
      <c r="X91" s="102" t="s">
        <v>194</v>
      </c>
      <c r="Y91" s="102" t="s">
        <v>194</v>
      </c>
      <c r="Z91" s="71"/>
      <c r="AA91" s="71"/>
      <c r="AB91" s="71"/>
      <c r="AC91" s="99" t="s">
        <v>194</v>
      </c>
      <c r="AD91" s="108"/>
    </row>
    <row r="92" spans="1:31" s="68" customFormat="1" ht="33">
      <c r="A92" s="113">
        <v>62</v>
      </c>
      <c r="B92" s="398">
        <v>1918001337</v>
      </c>
      <c r="C92" s="398"/>
      <c r="D92" s="114">
        <v>44011</v>
      </c>
      <c r="E92" s="122">
        <v>-164305.57</v>
      </c>
      <c r="F92" s="119" t="s">
        <v>518</v>
      </c>
      <c r="G92" s="121" t="s">
        <v>558</v>
      </c>
      <c r="H92" s="126">
        <v>44011</v>
      </c>
      <c r="I92" s="118" t="s">
        <v>559</v>
      </c>
      <c r="J92" s="114">
        <v>44002</v>
      </c>
      <c r="K92" s="123" t="s">
        <v>531</v>
      </c>
      <c r="L92" s="119">
        <v>909</v>
      </c>
      <c r="M92" s="124" t="s">
        <v>474</v>
      </c>
      <c r="N92" s="96" t="s">
        <v>387</v>
      </c>
      <c r="O92" s="134" t="s">
        <v>388</v>
      </c>
      <c r="P92" s="131">
        <v>178762.78080000001</v>
      </c>
      <c r="Q92" s="135">
        <v>-52315.95</v>
      </c>
      <c r="R92" s="131">
        <v>-10615211.380000001</v>
      </c>
      <c r="S92" s="133" t="s">
        <v>406</v>
      </c>
      <c r="T92" s="136" t="s">
        <v>450</v>
      </c>
      <c r="U92" s="102" t="s">
        <v>194</v>
      </c>
      <c r="V92" s="102" t="s">
        <v>194</v>
      </c>
      <c r="W92" s="102" t="s">
        <v>194</v>
      </c>
      <c r="X92" s="102" t="s">
        <v>194</v>
      </c>
      <c r="Y92" s="102" t="s">
        <v>194</v>
      </c>
      <c r="Z92" s="71"/>
      <c r="AA92" s="71"/>
      <c r="AB92" s="71"/>
      <c r="AC92" s="99" t="s">
        <v>194</v>
      </c>
      <c r="AD92" s="94"/>
    </row>
    <row r="93" spans="1:31" s="68" customFormat="1" ht="33">
      <c r="A93" s="113">
        <v>63</v>
      </c>
      <c r="B93" s="398">
        <v>1918001343</v>
      </c>
      <c r="C93" s="398"/>
      <c r="D93" s="114">
        <v>44012</v>
      </c>
      <c r="E93" s="122">
        <v>-30123.07</v>
      </c>
      <c r="F93" s="119" t="s">
        <v>518</v>
      </c>
      <c r="G93" s="128" t="s">
        <v>560</v>
      </c>
      <c r="H93" s="114">
        <v>44012</v>
      </c>
      <c r="I93" s="118" t="s">
        <v>561</v>
      </c>
      <c r="J93" s="114">
        <v>44007</v>
      </c>
      <c r="K93" s="128" t="s">
        <v>523</v>
      </c>
      <c r="L93" s="119">
        <v>184</v>
      </c>
      <c r="M93" s="124" t="s">
        <v>474</v>
      </c>
      <c r="N93" s="96" t="s">
        <v>315</v>
      </c>
      <c r="O93" s="134" t="s">
        <v>388</v>
      </c>
      <c r="P93" s="131">
        <v>225153.99119999999</v>
      </c>
      <c r="Q93" s="135">
        <v>-62470.1</v>
      </c>
      <c r="R93" s="131">
        <v>-9387742.3200000003</v>
      </c>
      <c r="S93" s="133" t="s">
        <v>406</v>
      </c>
      <c r="T93" s="136" t="s">
        <v>451</v>
      </c>
      <c r="U93" s="102" t="s">
        <v>194</v>
      </c>
      <c r="V93" s="102" t="s">
        <v>194</v>
      </c>
      <c r="W93" s="102" t="s">
        <v>194</v>
      </c>
      <c r="X93" s="102" t="s">
        <v>194</v>
      </c>
      <c r="Y93" s="102" t="s">
        <v>194</v>
      </c>
      <c r="Z93" s="71"/>
      <c r="AA93" s="71"/>
      <c r="AB93" s="71"/>
      <c r="AC93" s="99" t="s">
        <v>194</v>
      </c>
      <c r="AD93" s="108"/>
    </row>
    <row r="94" spans="1:31" s="68" customFormat="1" ht="16.5">
      <c r="A94" s="113">
        <v>64</v>
      </c>
      <c r="B94" s="398">
        <v>2018000000</v>
      </c>
      <c r="C94" s="398"/>
      <c r="D94" s="114">
        <v>44014</v>
      </c>
      <c r="E94" s="122">
        <v>-13217.35</v>
      </c>
      <c r="F94" s="119" t="s">
        <v>518</v>
      </c>
      <c r="G94" s="125" t="s">
        <v>562</v>
      </c>
      <c r="H94" s="114">
        <v>44014</v>
      </c>
      <c r="I94" s="118" t="s">
        <v>563</v>
      </c>
      <c r="J94" s="114">
        <v>44007</v>
      </c>
      <c r="K94" s="123" t="s">
        <v>552</v>
      </c>
      <c r="L94" s="119">
        <v>85</v>
      </c>
      <c r="M94" s="124" t="s">
        <v>474</v>
      </c>
      <c r="N94" s="96" t="s">
        <v>315</v>
      </c>
      <c r="O94" s="99" t="s">
        <v>336</v>
      </c>
      <c r="P94" s="131">
        <v>96902.423999999999</v>
      </c>
      <c r="Q94" s="135">
        <v>-76808.160000000003</v>
      </c>
      <c r="R94" s="131">
        <v>-1686913.13</v>
      </c>
      <c r="S94" s="133" t="s">
        <v>406</v>
      </c>
      <c r="T94" s="136" t="s">
        <v>451</v>
      </c>
      <c r="U94" s="102" t="s">
        <v>194</v>
      </c>
      <c r="V94" s="102" t="s">
        <v>194</v>
      </c>
      <c r="W94" s="102" t="s">
        <v>194</v>
      </c>
      <c r="X94" s="102" t="s">
        <v>194</v>
      </c>
      <c r="Y94" s="102" t="s">
        <v>194</v>
      </c>
      <c r="Z94" s="71"/>
      <c r="AA94" s="71"/>
      <c r="AB94" s="71"/>
      <c r="AC94" s="99" t="s">
        <v>194</v>
      </c>
      <c r="AD94" s="108"/>
    </row>
    <row r="95" spans="1:31" s="68" customFormat="1" ht="16.5">
      <c r="A95" s="113">
        <v>65</v>
      </c>
      <c r="B95" s="398">
        <v>2018000001</v>
      </c>
      <c r="C95" s="398"/>
      <c r="D95" s="114">
        <v>44014</v>
      </c>
      <c r="E95" s="122">
        <v>-73295.08</v>
      </c>
      <c r="F95" s="119" t="s">
        <v>518</v>
      </c>
      <c r="G95" s="125" t="s">
        <v>564</v>
      </c>
      <c r="H95" s="129">
        <v>44015</v>
      </c>
      <c r="I95" s="118" t="s">
        <v>565</v>
      </c>
      <c r="J95" s="114">
        <v>44002</v>
      </c>
      <c r="K95" s="123" t="s">
        <v>531</v>
      </c>
      <c r="L95" s="119">
        <v>411</v>
      </c>
      <c r="M95" s="124" t="s">
        <v>474</v>
      </c>
      <c r="N95" s="96" t="s">
        <v>312</v>
      </c>
      <c r="O95" s="99" t="s">
        <v>190</v>
      </c>
      <c r="P95" s="131">
        <v>200947.36079999999</v>
      </c>
      <c r="Q95" s="135">
        <v>-200947.36</v>
      </c>
      <c r="R95" s="131">
        <v>-16869530.870000001</v>
      </c>
      <c r="S95" s="133" t="s">
        <v>406</v>
      </c>
      <c r="T95" s="136" t="s">
        <v>451</v>
      </c>
      <c r="U95" s="102" t="s">
        <v>194</v>
      </c>
      <c r="V95" s="102" t="s">
        <v>194</v>
      </c>
      <c r="W95" s="102" t="s">
        <v>194</v>
      </c>
      <c r="X95" s="102" t="s">
        <v>194</v>
      </c>
      <c r="Y95" s="102" t="s">
        <v>194</v>
      </c>
      <c r="Z95" s="71"/>
      <c r="AA95" s="71"/>
      <c r="AB95" s="71"/>
      <c r="AC95" s="99" t="s">
        <v>194</v>
      </c>
      <c r="AD95" s="108"/>
    </row>
    <row r="96" spans="1:31" s="68" customFormat="1" ht="16.5">
      <c r="A96" s="113">
        <v>66</v>
      </c>
      <c r="B96" s="398">
        <v>2018000004</v>
      </c>
      <c r="C96" s="398"/>
      <c r="D96" s="114">
        <v>44015</v>
      </c>
      <c r="E96" s="122">
        <v>-55977.5</v>
      </c>
      <c r="F96" s="119" t="s">
        <v>518</v>
      </c>
      <c r="G96" s="125" t="s">
        <v>566</v>
      </c>
      <c r="H96" s="129">
        <v>44015</v>
      </c>
      <c r="I96" s="118" t="s">
        <v>567</v>
      </c>
      <c r="J96" s="114">
        <v>43967</v>
      </c>
      <c r="K96" s="118" t="s">
        <v>568</v>
      </c>
      <c r="L96" s="119">
        <v>488</v>
      </c>
      <c r="M96" s="124" t="s">
        <v>474</v>
      </c>
      <c r="N96" s="99" t="s">
        <v>295</v>
      </c>
      <c r="O96" s="99" t="s">
        <v>375</v>
      </c>
      <c r="P96" s="131">
        <v>177456.59600000002</v>
      </c>
      <c r="Q96" s="135">
        <v>-95678</v>
      </c>
      <c r="R96" s="131">
        <v>-6865313.4699999997</v>
      </c>
      <c r="S96" s="133" t="s">
        <v>406</v>
      </c>
      <c r="T96" s="136" t="s">
        <v>452</v>
      </c>
      <c r="U96" s="102" t="s">
        <v>194</v>
      </c>
      <c r="V96" s="102" t="s">
        <v>194</v>
      </c>
      <c r="W96" s="102" t="s">
        <v>194</v>
      </c>
      <c r="X96" s="102" t="s">
        <v>194</v>
      </c>
      <c r="Y96" s="102" t="s">
        <v>194</v>
      </c>
      <c r="Z96" s="71"/>
      <c r="AA96" s="71"/>
      <c r="AB96" s="71"/>
      <c r="AC96" s="99" t="s">
        <v>194</v>
      </c>
      <c r="AD96" s="94"/>
    </row>
    <row r="97" spans="1:30" s="68" customFormat="1" ht="33">
      <c r="A97" s="113">
        <v>67</v>
      </c>
      <c r="B97" s="398">
        <v>2018000005</v>
      </c>
      <c r="C97" s="398"/>
      <c r="D97" s="114">
        <v>44015</v>
      </c>
      <c r="E97" s="122">
        <v>-18448.22</v>
      </c>
      <c r="F97" s="119" t="s">
        <v>518</v>
      </c>
      <c r="G97" s="125" t="s">
        <v>569</v>
      </c>
      <c r="H97" s="129">
        <v>44015</v>
      </c>
      <c r="I97" s="118" t="s">
        <v>570</v>
      </c>
      <c r="J97" s="114">
        <v>43963</v>
      </c>
      <c r="K97" s="118" t="s">
        <v>571</v>
      </c>
      <c r="L97" s="119">
        <v>120</v>
      </c>
      <c r="M97" s="124" t="s">
        <v>474</v>
      </c>
      <c r="N97" s="99" t="s">
        <v>295</v>
      </c>
      <c r="O97" s="134" t="s">
        <v>375</v>
      </c>
      <c r="P97" s="131">
        <v>43126.876799999998</v>
      </c>
      <c r="Q97" s="135">
        <v>-43126.879999999997</v>
      </c>
      <c r="R97" s="131">
        <v>-3620501.58</v>
      </c>
      <c r="S97" s="133" t="s">
        <v>406</v>
      </c>
      <c r="T97" s="136" t="s">
        <v>453</v>
      </c>
      <c r="U97" s="102" t="s">
        <v>194</v>
      </c>
      <c r="V97" s="102" t="s">
        <v>194</v>
      </c>
      <c r="W97" s="102" t="s">
        <v>194</v>
      </c>
      <c r="X97" s="102" t="s">
        <v>194</v>
      </c>
      <c r="Y97" s="102" t="s">
        <v>194</v>
      </c>
      <c r="Z97" s="71"/>
      <c r="AA97" s="71"/>
      <c r="AB97" s="71"/>
      <c r="AC97" s="99" t="s">
        <v>194</v>
      </c>
      <c r="AD97" s="98"/>
    </row>
    <row r="98" spans="1:30" s="68" customFormat="1" ht="16.5">
      <c r="A98" s="113">
        <v>68</v>
      </c>
      <c r="B98" s="398">
        <v>2018000006</v>
      </c>
      <c r="C98" s="398"/>
      <c r="D98" s="114">
        <v>44015</v>
      </c>
      <c r="E98" s="122">
        <v>-9045.58</v>
      </c>
      <c r="F98" s="119" t="s">
        <v>518</v>
      </c>
      <c r="G98" s="121" t="s">
        <v>572</v>
      </c>
      <c r="H98" s="129">
        <v>44015</v>
      </c>
      <c r="I98" s="118" t="s">
        <v>573</v>
      </c>
      <c r="J98" s="114">
        <v>44004</v>
      </c>
      <c r="K98" s="123" t="s">
        <v>574</v>
      </c>
      <c r="L98" s="119">
        <v>76</v>
      </c>
      <c r="M98" s="124" t="s">
        <v>474</v>
      </c>
      <c r="N98" s="96" t="s">
        <v>312</v>
      </c>
      <c r="O98" s="99" t="s">
        <v>336</v>
      </c>
      <c r="P98" s="131">
        <v>332617.24800000002</v>
      </c>
      <c r="Q98" s="135">
        <v>-332617.24</v>
      </c>
      <c r="R98" s="131">
        <v>-27923217.300000001</v>
      </c>
      <c r="S98" s="133" t="s">
        <v>406</v>
      </c>
      <c r="T98" s="136" t="s">
        <v>453</v>
      </c>
      <c r="U98" s="102" t="s">
        <v>194</v>
      </c>
      <c r="V98" s="102" t="s">
        <v>194</v>
      </c>
      <c r="W98" s="102" t="s">
        <v>194</v>
      </c>
      <c r="X98" s="102" t="s">
        <v>194</v>
      </c>
      <c r="Y98" s="102" t="s">
        <v>194</v>
      </c>
      <c r="Z98" s="71"/>
      <c r="AA98" s="71"/>
      <c r="AB98" s="71"/>
      <c r="AC98" s="99" t="s">
        <v>194</v>
      </c>
      <c r="AD98" s="94"/>
    </row>
    <row r="99" spans="1:30" s="68" customFormat="1" ht="16.5">
      <c r="A99" s="113">
        <v>69</v>
      </c>
      <c r="B99" s="398">
        <v>2018000018</v>
      </c>
      <c r="C99" s="398"/>
      <c r="D99" s="114">
        <v>44014</v>
      </c>
      <c r="E99" s="122">
        <v>-17633.84</v>
      </c>
      <c r="F99" s="119" t="s">
        <v>518</v>
      </c>
      <c r="G99" s="121" t="s">
        <v>575</v>
      </c>
      <c r="H99" s="114">
        <v>44014</v>
      </c>
      <c r="I99" s="118" t="s">
        <v>576</v>
      </c>
      <c r="J99" s="114">
        <v>44007</v>
      </c>
      <c r="K99" s="123" t="s">
        <v>577</v>
      </c>
      <c r="L99" s="119">
        <v>96</v>
      </c>
      <c r="M99" s="124" t="s">
        <v>474</v>
      </c>
      <c r="N99" s="96" t="s">
        <v>389</v>
      </c>
      <c r="O99" s="99" t="s">
        <v>336</v>
      </c>
      <c r="P99" s="131">
        <v>164002.992</v>
      </c>
      <c r="Q99" s="135">
        <v>-164002.99</v>
      </c>
      <c r="R99" s="131">
        <v>-13768051.01</v>
      </c>
      <c r="S99" s="133" t="s">
        <v>406</v>
      </c>
      <c r="T99" s="136" t="s">
        <v>453</v>
      </c>
      <c r="U99" s="102" t="s">
        <v>194</v>
      </c>
      <c r="V99" s="102" t="s">
        <v>194</v>
      </c>
      <c r="W99" s="102" t="s">
        <v>194</v>
      </c>
      <c r="X99" s="102" t="s">
        <v>194</v>
      </c>
      <c r="Y99" s="102" t="s">
        <v>194</v>
      </c>
      <c r="Z99" s="71"/>
      <c r="AA99" s="71"/>
      <c r="AB99" s="71"/>
      <c r="AC99" s="99" t="s">
        <v>194</v>
      </c>
      <c r="AD99" s="94"/>
    </row>
    <row r="100" spans="1:30" s="68" customFormat="1" ht="33">
      <c r="A100" s="113">
        <v>70</v>
      </c>
      <c r="B100" s="398">
        <v>2018000024</v>
      </c>
      <c r="C100" s="398"/>
      <c r="D100" s="114">
        <v>44015</v>
      </c>
      <c r="E100" s="122">
        <v>-57125.14</v>
      </c>
      <c r="F100" s="119" t="s">
        <v>518</v>
      </c>
      <c r="G100" s="121" t="s">
        <v>578</v>
      </c>
      <c r="H100" s="114">
        <v>44015</v>
      </c>
      <c r="I100" s="118" t="s">
        <v>579</v>
      </c>
      <c r="J100" s="114">
        <v>44009</v>
      </c>
      <c r="K100" s="123" t="s">
        <v>550</v>
      </c>
      <c r="L100" s="119">
        <v>492</v>
      </c>
      <c r="M100" s="124" t="s">
        <v>474</v>
      </c>
      <c r="N100" s="96" t="s">
        <v>367</v>
      </c>
      <c r="O100" s="134" t="s">
        <v>388</v>
      </c>
      <c r="P100" s="131">
        <v>56705.990400000002</v>
      </c>
      <c r="Q100" s="135">
        <v>-38146.42</v>
      </c>
      <c r="R100" s="131">
        <v>-3202391.96</v>
      </c>
      <c r="S100" s="133" t="s">
        <v>406</v>
      </c>
      <c r="T100" s="136" t="s">
        <v>454</v>
      </c>
      <c r="U100" s="102" t="s">
        <v>194</v>
      </c>
      <c r="V100" s="102" t="s">
        <v>194</v>
      </c>
      <c r="W100" s="102" t="s">
        <v>194</v>
      </c>
      <c r="X100" s="102" t="s">
        <v>194</v>
      </c>
      <c r="Y100" s="102" t="s">
        <v>194</v>
      </c>
      <c r="Z100" s="71"/>
      <c r="AA100" s="71"/>
      <c r="AB100" s="71"/>
      <c r="AC100" s="99" t="s">
        <v>194</v>
      </c>
      <c r="AD100" s="108"/>
    </row>
    <row r="101" spans="1:30" s="68" customFormat="1" ht="16.5">
      <c r="A101" s="113">
        <v>71</v>
      </c>
      <c r="B101" s="398">
        <v>2018000025</v>
      </c>
      <c r="C101" s="398"/>
      <c r="D101" s="114">
        <v>44015</v>
      </c>
      <c r="E101" s="122">
        <v>-5270.09</v>
      </c>
      <c r="F101" s="119" t="s">
        <v>518</v>
      </c>
      <c r="G101" s="121" t="s">
        <v>580</v>
      </c>
      <c r="H101" s="114">
        <v>44015</v>
      </c>
      <c r="I101" s="118" t="s">
        <v>581</v>
      </c>
      <c r="J101" s="114">
        <v>44009</v>
      </c>
      <c r="K101" s="123" t="s">
        <v>550</v>
      </c>
      <c r="L101" s="119">
        <v>27</v>
      </c>
      <c r="M101" s="124" t="s">
        <v>474</v>
      </c>
      <c r="N101" s="96" t="s">
        <v>312</v>
      </c>
      <c r="O101" s="99" t="s">
        <v>190</v>
      </c>
      <c r="P101" s="131">
        <v>268150.48920000001</v>
      </c>
      <c r="Q101" s="135">
        <v>-268150.49</v>
      </c>
      <c r="R101" s="131">
        <v>-22511233.640000001</v>
      </c>
      <c r="S101" s="133" t="s">
        <v>406</v>
      </c>
      <c r="T101" s="136" t="s">
        <v>455</v>
      </c>
      <c r="U101" s="102" t="s">
        <v>194</v>
      </c>
      <c r="V101" s="102" t="s">
        <v>194</v>
      </c>
      <c r="W101" s="102" t="s">
        <v>194</v>
      </c>
      <c r="X101" s="102" t="s">
        <v>194</v>
      </c>
      <c r="Y101" s="102" t="s">
        <v>194</v>
      </c>
      <c r="Z101" s="102"/>
      <c r="AA101" s="102"/>
      <c r="AB101" s="102"/>
      <c r="AC101" s="99" t="s">
        <v>194</v>
      </c>
      <c r="AD101" s="98"/>
    </row>
    <row r="102" spans="1:30" s="68" customFormat="1" ht="16.5">
      <c r="A102" s="113">
        <v>72</v>
      </c>
      <c r="B102" s="398">
        <v>2018000026</v>
      </c>
      <c r="C102" s="398"/>
      <c r="D102" s="114">
        <v>44014</v>
      </c>
      <c r="E102" s="122">
        <v>-489.22</v>
      </c>
      <c r="F102" s="119" t="s">
        <v>524</v>
      </c>
      <c r="G102" s="121" t="s">
        <v>582</v>
      </c>
      <c r="H102" s="114">
        <v>44014</v>
      </c>
      <c r="I102" s="130" t="s">
        <v>583</v>
      </c>
      <c r="J102" s="114">
        <v>44011</v>
      </c>
      <c r="K102" s="118" t="s">
        <v>584</v>
      </c>
      <c r="L102" s="119">
        <v>34</v>
      </c>
      <c r="M102" s="124" t="s">
        <v>528</v>
      </c>
      <c r="N102" s="96" t="s">
        <v>390</v>
      </c>
      <c r="O102" s="99" t="s">
        <v>190</v>
      </c>
      <c r="P102" s="131">
        <v>33453.038400000005</v>
      </c>
      <c r="Q102" s="135">
        <v>-33453.040000000001</v>
      </c>
      <c r="R102" s="131">
        <v>-2808382.71</v>
      </c>
      <c r="S102" s="133" t="s">
        <v>406</v>
      </c>
      <c r="T102" s="136" t="s">
        <v>456</v>
      </c>
      <c r="U102" s="102" t="s">
        <v>194</v>
      </c>
      <c r="V102" s="102" t="s">
        <v>194</v>
      </c>
      <c r="W102" s="102" t="s">
        <v>194</v>
      </c>
      <c r="X102" s="102" t="s">
        <v>194</v>
      </c>
      <c r="Y102" s="102" t="s">
        <v>194</v>
      </c>
      <c r="Z102" s="102"/>
      <c r="AA102" s="102"/>
      <c r="AB102" s="102"/>
      <c r="AC102" s="99" t="s">
        <v>194</v>
      </c>
      <c r="AD102" s="98"/>
    </row>
    <row r="103" spans="1:30" s="68" customFormat="1" ht="16.5">
      <c r="A103" s="113">
        <v>73</v>
      </c>
      <c r="B103" s="398">
        <v>2018000027</v>
      </c>
      <c r="C103" s="398"/>
      <c r="D103" s="114">
        <v>44014</v>
      </c>
      <c r="E103" s="122">
        <v>-21869.599999999999</v>
      </c>
      <c r="F103" s="119" t="s">
        <v>518</v>
      </c>
      <c r="G103" s="125" t="s">
        <v>585</v>
      </c>
      <c r="H103" s="114">
        <v>44014</v>
      </c>
      <c r="I103" s="118" t="s">
        <v>586</v>
      </c>
      <c r="J103" s="114">
        <v>44002</v>
      </c>
      <c r="K103" s="123" t="s">
        <v>550</v>
      </c>
      <c r="L103" s="119">
        <v>155</v>
      </c>
      <c r="M103" s="124" t="s">
        <v>474</v>
      </c>
      <c r="N103" s="96" t="s">
        <v>320</v>
      </c>
      <c r="O103" s="99" t="s">
        <v>336</v>
      </c>
      <c r="P103" s="131">
        <v>155473.56719999999</v>
      </c>
      <c r="Q103" s="135">
        <v>-155473.57</v>
      </c>
      <c r="R103" s="131">
        <v>-13052006.199999999</v>
      </c>
      <c r="S103" s="133" t="s">
        <v>406</v>
      </c>
      <c r="T103" s="136" t="s">
        <v>457</v>
      </c>
      <c r="U103" s="102" t="s">
        <v>194</v>
      </c>
      <c r="V103" s="102" t="s">
        <v>194</v>
      </c>
      <c r="W103" s="102" t="s">
        <v>194</v>
      </c>
      <c r="X103" s="102" t="s">
        <v>194</v>
      </c>
      <c r="Y103" s="102" t="s">
        <v>194</v>
      </c>
      <c r="Z103" s="71"/>
      <c r="AA103" s="71"/>
      <c r="AB103" s="71"/>
      <c r="AC103" s="99" t="s">
        <v>194</v>
      </c>
      <c r="AD103" s="108"/>
    </row>
    <row r="104" spans="1:30" s="68" customFormat="1" ht="33">
      <c r="A104" s="113">
        <v>74</v>
      </c>
      <c r="B104" s="398">
        <v>2018000028</v>
      </c>
      <c r="C104" s="398"/>
      <c r="D104" s="114">
        <v>44014</v>
      </c>
      <c r="E104" s="122">
        <v>-20759.47</v>
      </c>
      <c r="F104" s="119" t="s">
        <v>518</v>
      </c>
      <c r="G104" s="125" t="s">
        <v>587</v>
      </c>
      <c r="H104" s="114">
        <v>44014</v>
      </c>
      <c r="I104" s="118" t="s">
        <v>588</v>
      </c>
      <c r="J104" s="114">
        <v>44002</v>
      </c>
      <c r="K104" s="123" t="s">
        <v>550</v>
      </c>
      <c r="L104" s="119">
        <v>150</v>
      </c>
      <c r="M104" s="124" t="s">
        <v>474</v>
      </c>
      <c r="N104" s="96" t="s">
        <v>315</v>
      </c>
      <c r="O104" s="134" t="s">
        <v>393</v>
      </c>
      <c r="P104" s="131">
        <v>89655.470399999991</v>
      </c>
      <c r="Q104" s="135">
        <v>-21517.06</v>
      </c>
      <c r="R104" s="131">
        <v>-3632139.56</v>
      </c>
      <c r="S104" s="133" t="s">
        <v>406</v>
      </c>
      <c r="T104" s="136" t="s">
        <v>458</v>
      </c>
      <c r="U104" s="102" t="s">
        <v>194</v>
      </c>
      <c r="V104" s="102" t="s">
        <v>194</v>
      </c>
      <c r="W104" s="102" t="s">
        <v>194</v>
      </c>
      <c r="X104" s="102" t="s">
        <v>194</v>
      </c>
      <c r="Y104" s="102" t="s">
        <v>194</v>
      </c>
      <c r="Z104" s="71"/>
      <c r="AA104" s="71"/>
      <c r="AB104" s="71"/>
      <c r="AC104" s="99" t="s">
        <v>194</v>
      </c>
      <c r="AD104" s="108"/>
    </row>
    <row r="105" spans="1:30" s="68" customFormat="1" ht="16.5">
      <c r="A105" s="113">
        <v>75</v>
      </c>
      <c r="B105" s="398">
        <v>2018000031</v>
      </c>
      <c r="C105" s="398"/>
      <c r="D105" s="114">
        <v>44015</v>
      </c>
      <c r="E105" s="122">
        <v>-22979.73</v>
      </c>
      <c r="F105" s="119" t="s">
        <v>518</v>
      </c>
      <c r="G105" s="125" t="s">
        <v>589</v>
      </c>
      <c r="H105" s="114">
        <v>44015</v>
      </c>
      <c r="I105" s="118" t="s">
        <v>590</v>
      </c>
      <c r="J105" s="114">
        <v>44002</v>
      </c>
      <c r="K105" s="123" t="s">
        <v>550</v>
      </c>
      <c r="L105" s="119">
        <v>172</v>
      </c>
      <c r="M105" s="124" t="s">
        <v>474</v>
      </c>
      <c r="N105" s="96" t="s">
        <v>329</v>
      </c>
      <c r="O105" s="99" t="s">
        <v>331</v>
      </c>
      <c r="P105" s="131">
        <v>1508308.425</v>
      </c>
      <c r="Q105" s="135">
        <v>-602227.5</v>
      </c>
      <c r="R105" s="131">
        <v>-19283482.890000001</v>
      </c>
      <c r="S105" s="133" t="s">
        <v>406</v>
      </c>
      <c r="T105" s="136" t="s">
        <v>459</v>
      </c>
      <c r="U105" s="102" t="s">
        <v>194</v>
      </c>
      <c r="V105" s="102" t="s">
        <v>194</v>
      </c>
      <c r="W105" s="102" t="s">
        <v>194</v>
      </c>
      <c r="X105" s="102" t="s">
        <v>194</v>
      </c>
      <c r="Y105" s="102" t="s">
        <v>194</v>
      </c>
      <c r="Z105" s="71"/>
      <c r="AA105" s="71"/>
      <c r="AB105" s="71"/>
      <c r="AC105" s="99" t="s">
        <v>194</v>
      </c>
      <c r="AD105" s="108"/>
    </row>
    <row r="106" spans="1:30" s="68" customFormat="1" ht="16.5">
      <c r="A106" s="113">
        <v>76</v>
      </c>
      <c r="B106" s="398">
        <v>2018000032</v>
      </c>
      <c r="C106" s="398"/>
      <c r="D106" s="114">
        <v>44015</v>
      </c>
      <c r="E106" s="122">
        <v>-8770.0400000000009</v>
      </c>
      <c r="F106" s="119" t="s">
        <v>518</v>
      </c>
      <c r="G106" s="125" t="s">
        <v>591</v>
      </c>
      <c r="H106" s="114">
        <v>44015</v>
      </c>
      <c r="I106" s="118" t="s">
        <v>592</v>
      </c>
      <c r="J106" s="114">
        <v>44002</v>
      </c>
      <c r="K106" s="123" t="s">
        <v>550</v>
      </c>
      <c r="L106" s="119">
        <v>66</v>
      </c>
      <c r="M106" s="124" t="s">
        <v>474</v>
      </c>
      <c r="N106" s="96" t="s">
        <v>329</v>
      </c>
      <c r="O106" s="99" t="s">
        <v>331</v>
      </c>
      <c r="P106" s="131">
        <v>1508308.425</v>
      </c>
      <c r="Q106" s="135">
        <v>-461784.63</v>
      </c>
      <c r="R106" s="131">
        <v>-19283482.890000001</v>
      </c>
      <c r="S106" s="133" t="s">
        <v>406</v>
      </c>
      <c r="T106" s="136" t="s">
        <v>459</v>
      </c>
      <c r="U106" s="102" t="s">
        <v>194</v>
      </c>
      <c r="V106" s="102" t="s">
        <v>194</v>
      </c>
      <c r="W106" s="102" t="s">
        <v>194</v>
      </c>
      <c r="X106" s="102" t="s">
        <v>194</v>
      </c>
      <c r="Y106" s="102" t="s">
        <v>194</v>
      </c>
      <c r="Z106" s="71"/>
      <c r="AA106" s="71"/>
      <c r="AB106" s="71"/>
      <c r="AC106" s="99" t="s">
        <v>194</v>
      </c>
      <c r="AD106" s="94"/>
    </row>
    <row r="107" spans="1:30" s="68" customFormat="1" ht="16.5">
      <c r="A107" s="113">
        <v>77</v>
      </c>
      <c r="B107" s="398">
        <v>2018000033</v>
      </c>
      <c r="C107" s="398"/>
      <c r="D107" s="114">
        <v>44014</v>
      </c>
      <c r="E107" s="122">
        <v>-31147.08</v>
      </c>
      <c r="F107" s="119" t="s">
        <v>518</v>
      </c>
      <c r="G107" s="125" t="s">
        <v>593</v>
      </c>
      <c r="H107" s="114">
        <v>44014</v>
      </c>
      <c r="I107" s="118" t="s">
        <v>594</v>
      </c>
      <c r="J107" s="114">
        <v>43996</v>
      </c>
      <c r="K107" s="123" t="s">
        <v>550</v>
      </c>
      <c r="L107" s="119">
        <v>150</v>
      </c>
      <c r="M107" s="124" t="s">
        <v>474</v>
      </c>
      <c r="N107" s="96" t="s">
        <v>391</v>
      </c>
      <c r="O107" s="99" t="s">
        <v>190</v>
      </c>
      <c r="P107" s="131">
        <v>12753.707999999999</v>
      </c>
      <c r="Q107" s="135">
        <v>-12753.71</v>
      </c>
      <c r="R107" s="131">
        <v>-1070673.95</v>
      </c>
      <c r="S107" s="133" t="s">
        <v>406</v>
      </c>
      <c r="T107" s="136" t="s">
        <v>460</v>
      </c>
      <c r="U107" s="102" t="s">
        <v>392</v>
      </c>
      <c r="V107" s="102" t="s">
        <v>392</v>
      </c>
      <c r="W107" s="102" t="s">
        <v>392</v>
      </c>
      <c r="X107" s="102" t="s">
        <v>392</v>
      </c>
      <c r="Y107" s="102" t="s">
        <v>392</v>
      </c>
      <c r="Z107" s="71"/>
      <c r="AA107" s="71"/>
      <c r="AB107" s="71"/>
      <c r="AC107" s="99" t="s">
        <v>194</v>
      </c>
      <c r="AD107" s="98"/>
    </row>
    <row r="108" spans="1:30" s="68" customFormat="1" ht="16.5">
      <c r="A108" s="113">
        <v>78</v>
      </c>
      <c r="B108" s="398">
        <v>2018000034</v>
      </c>
      <c r="C108" s="398"/>
      <c r="D108" s="114">
        <v>44014</v>
      </c>
      <c r="E108" s="122">
        <v>-13380.08</v>
      </c>
      <c r="F108" s="119" t="s">
        <v>518</v>
      </c>
      <c r="G108" s="125" t="s">
        <v>595</v>
      </c>
      <c r="H108" s="114">
        <v>44014</v>
      </c>
      <c r="I108" s="118" t="s">
        <v>596</v>
      </c>
      <c r="J108" s="114">
        <v>43996</v>
      </c>
      <c r="K108" s="123" t="s">
        <v>550</v>
      </c>
      <c r="L108" s="119">
        <v>61</v>
      </c>
      <c r="M108" s="124" t="s">
        <v>474</v>
      </c>
      <c r="N108" s="96" t="s">
        <v>389</v>
      </c>
      <c r="O108" s="99" t="s">
        <v>190</v>
      </c>
      <c r="P108" s="131">
        <v>86946.789600000018</v>
      </c>
      <c r="Q108" s="135">
        <v>-57620.86</v>
      </c>
      <c r="R108" s="131">
        <v>-4837271.2</v>
      </c>
      <c r="S108" s="133" t="s">
        <v>406</v>
      </c>
      <c r="T108" s="136" t="s">
        <v>458</v>
      </c>
      <c r="U108" s="102" t="s">
        <v>194</v>
      </c>
      <c r="V108" s="102" t="s">
        <v>194</v>
      </c>
      <c r="W108" s="102" t="s">
        <v>194</v>
      </c>
      <c r="X108" s="102" t="s">
        <v>194</v>
      </c>
      <c r="Y108" s="102" t="s">
        <v>194</v>
      </c>
      <c r="Z108" s="71"/>
      <c r="AA108" s="71"/>
      <c r="AB108" s="71"/>
      <c r="AC108" s="99" t="s">
        <v>194</v>
      </c>
      <c r="AD108" s="108"/>
    </row>
    <row r="109" spans="1:30" s="68" customFormat="1" ht="16.5">
      <c r="A109" s="137"/>
      <c r="B109" s="138"/>
      <c r="C109" s="138"/>
      <c r="D109" s="139"/>
      <c r="E109" s="140"/>
      <c r="F109" s="153"/>
      <c r="G109" s="154"/>
      <c r="H109" s="139"/>
      <c r="I109" s="143"/>
      <c r="J109" s="139"/>
      <c r="K109" s="142"/>
      <c r="L109" s="141"/>
      <c r="M109" s="155"/>
      <c r="N109" s="144"/>
      <c r="O109" s="145"/>
      <c r="P109" s="146"/>
      <c r="Q109" s="147"/>
      <c r="R109" s="146"/>
      <c r="S109" s="148"/>
      <c r="T109" s="149"/>
      <c r="U109" s="150"/>
      <c r="V109" s="150"/>
      <c r="W109" s="150"/>
      <c r="X109" s="150"/>
      <c r="Y109" s="150"/>
      <c r="Z109" s="151"/>
      <c r="AA109" s="151"/>
      <c r="AB109" s="151"/>
      <c r="AC109" s="145"/>
      <c r="AD109" s="152"/>
    </row>
    <row r="110" spans="1:30" s="68" customFormat="1" ht="16.5">
      <c r="A110" s="137"/>
      <c r="B110" s="138"/>
      <c r="C110" s="138"/>
      <c r="D110" s="139"/>
      <c r="E110" s="140"/>
      <c r="F110" s="153"/>
      <c r="G110" s="154"/>
      <c r="H110" s="139"/>
      <c r="I110" s="143"/>
      <c r="J110" s="139"/>
      <c r="K110" s="142"/>
      <c r="L110" s="141"/>
      <c r="M110" s="155"/>
      <c r="N110" s="144"/>
      <c r="O110" s="145"/>
      <c r="P110" s="146"/>
      <c r="Q110" s="147"/>
      <c r="R110" s="146"/>
      <c r="S110" s="148"/>
      <c r="T110" s="149"/>
      <c r="U110" s="150"/>
      <c r="V110" s="150"/>
      <c r="W110" s="150"/>
      <c r="X110" s="150"/>
      <c r="Y110" s="150"/>
      <c r="Z110" s="151"/>
      <c r="AA110" s="151"/>
      <c r="AB110" s="151"/>
      <c r="AC110" s="145"/>
      <c r="AD110" s="152"/>
    </row>
    <row r="111" spans="1:30" s="68" customFormat="1" ht="16.5">
      <c r="A111" s="137"/>
      <c r="B111" s="138"/>
      <c r="C111" s="138"/>
      <c r="D111" s="139"/>
      <c r="E111" s="140"/>
      <c r="F111" s="153"/>
      <c r="G111" s="154"/>
      <c r="H111" s="139"/>
      <c r="I111" s="143"/>
      <c r="J111" s="139"/>
      <c r="K111" s="142"/>
      <c r="L111" s="141"/>
      <c r="M111" s="155"/>
      <c r="N111" s="144"/>
      <c r="O111" s="145"/>
      <c r="P111" s="146"/>
      <c r="Q111" s="147"/>
      <c r="R111" s="146"/>
      <c r="S111" s="148"/>
      <c r="T111" s="149"/>
      <c r="U111" s="150"/>
      <c r="V111" s="150"/>
      <c r="W111" s="150"/>
      <c r="X111" s="150"/>
      <c r="Y111" s="150"/>
      <c r="Z111" s="151"/>
      <c r="AA111" s="151"/>
      <c r="AB111" s="151"/>
      <c r="AC111" s="145"/>
      <c r="AD111" s="152"/>
    </row>
    <row r="112" spans="1:30" s="1" customFormat="1" ht="16.5">
      <c r="A112" s="43"/>
      <c r="B112" s="111"/>
      <c r="C112" s="111"/>
      <c r="AD112" s="103"/>
    </row>
    <row r="113" spans="1:38" s="1" customFormat="1" ht="16.5">
      <c r="A113" s="44" t="s">
        <v>12</v>
      </c>
      <c r="D113" s="21"/>
      <c r="E113" s="21"/>
      <c r="F113" s="21"/>
      <c r="G113" s="21"/>
      <c r="H113" s="21"/>
      <c r="I113" s="21"/>
      <c r="J113" s="21"/>
      <c r="K113" s="21"/>
      <c r="L113" s="21"/>
      <c r="M113" s="21"/>
      <c r="N113" s="21"/>
      <c r="O113" s="21"/>
      <c r="P113" s="26"/>
      <c r="Q113" s="26"/>
      <c r="R113" s="26"/>
      <c r="S113" s="26"/>
      <c r="T113" s="26"/>
      <c r="U113" s="2"/>
      <c r="V113" s="2"/>
      <c r="W113" s="2"/>
      <c r="X113" s="2"/>
      <c r="Y113" s="2"/>
      <c r="Z113" s="2"/>
      <c r="AA113" s="2"/>
      <c r="AB113" s="2"/>
      <c r="AC113" s="2"/>
      <c r="AD113" s="103"/>
    </row>
    <row r="114" spans="1:38" s="1" customFormat="1" ht="15.6" customHeight="1">
      <c r="A114" s="49" t="s">
        <v>19</v>
      </c>
      <c r="B114" s="28" t="s">
        <v>32</v>
      </c>
      <c r="D114" s="2"/>
      <c r="E114" s="2"/>
      <c r="F114" s="2"/>
      <c r="G114" s="2"/>
      <c r="H114" s="2"/>
      <c r="I114" s="2"/>
      <c r="J114" s="2"/>
      <c r="K114" s="2"/>
      <c r="L114" s="2"/>
      <c r="M114" s="2"/>
      <c r="N114" s="2"/>
      <c r="O114" s="2"/>
      <c r="P114" s="24"/>
      <c r="Q114" s="24"/>
      <c r="R114" s="24"/>
      <c r="S114" s="24"/>
      <c r="T114" s="24"/>
      <c r="U114" s="2"/>
      <c r="V114" s="2"/>
      <c r="W114" s="2"/>
      <c r="X114" s="2"/>
      <c r="Y114" s="2"/>
      <c r="Z114" s="2"/>
      <c r="AA114" s="2"/>
      <c r="AB114" s="2"/>
      <c r="AC114" s="2"/>
      <c r="AD114" s="103"/>
    </row>
    <row r="115" spans="1:38" ht="15.6" customHeight="1">
      <c r="A115" s="49" t="s">
        <v>20</v>
      </c>
      <c r="B115" s="28" t="s">
        <v>33</v>
      </c>
    </row>
    <row r="116" spans="1:38" ht="15.6" customHeight="1">
      <c r="A116" s="49" t="s">
        <v>21</v>
      </c>
      <c r="B116" s="28" t="s">
        <v>28</v>
      </c>
    </row>
    <row r="117" spans="1:38" ht="15.6" customHeight="1">
      <c r="A117" s="49" t="s">
        <v>22</v>
      </c>
      <c r="B117" s="28" t="s">
        <v>29</v>
      </c>
    </row>
    <row r="118" spans="1:38" ht="15.6" customHeight="1">
      <c r="A118" s="49" t="s">
        <v>23</v>
      </c>
      <c r="B118" s="28" t="s">
        <v>34</v>
      </c>
    </row>
    <row r="119" spans="1:38" ht="15.6" hidden="1" customHeight="1">
      <c r="A119" s="49" t="s">
        <v>24</v>
      </c>
      <c r="B119" s="28" t="s">
        <v>35</v>
      </c>
    </row>
    <row r="120" spans="1:38" ht="15.6" hidden="1" customHeight="1">
      <c r="A120" s="49" t="s">
        <v>25</v>
      </c>
      <c r="B120" s="28" t="s">
        <v>36</v>
      </c>
    </row>
    <row r="121" spans="1:38" ht="16.5" hidden="1" customHeight="1">
      <c r="A121" s="49" t="s">
        <v>26</v>
      </c>
      <c r="B121" s="28" t="s">
        <v>30</v>
      </c>
    </row>
    <row r="122" spans="1:38" ht="15.6" customHeight="1">
      <c r="A122" s="49" t="s">
        <v>27</v>
      </c>
      <c r="B122" s="31" t="s">
        <v>403</v>
      </c>
    </row>
    <row r="123" spans="1:38" ht="15.6" customHeight="1">
      <c r="A123" s="49"/>
      <c r="B123" s="31"/>
    </row>
    <row r="124" spans="1:38" ht="15.6" customHeight="1">
      <c r="A124" s="49" t="s">
        <v>55</v>
      </c>
      <c r="B124" s="28" t="s">
        <v>52</v>
      </c>
    </row>
    <row r="125" spans="1:38" ht="15.6" customHeight="1">
      <c r="A125" s="49" t="s">
        <v>56</v>
      </c>
      <c r="B125" s="28" t="s">
        <v>53</v>
      </c>
      <c r="C125" s="18"/>
    </row>
    <row r="126" spans="1:38" s="22" customFormat="1" ht="15.6" customHeight="1">
      <c r="A126" s="49" t="s">
        <v>57</v>
      </c>
      <c r="B126" s="28" t="s">
        <v>54</v>
      </c>
      <c r="P126" s="23"/>
      <c r="Q126" s="23"/>
      <c r="R126" s="23"/>
      <c r="S126" s="23"/>
      <c r="T126" s="23"/>
      <c r="AD126" s="103"/>
      <c r="AE126" s="18"/>
      <c r="AF126" s="18"/>
      <c r="AG126" s="18"/>
      <c r="AH126" s="18"/>
      <c r="AI126" s="18"/>
      <c r="AJ126" s="18"/>
      <c r="AK126" s="18"/>
      <c r="AL126" s="18"/>
    </row>
    <row r="127" spans="1:38" s="22" customFormat="1" ht="15.6" customHeight="1">
      <c r="A127" s="30"/>
      <c r="B127" s="18"/>
      <c r="P127" s="23"/>
      <c r="Q127" s="23"/>
      <c r="R127" s="23"/>
      <c r="S127" s="23"/>
      <c r="T127" s="23"/>
      <c r="AD127" s="103"/>
      <c r="AE127" s="18"/>
      <c r="AF127" s="18"/>
      <c r="AG127" s="18"/>
      <c r="AH127" s="18"/>
      <c r="AI127" s="18"/>
      <c r="AJ127" s="18"/>
      <c r="AK127" s="18"/>
      <c r="AL127" s="18"/>
    </row>
  </sheetData>
  <autoFilter ref="A30:AD46" xr:uid="{00000000-0009-0000-0000-000002000000}">
    <filterColumn colId="1" showButton="0"/>
  </autoFilter>
  <mergeCells count="96">
    <mergeCell ref="B106:C106"/>
    <mergeCell ref="B107:C107"/>
    <mergeCell ref="B108:C108"/>
    <mergeCell ref="B47:C47"/>
    <mergeCell ref="B48:C48"/>
    <mergeCell ref="B49:C49"/>
    <mergeCell ref="B100:C100"/>
    <mergeCell ref="B101:C101"/>
    <mergeCell ref="B102:C102"/>
    <mergeCell ref="B103:C103"/>
    <mergeCell ref="B104:C104"/>
    <mergeCell ref="B105:C105"/>
    <mergeCell ref="B94:C94"/>
    <mergeCell ref="B95:C95"/>
    <mergeCell ref="B96:C96"/>
    <mergeCell ref="B97:C97"/>
    <mergeCell ref="B98:C98"/>
    <mergeCell ref="B99:C99"/>
    <mergeCell ref="B43:C43"/>
    <mergeCell ref="B44:C44"/>
    <mergeCell ref="B45:C45"/>
    <mergeCell ref="B46:C46"/>
    <mergeCell ref="B92:C92"/>
    <mergeCell ref="B93:C93"/>
    <mergeCell ref="B86:C86"/>
    <mergeCell ref="B87:C87"/>
    <mergeCell ref="B88:C88"/>
    <mergeCell ref="B89:C89"/>
    <mergeCell ref="B90:C90"/>
    <mergeCell ref="B91:C91"/>
    <mergeCell ref="B80:C80"/>
    <mergeCell ref="B81:C81"/>
    <mergeCell ref="B42:C42"/>
    <mergeCell ref="B31:C31"/>
    <mergeCell ref="B32:C32"/>
    <mergeCell ref="B33:C33"/>
    <mergeCell ref="B34:C34"/>
    <mergeCell ref="B35:C35"/>
    <mergeCell ref="B36:C36"/>
    <mergeCell ref="B37:C37"/>
    <mergeCell ref="B38:C38"/>
    <mergeCell ref="B39:C39"/>
    <mergeCell ref="B40:C40"/>
    <mergeCell ref="B41:C41"/>
    <mergeCell ref="B82:C82"/>
    <mergeCell ref="B83:C83"/>
    <mergeCell ref="B84:C84"/>
    <mergeCell ref="B85:C85"/>
    <mergeCell ref="B74:C74"/>
    <mergeCell ref="B75:C75"/>
    <mergeCell ref="B76:C76"/>
    <mergeCell ref="B77:C77"/>
    <mergeCell ref="B78:C78"/>
    <mergeCell ref="B79:C79"/>
    <mergeCell ref="B73:C73"/>
    <mergeCell ref="B62:C62"/>
    <mergeCell ref="B63:C63"/>
    <mergeCell ref="B64:C64"/>
    <mergeCell ref="B65:C65"/>
    <mergeCell ref="B66:C66"/>
    <mergeCell ref="B67:C67"/>
    <mergeCell ref="B68:C68"/>
    <mergeCell ref="B69:C69"/>
    <mergeCell ref="B70:C70"/>
    <mergeCell ref="B71:C71"/>
    <mergeCell ref="B72:C72"/>
    <mergeCell ref="B61:C61"/>
    <mergeCell ref="B50:C50"/>
    <mergeCell ref="B51:C51"/>
    <mergeCell ref="B52:C52"/>
    <mergeCell ref="B53:C53"/>
    <mergeCell ref="B54:C54"/>
    <mergeCell ref="B55:C55"/>
    <mergeCell ref="B56:C56"/>
    <mergeCell ref="B57:C57"/>
    <mergeCell ref="B58:C58"/>
    <mergeCell ref="B59:C59"/>
    <mergeCell ref="B60:C60"/>
    <mergeCell ref="B30:C30"/>
    <mergeCell ref="C20:O20"/>
    <mergeCell ref="A22:AB22"/>
    <mergeCell ref="A26:B26"/>
    <mergeCell ref="A27:B27"/>
    <mergeCell ref="A28:B28"/>
    <mergeCell ref="C19:O19"/>
    <mergeCell ref="A1:O1"/>
    <mergeCell ref="A2:O2"/>
    <mergeCell ref="C10:O10"/>
    <mergeCell ref="C11:O11"/>
    <mergeCell ref="C12:O12"/>
    <mergeCell ref="C13:O13"/>
    <mergeCell ref="C14:O14"/>
    <mergeCell ref="C15:O15"/>
    <mergeCell ref="C16:O16"/>
    <mergeCell ref="C17:O17"/>
    <mergeCell ref="C18:O18"/>
  </mergeCells>
  <pageMargins left="0.28000000000000003" right="0.2" top="0.4" bottom="0.75" header="0.26" footer="0.3"/>
  <pageSetup paperSize="9" scale="21" orientation="landscape"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53BDF7A-0989-4FCB-80E0-75825DE258C5}"/>
</file>

<file path=customXml/itemProps2.xml><?xml version="1.0" encoding="utf-8"?>
<ds:datastoreItem xmlns:ds="http://schemas.openxmlformats.org/officeDocument/2006/customXml" ds:itemID="{C0306B4B-40DA-4BDF-AF46-8D02B4B91148}"/>
</file>

<file path=customXml/itemProps3.xml><?xml version="1.0" encoding="utf-8"?>
<ds:datastoreItem xmlns:ds="http://schemas.openxmlformats.org/officeDocument/2006/customXml" ds:itemID="{54BA694F-ECE0-4A83-9D45-3B625C08C7F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RE</vt:lpstr>
      <vt:lpstr>ES 300 Test of details</vt:lpstr>
      <vt:lpstr>RE-200 Test of details (2)</vt:lpstr>
      <vt:lpstr>'ES 300 Test of details'!Print_Area</vt:lpstr>
      <vt:lpstr>RE!Print_Area</vt:lpstr>
      <vt:lpstr>'RE-200 Test of details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acer</cp:lastModifiedBy>
  <cp:lastPrinted>2019-10-14T07:14:39Z</cp:lastPrinted>
  <dcterms:created xsi:type="dcterms:W3CDTF">2018-05-31T06:54:08Z</dcterms:created>
  <dcterms:modified xsi:type="dcterms:W3CDTF">2021-09-23T11:13:42Z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2021-08-08T14:17:57Z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664d4316-24ff-4d02-8a6d-ebd5a96a374f</vt:lpwstr>
  </property>
  <property fmtid="{D5CDD505-2E9C-101B-9397-08002B2CF9AE}" pid="8" name="MSIP_Label_ea60d57e-af5b-4752-ac57-3e4f28ca11dc_ContentBits">
    <vt:lpwstr>0</vt:lpwstr>
  </property>
  <property fmtid="{D5CDD505-2E9C-101B-9397-08002B2CF9AE}" pid="9" name="ContentTypeId">
    <vt:lpwstr>0x010100F52FB8054E7BC343824610924DACAD55</vt:lpwstr>
  </property>
</Properties>
</file>