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1. Audit\EPIC 2021\7. CIPL-Final Filing\04 Substantive Testing\02 Other than Significant\09 Bangladesh Bank Stimulas Loan\"/>
    </mc:Choice>
  </mc:AlternateContent>
  <xr:revisionPtr revIDLastSave="0" documentId="13_ncr:1_{91572E46-3F4A-4103-8A11-60454A3CDF2E}" xr6:coauthVersionLast="47" xr6:coauthVersionMax="47" xr10:uidLastSave="{00000000-0000-0000-0000-000000000000}"/>
  <bookViews>
    <workbookView xWindow="-110" yWindow="-110" windowWidth="19420" windowHeight="10420" tabRatio="795" firstSheet="3" activeTab="3" xr2:uid="{7F3ED706-2FB5-4BCF-8900-212DCB3A688B}"/>
  </bookViews>
  <sheets>
    <sheet name="Sheet1" sheetId="7" state="hidden" r:id="rId1"/>
    <sheet name="Govt_PGCL" sheetId="13" state="hidden" r:id="rId2"/>
    <sheet name="Govt_GTL" sheetId="11" state="hidden" r:id="rId3"/>
    <sheet name="BSL 100 Stimulus loan working" sheetId="12" r:id="rId4"/>
    <sheet name="CIPL" sheetId="2" state="hidden" r:id="rId5"/>
    <sheet name="GTL" sheetId="4" state="hidden"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2" l="1"/>
  <c r="F25" i="12" s="1"/>
  <c r="D24" i="12" l="1"/>
  <c r="F24" i="12" s="1"/>
  <c r="G48" i="12"/>
  <c r="M110" i="12" l="1"/>
  <c r="M134" i="12"/>
  <c r="I6" i="13" l="1"/>
  <c r="K6" i="13" s="1"/>
  <c r="H9" i="13"/>
  <c r="C9" i="13"/>
  <c r="C10" i="13" s="1"/>
  <c r="E128" i="13"/>
  <c r="I127" i="13"/>
  <c r="I126" i="13"/>
  <c r="I125" i="13"/>
  <c r="I124" i="13"/>
  <c r="I123" i="13"/>
  <c r="I122" i="13"/>
  <c r="I121" i="13"/>
  <c r="I120" i="13"/>
  <c r="I119" i="13"/>
  <c r="I118" i="13"/>
  <c r="I117" i="13"/>
  <c r="I116" i="13"/>
  <c r="I115" i="13"/>
  <c r="I114" i="13"/>
  <c r="I113" i="13"/>
  <c r="I112" i="13"/>
  <c r="I111" i="13"/>
  <c r="I110" i="13"/>
  <c r="L110" i="13" s="1"/>
  <c r="F110" i="13"/>
  <c r="F111" i="13" s="1"/>
  <c r="E105" i="13"/>
  <c r="I104" i="13"/>
  <c r="I103" i="13"/>
  <c r="I102" i="13"/>
  <c r="I101" i="13"/>
  <c r="I100" i="13"/>
  <c r="I99" i="13"/>
  <c r="I98" i="13"/>
  <c r="I97" i="13"/>
  <c r="I96" i="13"/>
  <c r="I95" i="13"/>
  <c r="I94" i="13"/>
  <c r="I93" i="13"/>
  <c r="I92" i="13"/>
  <c r="I91" i="13"/>
  <c r="I90" i="13"/>
  <c r="I89" i="13"/>
  <c r="I88" i="13"/>
  <c r="I87" i="13"/>
  <c r="L87" i="13" s="1"/>
  <c r="F87" i="13"/>
  <c r="F88" i="13" s="1"/>
  <c r="E82" i="13"/>
  <c r="I81" i="13"/>
  <c r="I80" i="13"/>
  <c r="I79" i="13"/>
  <c r="I78" i="13"/>
  <c r="I77" i="13"/>
  <c r="I76" i="13"/>
  <c r="I75" i="13"/>
  <c r="I74" i="13"/>
  <c r="I73" i="13"/>
  <c r="I72" i="13"/>
  <c r="I71" i="13"/>
  <c r="I70" i="13"/>
  <c r="I69" i="13"/>
  <c r="I68" i="13"/>
  <c r="I67" i="13"/>
  <c r="I66" i="13"/>
  <c r="I65" i="13"/>
  <c r="I64" i="13"/>
  <c r="L64" i="13" s="1"/>
  <c r="F64" i="13"/>
  <c r="F65" i="13" s="1"/>
  <c r="E58" i="13"/>
  <c r="G57" i="13"/>
  <c r="H57" i="13" s="1"/>
  <c r="G56" i="13"/>
  <c r="H56" i="13" s="1"/>
  <c r="G55" i="13"/>
  <c r="H55" i="13" s="1"/>
  <c r="G54" i="13"/>
  <c r="H54" i="13" s="1"/>
  <c r="G53" i="13"/>
  <c r="H53" i="13" s="1"/>
  <c r="G52" i="13"/>
  <c r="H52" i="13" s="1"/>
  <c r="G51" i="13"/>
  <c r="H51" i="13" s="1"/>
  <c r="G50" i="13"/>
  <c r="H50" i="13" s="1"/>
  <c r="G49" i="13"/>
  <c r="H49" i="13" s="1"/>
  <c r="G48" i="13"/>
  <c r="H48" i="13" s="1"/>
  <c r="G47" i="13"/>
  <c r="H47" i="13" s="1"/>
  <c r="G46" i="13"/>
  <c r="H46" i="13" s="1"/>
  <c r="G45" i="13"/>
  <c r="H45" i="13" s="1"/>
  <c r="G44" i="13"/>
  <c r="H44" i="13" s="1"/>
  <c r="G43" i="13"/>
  <c r="H43" i="13" s="1"/>
  <c r="G42" i="13"/>
  <c r="H42" i="13" s="1"/>
  <c r="G41" i="13"/>
  <c r="H41" i="13" s="1"/>
  <c r="G40" i="13"/>
  <c r="H40" i="13" s="1"/>
  <c r="F40" i="13"/>
  <c r="F41" i="13" s="1"/>
  <c r="E34" i="13"/>
  <c r="G33" i="13"/>
  <c r="H33" i="13" s="1"/>
  <c r="G32" i="13"/>
  <c r="H32" i="13" s="1"/>
  <c r="G31" i="13"/>
  <c r="H31" i="13" s="1"/>
  <c r="G30" i="13"/>
  <c r="H30" i="13" s="1"/>
  <c r="G29" i="13"/>
  <c r="H29" i="13" s="1"/>
  <c r="G28" i="13"/>
  <c r="H28" i="13" s="1"/>
  <c r="G27" i="13"/>
  <c r="H27" i="13" s="1"/>
  <c r="G26" i="13"/>
  <c r="H26" i="13" s="1"/>
  <c r="G25" i="13"/>
  <c r="H25" i="13" s="1"/>
  <c r="G24" i="13"/>
  <c r="H24" i="13" s="1"/>
  <c r="G23" i="13"/>
  <c r="H23" i="13" s="1"/>
  <c r="G22" i="13"/>
  <c r="H22" i="13" s="1"/>
  <c r="G21" i="13"/>
  <c r="G20" i="13"/>
  <c r="H20" i="13" s="1"/>
  <c r="G19" i="13"/>
  <c r="H19" i="13" s="1"/>
  <c r="G18" i="13"/>
  <c r="H18" i="13" s="1"/>
  <c r="G17" i="13"/>
  <c r="H17" i="13" s="1"/>
  <c r="G16" i="13"/>
  <c r="H16" i="13" s="1"/>
  <c r="F16" i="13"/>
  <c r="L20" i="12"/>
  <c r="K19" i="12"/>
  <c r="M19" i="12" s="1"/>
  <c r="K18" i="12"/>
  <c r="M18" i="12" s="1"/>
  <c r="K17" i="12"/>
  <c r="M17" i="12" s="1"/>
  <c r="M16" i="12"/>
  <c r="J20" i="12"/>
  <c r="I20" i="12"/>
  <c r="D20" i="12"/>
  <c r="D21" i="12" s="1"/>
  <c r="E153" i="12"/>
  <c r="G152" i="12"/>
  <c r="I152" i="12" s="1"/>
  <c r="G151" i="12"/>
  <c r="I151" i="12" s="1"/>
  <c r="G150" i="12"/>
  <c r="I150" i="12" s="1"/>
  <c r="G149" i="12"/>
  <c r="I149" i="12" s="1"/>
  <c r="G148" i="12"/>
  <c r="I148" i="12" s="1"/>
  <c r="G147" i="12"/>
  <c r="I147" i="12" s="1"/>
  <c r="G146" i="12"/>
  <c r="I146" i="12" s="1"/>
  <c r="G145" i="12"/>
  <c r="I145" i="12" s="1"/>
  <c r="G144" i="12"/>
  <c r="I144" i="12" s="1"/>
  <c r="G143" i="12"/>
  <c r="I143" i="12" s="1"/>
  <c r="G142" i="12"/>
  <c r="I142" i="12" s="1"/>
  <c r="G141" i="12"/>
  <c r="I141" i="12" s="1"/>
  <c r="G140" i="12"/>
  <c r="I140" i="12" s="1"/>
  <c r="G139" i="12"/>
  <c r="I139" i="12" s="1"/>
  <c r="G138" i="12"/>
  <c r="I138" i="12" s="1"/>
  <c r="G137" i="12"/>
  <c r="I137" i="12" s="1"/>
  <c r="G136" i="12"/>
  <c r="I136" i="12" s="1"/>
  <c r="I135" i="12"/>
  <c r="L135" i="12" s="1"/>
  <c r="F135" i="12"/>
  <c r="F136" i="12" s="1"/>
  <c r="E129" i="12"/>
  <c r="G118" i="12"/>
  <c r="H118" i="12" s="1"/>
  <c r="G117" i="12"/>
  <c r="I117" i="12" s="1"/>
  <c r="G116" i="12"/>
  <c r="I116" i="12" s="1"/>
  <c r="G115" i="12"/>
  <c r="I115" i="12" s="1"/>
  <c r="G114" i="12"/>
  <c r="I114" i="12" s="1"/>
  <c r="I113" i="12"/>
  <c r="I112" i="12"/>
  <c r="I111" i="12"/>
  <c r="L111" i="12" s="1"/>
  <c r="F111" i="12"/>
  <c r="E104" i="12"/>
  <c r="I103" i="12"/>
  <c r="I102" i="12"/>
  <c r="I101" i="12"/>
  <c r="I100" i="12"/>
  <c r="I99" i="12"/>
  <c r="I98" i="12"/>
  <c r="I97" i="12"/>
  <c r="I96" i="12"/>
  <c r="I95" i="12"/>
  <c r="I94" i="12"/>
  <c r="I93" i="12"/>
  <c r="I92" i="12"/>
  <c r="I91" i="12"/>
  <c r="I90" i="12"/>
  <c r="I89" i="12"/>
  <c r="I88" i="12"/>
  <c r="I87" i="12"/>
  <c r="I86" i="12"/>
  <c r="L86" i="12" s="1"/>
  <c r="F86" i="12"/>
  <c r="F87" i="12" s="1"/>
  <c r="E80" i="12"/>
  <c r="G79" i="12"/>
  <c r="H79" i="12" s="1"/>
  <c r="G78" i="12"/>
  <c r="H78" i="12" s="1"/>
  <c r="G77" i="12"/>
  <c r="H77" i="12" s="1"/>
  <c r="G76" i="12"/>
  <c r="H76" i="12" s="1"/>
  <c r="G75" i="12"/>
  <c r="H75" i="12" s="1"/>
  <c r="G74" i="12"/>
  <c r="H74" i="12" s="1"/>
  <c r="G73" i="12"/>
  <c r="H73" i="12" s="1"/>
  <c r="G72" i="12"/>
  <c r="H72" i="12" s="1"/>
  <c r="G71" i="12"/>
  <c r="H71" i="12" s="1"/>
  <c r="G70" i="12"/>
  <c r="H70" i="12" s="1"/>
  <c r="G69" i="12"/>
  <c r="H69" i="12" s="1"/>
  <c r="G68" i="12"/>
  <c r="H68" i="12" s="1"/>
  <c r="G67" i="12"/>
  <c r="H67" i="12" s="1"/>
  <c r="G66" i="12"/>
  <c r="H66" i="12" s="1"/>
  <c r="G65" i="12"/>
  <c r="H65" i="12" s="1"/>
  <c r="G64" i="12"/>
  <c r="H64" i="12" s="1"/>
  <c r="G63" i="12"/>
  <c r="H63" i="12" s="1"/>
  <c r="G62" i="12"/>
  <c r="F62" i="12"/>
  <c r="E56" i="12"/>
  <c r="G55" i="12"/>
  <c r="H55" i="12" s="1"/>
  <c r="G54" i="12"/>
  <c r="H54" i="12" s="1"/>
  <c r="G53" i="12"/>
  <c r="H53" i="12" s="1"/>
  <c r="G52" i="12"/>
  <c r="H52" i="12" s="1"/>
  <c r="G51" i="12"/>
  <c r="H51" i="12" s="1"/>
  <c r="G50" i="12"/>
  <c r="H50" i="12" s="1"/>
  <c r="G49" i="12"/>
  <c r="H49" i="12" s="1"/>
  <c r="H48" i="12"/>
  <c r="G47" i="12"/>
  <c r="H47" i="12" s="1"/>
  <c r="G46" i="12"/>
  <c r="H46" i="12" s="1"/>
  <c r="G45" i="12"/>
  <c r="H45" i="12" s="1"/>
  <c r="G44" i="12"/>
  <c r="H44" i="12" s="1"/>
  <c r="G43" i="12"/>
  <c r="H43" i="12" s="1"/>
  <c r="G42" i="12"/>
  <c r="H42" i="12" s="1"/>
  <c r="G41" i="12"/>
  <c r="H41" i="12" s="1"/>
  <c r="G40" i="12"/>
  <c r="H40" i="12" s="1"/>
  <c r="G39" i="12"/>
  <c r="H39" i="12" s="1"/>
  <c r="G38" i="12"/>
  <c r="H38" i="12" s="1"/>
  <c r="F38" i="12"/>
  <c r="F39" i="12" s="1"/>
  <c r="F40" i="12" s="1"/>
  <c r="F41" i="12" s="1"/>
  <c r="F42" i="12" s="1"/>
  <c r="F43" i="12" s="1"/>
  <c r="F44" i="12" s="1"/>
  <c r="F45" i="12" s="1"/>
  <c r="F46" i="12" s="1"/>
  <c r="F47" i="12" s="1"/>
  <c r="F48" i="12" s="1"/>
  <c r="F49" i="12" s="1"/>
  <c r="F50" i="12" s="1"/>
  <c r="F51" i="12" s="1"/>
  <c r="F52" i="12" s="1"/>
  <c r="F53" i="12" s="1"/>
  <c r="F54" i="12" s="1"/>
  <c r="F55" i="12" s="1"/>
  <c r="K9" i="11"/>
  <c r="K8" i="11"/>
  <c r="K7" i="11"/>
  <c r="M6" i="11"/>
  <c r="E132" i="11"/>
  <c r="G131" i="11"/>
  <c r="I131" i="11" s="1"/>
  <c r="G130" i="11"/>
  <c r="I130" i="11" s="1"/>
  <c r="G129" i="11"/>
  <c r="I129" i="11" s="1"/>
  <c r="G128" i="11"/>
  <c r="I128" i="11" s="1"/>
  <c r="G127" i="11"/>
  <c r="I127" i="11" s="1"/>
  <c r="G126" i="11"/>
  <c r="I126" i="11" s="1"/>
  <c r="G125" i="11"/>
  <c r="I125" i="11" s="1"/>
  <c r="G124" i="11"/>
  <c r="I124" i="11" s="1"/>
  <c r="G123" i="11"/>
  <c r="I123" i="11" s="1"/>
  <c r="G122" i="11"/>
  <c r="I122" i="11" s="1"/>
  <c r="G121" i="11"/>
  <c r="I121" i="11" s="1"/>
  <c r="G120" i="11"/>
  <c r="I120" i="11" s="1"/>
  <c r="G119" i="11"/>
  <c r="I119" i="11" s="1"/>
  <c r="G118" i="11"/>
  <c r="I118" i="11" s="1"/>
  <c r="G117" i="11"/>
  <c r="I117" i="11" s="1"/>
  <c r="G116" i="11"/>
  <c r="I116" i="11" s="1"/>
  <c r="G115" i="11"/>
  <c r="I115" i="11" s="1"/>
  <c r="I114" i="11"/>
  <c r="L114" i="11" s="1"/>
  <c r="F114" i="11"/>
  <c r="F115" i="11" s="1"/>
  <c r="E108" i="11"/>
  <c r="G97" i="11"/>
  <c r="H97" i="11" s="1"/>
  <c r="I97" i="11" s="1"/>
  <c r="G96" i="11"/>
  <c r="I96" i="11" s="1"/>
  <c r="G95" i="11"/>
  <c r="I95" i="11" s="1"/>
  <c r="G94" i="11"/>
  <c r="I94" i="11" s="1"/>
  <c r="G93" i="11"/>
  <c r="I93" i="11" s="1"/>
  <c r="I92" i="11"/>
  <c r="I91" i="11"/>
  <c r="I90" i="11"/>
  <c r="L90" i="11" s="1"/>
  <c r="F90" i="11"/>
  <c r="E83" i="11"/>
  <c r="I82" i="11"/>
  <c r="I81" i="11"/>
  <c r="I80" i="11"/>
  <c r="I79" i="11"/>
  <c r="I78" i="11"/>
  <c r="I77" i="11"/>
  <c r="I76" i="11"/>
  <c r="I75" i="11"/>
  <c r="I74" i="11"/>
  <c r="I73" i="11"/>
  <c r="I72" i="11"/>
  <c r="I71" i="11"/>
  <c r="I70" i="11"/>
  <c r="I69" i="11"/>
  <c r="I68" i="11"/>
  <c r="I67" i="11"/>
  <c r="I66" i="11"/>
  <c r="I65" i="11"/>
  <c r="L65" i="11" s="1"/>
  <c r="F65" i="11"/>
  <c r="F66" i="11" s="1"/>
  <c r="E59" i="11"/>
  <c r="G58" i="11"/>
  <c r="H58" i="11" s="1"/>
  <c r="G57" i="11"/>
  <c r="H57" i="11" s="1"/>
  <c r="G56" i="11"/>
  <c r="H56" i="11" s="1"/>
  <c r="G55" i="11"/>
  <c r="H55" i="11" s="1"/>
  <c r="G54" i="11"/>
  <c r="H54" i="11" s="1"/>
  <c r="G53" i="11"/>
  <c r="H53" i="11" s="1"/>
  <c r="G52" i="11"/>
  <c r="H52" i="11" s="1"/>
  <c r="G51" i="11"/>
  <c r="H51" i="11" s="1"/>
  <c r="G50" i="11"/>
  <c r="H50" i="11" s="1"/>
  <c r="G49" i="11"/>
  <c r="H49" i="11" s="1"/>
  <c r="G48" i="11"/>
  <c r="H48" i="11" s="1"/>
  <c r="G47" i="11"/>
  <c r="H47" i="11" s="1"/>
  <c r="G46" i="11"/>
  <c r="H46" i="11" s="1"/>
  <c r="G45" i="11"/>
  <c r="H45" i="11" s="1"/>
  <c r="G44" i="11"/>
  <c r="H44" i="11" s="1"/>
  <c r="G43" i="11"/>
  <c r="H43" i="11" s="1"/>
  <c r="G42" i="11"/>
  <c r="H42" i="11" s="1"/>
  <c r="G41" i="11"/>
  <c r="F41" i="11"/>
  <c r="F42" i="11" s="1"/>
  <c r="F43" i="11" s="1"/>
  <c r="F44" i="11" s="1"/>
  <c r="F45" i="11" s="1"/>
  <c r="F46" i="11" s="1"/>
  <c r="F47" i="11" s="1"/>
  <c r="F48" i="11" s="1"/>
  <c r="F49" i="11" s="1"/>
  <c r="F50" i="11" s="1"/>
  <c r="F51" i="11" s="1"/>
  <c r="F52" i="11" s="1"/>
  <c r="F53" i="11" s="1"/>
  <c r="F54" i="11" s="1"/>
  <c r="F55" i="11" s="1"/>
  <c r="F56" i="11" s="1"/>
  <c r="F57" i="11" s="1"/>
  <c r="F58" i="11" s="1"/>
  <c r="E35" i="1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F17" i="11"/>
  <c r="F18" i="11" s="1"/>
  <c r="F19" i="11" s="1"/>
  <c r="F20" i="11" s="1"/>
  <c r="F21" i="11" s="1"/>
  <c r="F22" i="11" s="1"/>
  <c r="F23" i="11" s="1"/>
  <c r="F24" i="11" s="1"/>
  <c r="F25" i="11" s="1"/>
  <c r="F26" i="11" s="1"/>
  <c r="F27" i="11" s="1"/>
  <c r="F28" i="11" s="1"/>
  <c r="F29" i="11" s="1"/>
  <c r="F30" i="11" s="1"/>
  <c r="F31" i="11" s="1"/>
  <c r="F32" i="11" s="1"/>
  <c r="F33" i="11" s="1"/>
  <c r="F34" i="11" s="1"/>
  <c r="H17" i="11" l="1"/>
  <c r="I17" i="11"/>
  <c r="H41" i="11"/>
  <c r="I41" i="11"/>
  <c r="J66" i="11"/>
  <c r="K66" i="11" s="1"/>
  <c r="J66" i="13"/>
  <c r="K66" i="13" s="1"/>
  <c r="J9" i="13"/>
  <c r="K8" i="13"/>
  <c r="J89" i="13"/>
  <c r="K89" i="13" s="1"/>
  <c r="L89" i="13"/>
  <c r="J65" i="13"/>
  <c r="K65" i="13" s="1"/>
  <c r="K7" i="13"/>
  <c r="J64" i="13"/>
  <c r="K64" i="13" s="1"/>
  <c r="L111" i="13"/>
  <c r="G34" i="13"/>
  <c r="J111" i="13"/>
  <c r="K111" i="13" s="1"/>
  <c r="I5" i="13"/>
  <c r="F42" i="13"/>
  <c r="F43" i="13" s="1"/>
  <c r="F44" i="13" s="1"/>
  <c r="F45" i="13" s="1"/>
  <c r="F46" i="13" s="1"/>
  <c r="F47" i="13" s="1"/>
  <c r="F48" i="13" s="1"/>
  <c r="F49" i="13" s="1"/>
  <c r="F50" i="13" s="1"/>
  <c r="F51" i="13" s="1"/>
  <c r="F52" i="13" s="1"/>
  <c r="F53" i="13" s="1"/>
  <c r="F54" i="13" s="1"/>
  <c r="F55" i="13" s="1"/>
  <c r="F56" i="13" s="1"/>
  <c r="F57" i="13" s="1"/>
  <c r="H58" i="13"/>
  <c r="L112" i="13"/>
  <c r="J112" i="13"/>
  <c r="K112" i="13" s="1"/>
  <c r="F112" i="13"/>
  <c r="G58" i="13"/>
  <c r="L66" i="13"/>
  <c r="J88" i="13"/>
  <c r="K88" i="13" s="1"/>
  <c r="L88" i="13"/>
  <c r="J110" i="13"/>
  <c r="H21" i="13"/>
  <c r="H34" i="13" s="1"/>
  <c r="F17" i="13"/>
  <c r="F18" i="13" s="1"/>
  <c r="F19" i="13" s="1"/>
  <c r="F20" i="13" s="1"/>
  <c r="F21" i="13" s="1"/>
  <c r="F22" i="13" s="1"/>
  <c r="F23" i="13" s="1"/>
  <c r="F24" i="13" s="1"/>
  <c r="F25" i="13" s="1"/>
  <c r="F26" i="13" s="1"/>
  <c r="F27" i="13" s="1"/>
  <c r="F28" i="13" s="1"/>
  <c r="F29" i="13" s="1"/>
  <c r="F30" i="13" s="1"/>
  <c r="F31" i="13" s="1"/>
  <c r="F32" i="13" s="1"/>
  <c r="F33" i="13" s="1"/>
  <c r="L65" i="13"/>
  <c r="J87" i="13"/>
  <c r="F89" i="13"/>
  <c r="F66" i="13"/>
  <c r="K20" i="12"/>
  <c r="M15" i="12"/>
  <c r="J135" i="12"/>
  <c r="K135" i="12" s="1"/>
  <c r="J87" i="12"/>
  <c r="K87" i="12" s="1"/>
  <c r="H56" i="12"/>
  <c r="J112" i="12"/>
  <c r="K112" i="12" s="1"/>
  <c r="J86" i="12"/>
  <c r="K86" i="12" s="1"/>
  <c r="G80" i="12"/>
  <c r="F56" i="12"/>
  <c r="G119" i="12"/>
  <c r="H119" i="12" s="1"/>
  <c r="I118" i="12"/>
  <c r="L88" i="12"/>
  <c r="J88" i="12"/>
  <c r="K88" i="12" s="1"/>
  <c r="F88" i="12"/>
  <c r="J137" i="12"/>
  <c r="K137" i="12" s="1"/>
  <c r="F137" i="12"/>
  <c r="L137" i="12"/>
  <c r="L112" i="12"/>
  <c r="J136" i="12"/>
  <c r="K136" i="12" s="1"/>
  <c r="F63" i="12"/>
  <c r="F64" i="12" s="1"/>
  <c r="F65" i="12" s="1"/>
  <c r="F66" i="12" s="1"/>
  <c r="F67" i="12" s="1"/>
  <c r="F68" i="12" s="1"/>
  <c r="F69" i="12" s="1"/>
  <c r="F70" i="12" s="1"/>
  <c r="F71" i="12" s="1"/>
  <c r="F72" i="12" s="1"/>
  <c r="F73" i="12" s="1"/>
  <c r="F74" i="12" s="1"/>
  <c r="F75" i="12" s="1"/>
  <c r="F76" i="12" s="1"/>
  <c r="F77" i="12" s="1"/>
  <c r="F78" i="12" s="1"/>
  <c r="F79" i="12" s="1"/>
  <c r="L87" i="12"/>
  <c r="J111" i="12"/>
  <c r="L136" i="12"/>
  <c r="G56" i="12"/>
  <c r="F112" i="12"/>
  <c r="H62" i="12"/>
  <c r="H80" i="12" s="1"/>
  <c r="K10" i="11"/>
  <c r="D10" i="11"/>
  <c r="D11" i="11" s="1"/>
  <c r="L10" i="11"/>
  <c r="L67" i="11"/>
  <c r="H35" i="11"/>
  <c r="J116" i="11"/>
  <c r="K116" i="11" s="1"/>
  <c r="J91" i="11"/>
  <c r="K91" i="11" s="1"/>
  <c r="M8" i="11"/>
  <c r="J10" i="11"/>
  <c r="J114" i="11"/>
  <c r="M7" i="11"/>
  <c r="I10" i="11"/>
  <c r="J65" i="11"/>
  <c r="M65" i="11" s="1"/>
  <c r="M9" i="11"/>
  <c r="M5" i="11"/>
  <c r="H59" i="11"/>
  <c r="F91" i="11"/>
  <c r="L91" i="11"/>
  <c r="F59" i="11"/>
  <c r="F35" i="11"/>
  <c r="G59" i="11"/>
  <c r="F116" i="11"/>
  <c r="L116" i="11"/>
  <c r="J67" i="11"/>
  <c r="K67" i="11" s="1"/>
  <c r="F67" i="11"/>
  <c r="G35" i="11"/>
  <c r="G98" i="11"/>
  <c r="H98" i="11" s="1"/>
  <c r="J115" i="11"/>
  <c r="L66" i="11"/>
  <c r="J90" i="11"/>
  <c r="M90" i="11" s="1"/>
  <c r="K65" i="11"/>
  <c r="L115" i="11"/>
  <c r="K114" i="11" l="1"/>
  <c r="M114" i="11"/>
  <c r="F58" i="13"/>
  <c r="M20" i="12"/>
  <c r="I9" i="13"/>
  <c r="K5" i="13"/>
  <c r="K9" i="13" s="1"/>
  <c r="F34" i="13"/>
  <c r="L113" i="13"/>
  <c r="J113" i="13"/>
  <c r="K113" i="13" s="1"/>
  <c r="F113" i="13"/>
  <c r="K110" i="13"/>
  <c r="L67" i="13"/>
  <c r="J67" i="13"/>
  <c r="F67" i="13"/>
  <c r="L90" i="13"/>
  <c r="J90" i="13"/>
  <c r="K90" i="13" s="1"/>
  <c r="F90" i="13"/>
  <c r="K87" i="13"/>
  <c r="K111" i="12"/>
  <c r="L138" i="12"/>
  <c r="J138" i="12"/>
  <c r="K138" i="12" s="1"/>
  <c r="F138" i="12"/>
  <c r="G120" i="12"/>
  <c r="H120" i="12" s="1"/>
  <c r="I119" i="12"/>
  <c r="F89" i="12"/>
  <c r="L89" i="12"/>
  <c r="J89" i="12"/>
  <c r="L113" i="12"/>
  <c r="J113" i="12"/>
  <c r="K113" i="12" s="1"/>
  <c r="F113" i="12"/>
  <c r="F80" i="12"/>
  <c r="M10" i="11"/>
  <c r="I98" i="11"/>
  <c r="G99" i="11"/>
  <c r="H99" i="11" s="1"/>
  <c r="K90" i="11"/>
  <c r="L68" i="11"/>
  <c r="J68" i="11"/>
  <c r="F68" i="11"/>
  <c r="J92" i="11"/>
  <c r="K92" i="11" s="1"/>
  <c r="F92" i="11"/>
  <c r="L92" i="11"/>
  <c r="K115" i="11"/>
  <c r="J117" i="11"/>
  <c r="K117" i="11" s="1"/>
  <c r="F117" i="11"/>
  <c r="L117" i="11"/>
  <c r="J114" i="13" l="1"/>
  <c r="F114" i="13"/>
  <c r="L114" i="13"/>
  <c r="F68" i="13"/>
  <c r="L68" i="13"/>
  <c r="J68" i="13"/>
  <c r="K68" i="13" s="1"/>
  <c r="F91" i="13"/>
  <c r="L91" i="13"/>
  <c r="J91" i="13"/>
  <c r="K91" i="13" s="1"/>
  <c r="K67" i="13"/>
  <c r="K89" i="12"/>
  <c r="J90" i="12"/>
  <c r="K90" i="12" s="1"/>
  <c r="F90" i="12"/>
  <c r="L90" i="12"/>
  <c r="F114" i="12"/>
  <c r="L114" i="12"/>
  <c r="J114" i="12"/>
  <c r="I120" i="12"/>
  <c r="G121" i="12"/>
  <c r="H121" i="12" s="1"/>
  <c r="F139" i="12"/>
  <c r="L139" i="12"/>
  <c r="J139" i="12"/>
  <c r="K68" i="11"/>
  <c r="F69" i="11"/>
  <c r="L69" i="11"/>
  <c r="J69" i="11"/>
  <c r="K69" i="11" s="1"/>
  <c r="L118" i="11"/>
  <c r="J118" i="11"/>
  <c r="F118" i="11"/>
  <c r="G100" i="11"/>
  <c r="H100" i="11" s="1"/>
  <c r="I99" i="11"/>
  <c r="L93" i="11"/>
  <c r="J93" i="11"/>
  <c r="F93" i="11"/>
  <c r="L92" i="13" l="1"/>
  <c r="J92" i="13"/>
  <c r="F92" i="13"/>
  <c r="J69" i="13"/>
  <c r="K69" i="13" s="1"/>
  <c r="L69" i="13"/>
  <c r="F69" i="13"/>
  <c r="L115" i="13"/>
  <c r="J115" i="13"/>
  <c r="K115" i="13" s="1"/>
  <c r="F115" i="13"/>
  <c r="K114" i="13"/>
  <c r="J115" i="12"/>
  <c r="K115" i="12" s="1"/>
  <c r="F115" i="12"/>
  <c r="L115" i="12"/>
  <c r="L91" i="12"/>
  <c r="J91" i="12"/>
  <c r="K91" i="12" s="1"/>
  <c r="F91" i="12"/>
  <c r="K139" i="12"/>
  <c r="F140" i="12"/>
  <c r="L140" i="12"/>
  <c r="J140" i="12"/>
  <c r="K140" i="12" s="1"/>
  <c r="I121" i="12"/>
  <c r="G122" i="12"/>
  <c r="H122" i="12" s="1"/>
  <c r="K114" i="12"/>
  <c r="K93" i="11"/>
  <c r="J70" i="11"/>
  <c r="K70" i="11" s="1"/>
  <c r="F70" i="11"/>
  <c r="L70" i="11"/>
  <c r="L119" i="11"/>
  <c r="J119" i="11"/>
  <c r="K119" i="11" s="1"/>
  <c r="F119" i="11"/>
  <c r="G101" i="11"/>
  <c r="H101" i="11" s="1"/>
  <c r="I100" i="11"/>
  <c r="K118" i="11"/>
  <c r="F94" i="11"/>
  <c r="L94" i="11"/>
  <c r="J94" i="11"/>
  <c r="K94" i="11" s="1"/>
  <c r="L70" i="13" l="1"/>
  <c r="J70" i="13"/>
  <c r="K70" i="13" s="1"/>
  <c r="F70" i="13"/>
  <c r="F116" i="13"/>
  <c r="L116" i="13"/>
  <c r="J116" i="13"/>
  <c r="L93" i="13"/>
  <c r="J93" i="13"/>
  <c r="K93" i="13" s="1"/>
  <c r="F93" i="13"/>
  <c r="K92" i="13"/>
  <c r="J141" i="12"/>
  <c r="K141" i="12" s="1"/>
  <c r="F141" i="12"/>
  <c r="L141" i="12"/>
  <c r="L116" i="12"/>
  <c r="J116" i="12"/>
  <c r="F116" i="12"/>
  <c r="I122" i="12"/>
  <c r="G123" i="12"/>
  <c r="H123" i="12" s="1"/>
  <c r="F92" i="12"/>
  <c r="L92" i="12"/>
  <c r="J92" i="12"/>
  <c r="L71" i="11"/>
  <c r="J71" i="11"/>
  <c r="F71" i="11"/>
  <c r="G102" i="11"/>
  <c r="H102" i="11" s="1"/>
  <c r="I101" i="11"/>
  <c r="F120" i="11"/>
  <c r="L120" i="11"/>
  <c r="J120" i="11"/>
  <c r="K120" i="11" s="1"/>
  <c r="F95" i="11"/>
  <c r="L95" i="11"/>
  <c r="J95" i="11"/>
  <c r="K95" i="11" s="1"/>
  <c r="F71" i="13" l="1"/>
  <c r="J71" i="13"/>
  <c r="L71" i="13"/>
  <c r="J117" i="13"/>
  <c r="K117" i="13" s="1"/>
  <c r="F117" i="13"/>
  <c r="L117" i="13"/>
  <c r="K116" i="13"/>
  <c r="J94" i="13"/>
  <c r="F94" i="13"/>
  <c r="L94" i="13"/>
  <c r="I123" i="12"/>
  <c r="G124" i="12"/>
  <c r="H124" i="12" s="1"/>
  <c r="J93" i="12"/>
  <c r="K93" i="12" s="1"/>
  <c r="L93" i="12"/>
  <c r="F93" i="12"/>
  <c r="L117" i="12"/>
  <c r="J117" i="12"/>
  <c r="K117" i="12" s="1"/>
  <c r="F117" i="12"/>
  <c r="L142" i="12"/>
  <c r="J142" i="12"/>
  <c r="K142" i="12" s="1"/>
  <c r="F142" i="12"/>
  <c r="K116" i="12"/>
  <c r="K92" i="12"/>
  <c r="I102" i="11"/>
  <c r="G103" i="11"/>
  <c r="H103" i="11" s="1"/>
  <c r="J96" i="11"/>
  <c r="K96" i="11" s="1"/>
  <c r="F96" i="11"/>
  <c r="L96" i="11"/>
  <c r="F72" i="11"/>
  <c r="L72" i="11"/>
  <c r="J72" i="11"/>
  <c r="K72" i="11" s="1"/>
  <c r="K71" i="11"/>
  <c r="J121" i="11"/>
  <c r="F121" i="11"/>
  <c r="L121" i="11"/>
  <c r="L118" i="13" l="1"/>
  <c r="J118" i="13"/>
  <c r="K118" i="13" s="1"/>
  <c r="F118" i="13"/>
  <c r="L95" i="13"/>
  <c r="J95" i="13"/>
  <c r="K95" i="13" s="1"/>
  <c r="F95" i="13"/>
  <c r="K94" i="13"/>
  <c r="K71" i="13"/>
  <c r="L72" i="13"/>
  <c r="J72" i="13"/>
  <c r="K72" i="13" s="1"/>
  <c r="F72" i="13"/>
  <c r="F118" i="12"/>
  <c r="J118" i="12"/>
  <c r="K118" i="12" s="1"/>
  <c r="L118" i="12"/>
  <c r="L94" i="12"/>
  <c r="J94" i="12"/>
  <c r="K94" i="12" s="1"/>
  <c r="F94" i="12"/>
  <c r="F143" i="12"/>
  <c r="L143" i="12"/>
  <c r="J143" i="12"/>
  <c r="K143" i="12" s="1"/>
  <c r="I124" i="12"/>
  <c r="G125" i="12"/>
  <c r="H125" i="12" s="1"/>
  <c r="L73" i="11"/>
  <c r="J73" i="11"/>
  <c r="K73" i="11" s="1"/>
  <c r="F73" i="11"/>
  <c r="L122" i="11"/>
  <c r="J122" i="11"/>
  <c r="K122" i="11" s="1"/>
  <c r="F122" i="11"/>
  <c r="K121" i="11"/>
  <c r="L97" i="11"/>
  <c r="J97" i="11"/>
  <c r="F97" i="11"/>
  <c r="I103" i="11"/>
  <c r="G104" i="11"/>
  <c r="H104" i="11" s="1"/>
  <c r="L73" i="13" l="1"/>
  <c r="J73" i="13"/>
  <c r="K73" i="13" s="1"/>
  <c r="F73" i="13"/>
  <c r="F96" i="13"/>
  <c r="L96" i="13"/>
  <c r="J96" i="13"/>
  <c r="K96" i="13" s="1"/>
  <c r="F119" i="13"/>
  <c r="L119" i="13"/>
  <c r="J119" i="13"/>
  <c r="F144" i="12"/>
  <c r="L144" i="12"/>
  <c r="J144" i="12"/>
  <c r="K144" i="12" s="1"/>
  <c r="G126" i="12"/>
  <c r="H126" i="12" s="1"/>
  <c r="I125" i="12"/>
  <c r="F119" i="12"/>
  <c r="L119" i="12"/>
  <c r="J119" i="12"/>
  <c r="J95" i="12"/>
  <c r="K95" i="12" s="1"/>
  <c r="F95" i="12"/>
  <c r="L95" i="12"/>
  <c r="L123" i="11"/>
  <c r="J123" i="11"/>
  <c r="F123" i="11"/>
  <c r="L98" i="11"/>
  <c r="J98" i="11"/>
  <c r="K98" i="11" s="1"/>
  <c r="F98" i="11"/>
  <c r="K97" i="11"/>
  <c r="L74" i="11"/>
  <c r="F74" i="11"/>
  <c r="J74" i="11"/>
  <c r="K74" i="11" s="1"/>
  <c r="I104" i="11"/>
  <c r="G105" i="11"/>
  <c r="H105" i="11" s="1"/>
  <c r="J97" i="13" l="1"/>
  <c r="K97" i="13" s="1"/>
  <c r="F97" i="13"/>
  <c r="L97" i="13"/>
  <c r="L120" i="13"/>
  <c r="J120" i="13"/>
  <c r="K120" i="13" s="1"/>
  <c r="F120" i="13"/>
  <c r="J74" i="13"/>
  <c r="K74" i="13" s="1"/>
  <c r="F74" i="13"/>
  <c r="L74" i="13"/>
  <c r="K119" i="13"/>
  <c r="F120" i="12"/>
  <c r="L120" i="12"/>
  <c r="J120" i="12"/>
  <c r="K120" i="12" s="1"/>
  <c r="G127" i="12"/>
  <c r="H127" i="12" s="1"/>
  <c r="I126" i="12"/>
  <c r="K119" i="12"/>
  <c r="L96" i="12"/>
  <c r="F96" i="12"/>
  <c r="J96" i="12"/>
  <c r="K96" i="12" s="1"/>
  <c r="J145" i="12"/>
  <c r="K145" i="12" s="1"/>
  <c r="F145" i="12"/>
  <c r="L145" i="12"/>
  <c r="I105" i="11"/>
  <c r="G106" i="11"/>
  <c r="H106" i="11" s="1"/>
  <c r="F124" i="11"/>
  <c r="L124" i="11"/>
  <c r="J124" i="11"/>
  <c r="K124" i="11" s="1"/>
  <c r="F99" i="11"/>
  <c r="L99" i="11"/>
  <c r="J99" i="11"/>
  <c r="K99" i="11" s="1"/>
  <c r="J75" i="11"/>
  <c r="K75" i="11" s="1"/>
  <c r="F75" i="11"/>
  <c r="L75" i="11"/>
  <c r="K123" i="11"/>
  <c r="L98" i="13" l="1"/>
  <c r="J98" i="13"/>
  <c r="K98" i="13" s="1"/>
  <c r="F98" i="13"/>
  <c r="L121" i="13"/>
  <c r="J121" i="13"/>
  <c r="K121" i="13" s="1"/>
  <c r="F121" i="13"/>
  <c r="L75" i="13"/>
  <c r="F75" i="13"/>
  <c r="J75" i="13"/>
  <c r="K75" i="13" s="1"/>
  <c r="J121" i="12"/>
  <c r="K121" i="12" s="1"/>
  <c r="F121" i="12"/>
  <c r="L121" i="12"/>
  <c r="F97" i="12"/>
  <c r="L97" i="12"/>
  <c r="J97" i="12"/>
  <c r="K97" i="12" s="1"/>
  <c r="L146" i="12"/>
  <c r="J146" i="12"/>
  <c r="K146" i="12" s="1"/>
  <c r="F146" i="12"/>
  <c r="G128" i="12"/>
  <c r="H128" i="12" s="1"/>
  <c r="I128" i="12" s="1"/>
  <c r="I127" i="12"/>
  <c r="J125" i="11"/>
  <c r="K125" i="11" s="1"/>
  <c r="F125" i="11"/>
  <c r="L125" i="11"/>
  <c r="F100" i="11"/>
  <c r="L100" i="11"/>
  <c r="J100" i="11"/>
  <c r="K100" i="11" s="1"/>
  <c r="L76" i="11"/>
  <c r="J76" i="11"/>
  <c r="K76" i="11" s="1"/>
  <c r="F76" i="11"/>
  <c r="I106" i="11"/>
  <c r="G107" i="11"/>
  <c r="H107" i="11" s="1"/>
  <c r="I107" i="11" s="1"/>
  <c r="J122" i="13" l="1"/>
  <c r="K122" i="13" s="1"/>
  <c r="F122" i="13"/>
  <c r="L122" i="13"/>
  <c r="F99" i="13"/>
  <c r="L99" i="13"/>
  <c r="J99" i="13"/>
  <c r="K99" i="13" s="1"/>
  <c r="F76" i="13"/>
  <c r="L76" i="13"/>
  <c r="J76" i="13"/>
  <c r="K76" i="13" s="1"/>
  <c r="J98" i="12"/>
  <c r="K98" i="12" s="1"/>
  <c r="F98" i="12"/>
  <c r="L98" i="12"/>
  <c r="J122" i="12"/>
  <c r="K122" i="12" s="1"/>
  <c r="F122" i="12"/>
  <c r="L122" i="12"/>
  <c r="F147" i="12"/>
  <c r="L147" i="12"/>
  <c r="J147" i="12"/>
  <c r="K147" i="12" s="1"/>
  <c r="F101" i="11"/>
  <c r="L101" i="11"/>
  <c r="J101" i="11"/>
  <c r="K101" i="11" s="1"/>
  <c r="L126" i="11"/>
  <c r="J126" i="11"/>
  <c r="K126" i="11" s="1"/>
  <c r="F126" i="11"/>
  <c r="F77" i="11"/>
  <c r="L77" i="11"/>
  <c r="J77" i="11"/>
  <c r="K77" i="11" s="1"/>
  <c r="L123" i="13" l="1"/>
  <c r="J123" i="13"/>
  <c r="K123" i="13" s="1"/>
  <c r="F123" i="13"/>
  <c r="J77" i="13"/>
  <c r="K77" i="13" s="1"/>
  <c r="F77" i="13"/>
  <c r="L77" i="13"/>
  <c r="L100" i="13"/>
  <c r="J100" i="13"/>
  <c r="K100" i="13" s="1"/>
  <c r="F100" i="13"/>
  <c r="L148" i="12"/>
  <c r="F148" i="12"/>
  <c r="J148" i="12"/>
  <c r="K148" i="12" s="1"/>
  <c r="L123" i="12"/>
  <c r="J123" i="12"/>
  <c r="K123" i="12" s="1"/>
  <c r="F123" i="12"/>
  <c r="L99" i="12"/>
  <c r="J99" i="12"/>
  <c r="K99" i="12" s="1"/>
  <c r="F99" i="12"/>
  <c r="J78" i="11"/>
  <c r="K78" i="11" s="1"/>
  <c r="F78" i="11"/>
  <c r="L78" i="11"/>
  <c r="F102" i="11"/>
  <c r="J102" i="11"/>
  <c r="K102" i="11" s="1"/>
  <c r="L102" i="11"/>
  <c r="L127" i="11"/>
  <c r="J127" i="11"/>
  <c r="K127" i="11" s="1"/>
  <c r="F127" i="11"/>
  <c r="F124" i="13" l="1"/>
  <c r="L124" i="13"/>
  <c r="J124" i="13"/>
  <c r="K124" i="13" s="1"/>
  <c r="L78" i="13"/>
  <c r="J78" i="13"/>
  <c r="K78" i="13" s="1"/>
  <c r="F78" i="13"/>
  <c r="L101" i="13"/>
  <c r="J101" i="13"/>
  <c r="K101" i="13" s="1"/>
  <c r="F101" i="13"/>
  <c r="L124" i="12"/>
  <c r="J124" i="12"/>
  <c r="K124" i="12" s="1"/>
  <c r="F124" i="12"/>
  <c r="J149" i="12"/>
  <c r="K149" i="12" s="1"/>
  <c r="F149" i="12"/>
  <c r="L149" i="12"/>
  <c r="F100" i="12"/>
  <c r="L100" i="12"/>
  <c r="J100" i="12"/>
  <c r="K100" i="12" s="1"/>
  <c r="J103" i="11"/>
  <c r="K103" i="11" s="1"/>
  <c r="F103" i="11"/>
  <c r="L103" i="11"/>
  <c r="L79" i="11"/>
  <c r="J79" i="11"/>
  <c r="K79" i="11" s="1"/>
  <c r="F79" i="11"/>
  <c r="F128" i="11"/>
  <c r="L128" i="11"/>
  <c r="J128" i="11"/>
  <c r="K128" i="11" s="1"/>
  <c r="F79" i="13" l="1"/>
  <c r="L79" i="13"/>
  <c r="J79" i="13"/>
  <c r="K79" i="13" s="1"/>
  <c r="J102" i="13"/>
  <c r="K102" i="13" s="1"/>
  <c r="F102" i="13"/>
  <c r="L102" i="13"/>
  <c r="J125" i="13"/>
  <c r="K125" i="13" s="1"/>
  <c r="F125" i="13"/>
  <c r="L125" i="13"/>
  <c r="L101" i="12"/>
  <c r="J101" i="12"/>
  <c r="K101" i="12" s="1"/>
  <c r="F101" i="12"/>
  <c r="L150" i="12"/>
  <c r="J150" i="12"/>
  <c r="K150" i="12" s="1"/>
  <c r="F150" i="12"/>
  <c r="F125" i="12"/>
  <c r="L125" i="12"/>
  <c r="J125" i="12"/>
  <c r="K125" i="12" s="1"/>
  <c r="F80" i="11"/>
  <c r="J80" i="11"/>
  <c r="K80" i="11" s="1"/>
  <c r="L80" i="11"/>
  <c r="J129" i="11"/>
  <c r="K129" i="11" s="1"/>
  <c r="F129" i="11"/>
  <c r="L129" i="11"/>
  <c r="J104" i="11"/>
  <c r="K104" i="11" s="1"/>
  <c r="F104" i="11"/>
  <c r="L104" i="11"/>
  <c r="L126" i="13" l="1"/>
  <c r="J126" i="13"/>
  <c r="K126" i="13" s="1"/>
  <c r="F126" i="13"/>
  <c r="L103" i="13"/>
  <c r="J103" i="13"/>
  <c r="K103" i="13" s="1"/>
  <c r="F103" i="13"/>
  <c r="L80" i="13"/>
  <c r="J80" i="13"/>
  <c r="K80" i="13" s="1"/>
  <c r="F80" i="13"/>
  <c r="F102" i="12"/>
  <c r="L102" i="12"/>
  <c r="J102" i="12"/>
  <c r="K102" i="12" s="1"/>
  <c r="F126" i="12"/>
  <c r="J126" i="12"/>
  <c r="K126" i="12" s="1"/>
  <c r="L126" i="12"/>
  <c r="F151" i="12"/>
  <c r="L151" i="12"/>
  <c r="J151" i="12"/>
  <c r="K151" i="12" s="1"/>
  <c r="L130" i="11"/>
  <c r="J130" i="11"/>
  <c r="K130" i="11" s="1"/>
  <c r="F130" i="11"/>
  <c r="L105" i="11"/>
  <c r="J105" i="11"/>
  <c r="K105" i="11" s="1"/>
  <c r="F105" i="11"/>
  <c r="L81" i="11"/>
  <c r="J81" i="11"/>
  <c r="K81" i="11" s="1"/>
  <c r="F81" i="11"/>
  <c r="F104" i="13" l="1"/>
  <c r="F105" i="13" s="1"/>
  <c r="L104" i="13"/>
  <c r="L105" i="13" s="1"/>
  <c r="J104" i="13"/>
  <c r="F127" i="13"/>
  <c r="F128" i="13" s="1"/>
  <c r="L127" i="13"/>
  <c r="L128" i="13" s="1"/>
  <c r="J127" i="13"/>
  <c r="L81" i="13"/>
  <c r="L82" i="13" s="1"/>
  <c r="J81" i="13"/>
  <c r="F81" i="13"/>
  <c r="F82" i="13" s="1"/>
  <c r="F127" i="12"/>
  <c r="L127" i="12"/>
  <c r="J127" i="12"/>
  <c r="K127" i="12" s="1"/>
  <c r="F152" i="12"/>
  <c r="F153" i="12" s="1"/>
  <c r="L152" i="12"/>
  <c r="L153" i="12" s="1"/>
  <c r="J152" i="12"/>
  <c r="F103" i="12"/>
  <c r="F104" i="12" s="1"/>
  <c r="J103" i="12"/>
  <c r="L103" i="12"/>
  <c r="L104" i="12" s="1"/>
  <c r="L131" i="11"/>
  <c r="L132" i="11" s="1"/>
  <c r="J131" i="11"/>
  <c r="F131" i="11"/>
  <c r="F132" i="11" s="1"/>
  <c r="L106" i="11"/>
  <c r="J106" i="11"/>
  <c r="K106" i="11" s="1"/>
  <c r="F106" i="11"/>
  <c r="L82" i="11"/>
  <c r="L83" i="11" s="1"/>
  <c r="J82" i="11"/>
  <c r="F82" i="11"/>
  <c r="F83" i="11" s="1"/>
  <c r="K81" i="13" l="1"/>
  <c r="K82" i="13" s="1"/>
  <c r="J82" i="13"/>
  <c r="K127" i="13"/>
  <c r="K128" i="13" s="1"/>
  <c r="J128" i="13"/>
  <c r="K104" i="13"/>
  <c r="K105" i="13" s="1"/>
  <c r="J105" i="13"/>
  <c r="K152" i="12"/>
  <c r="K153" i="12" s="1"/>
  <c r="J153" i="12"/>
  <c r="K103" i="12"/>
  <c r="K104" i="12" s="1"/>
  <c r="J104" i="12"/>
  <c r="F128" i="12"/>
  <c r="F129" i="12" s="1"/>
  <c r="L128" i="12"/>
  <c r="L129" i="12" s="1"/>
  <c r="J128" i="12"/>
  <c r="K82" i="11"/>
  <c r="K83" i="11" s="1"/>
  <c r="J83" i="11"/>
  <c r="K131" i="11"/>
  <c r="K132" i="11" s="1"/>
  <c r="J132" i="11"/>
  <c r="F107" i="11"/>
  <c r="F108" i="11" s="1"/>
  <c r="L107" i="11"/>
  <c r="L108" i="11" s="1"/>
  <c r="J107" i="11"/>
  <c r="K128" i="12" l="1"/>
  <c r="K129" i="12" s="1"/>
  <c r="J129" i="12"/>
  <c r="K107" i="11"/>
  <c r="K108" i="11" s="1"/>
  <c r="J108" i="11"/>
  <c r="I8" i="7" l="1"/>
  <c r="F8" i="7"/>
  <c r="I7" i="7"/>
  <c r="F7" i="7"/>
  <c r="I6" i="7"/>
  <c r="I5" i="7"/>
  <c r="I4" i="7"/>
  <c r="J9" i="4" l="1"/>
  <c r="I9" i="4"/>
  <c r="H9" i="4"/>
  <c r="G9" i="4"/>
  <c r="K7" i="4"/>
  <c r="K5" i="4"/>
  <c r="K9" i="4" s="1"/>
  <c r="I9" i="2" l="1"/>
  <c r="J9" i="2"/>
  <c r="K7" i="2"/>
  <c r="H9" i="2"/>
  <c r="G9" i="2"/>
  <c r="K8" i="2" l="1"/>
  <c r="K5" i="2"/>
  <c r="K9" i="2" s="1"/>
</calcChain>
</file>

<file path=xl/sharedStrings.xml><?xml version="1.0" encoding="utf-8"?>
<sst xmlns="http://schemas.openxmlformats.org/spreadsheetml/2006/main" count="861" uniqueCount="124">
  <si>
    <t>Loan No</t>
  </si>
  <si>
    <t xml:space="preserve">Nature of  Loan </t>
  </si>
  <si>
    <t>EDL</t>
  </si>
  <si>
    <t xml:space="preserve">Bank </t>
  </si>
  <si>
    <t>SL</t>
  </si>
  <si>
    <t xml:space="preserve">Rate of Interest </t>
  </si>
  <si>
    <t xml:space="preserve">Per quarter Installment </t>
  </si>
  <si>
    <t>Outstanding  as on 30-Sep-2020</t>
  </si>
  <si>
    <t>Short Term Loan</t>
  </si>
  <si>
    <t xml:space="preserve">Currency </t>
  </si>
  <si>
    <t>USD</t>
  </si>
  <si>
    <t>PGCL</t>
  </si>
  <si>
    <t>Long Term  Loan</t>
  </si>
  <si>
    <t>Total</t>
  </si>
  <si>
    <t>Special  remarks</t>
  </si>
  <si>
    <t>EGMCL</t>
  </si>
  <si>
    <t>P-CIPL/2006/1</t>
  </si>
  <si>
    <t>Loang Term  Loan</t>
  </si>
  <si>
    <t xml:space="preserve">Bangladesh Bank Stimulas Loan </t>
  </si>
  <si>
    <t>BDT</t>
  </si>
  <si>
    <t>Loan to EGMCL</t>
  </si>
  <si>
    <t>Need details of partial TT payment</t>
  </si>
  <si>
    <t>Already received in Oct 20</t>
  </si>
  <si>
    <t>Loan 1&amp;2</t>
  </si>
  <si>
    <t>Interest rate</t>
  </si>
  <si>
    <t>OD</t>
  </si>
  <si>
    <t>Duration
(Days)</t>
  </si>
  <si>
    <t>Date of disbursement of fund</t>
  </si>
  <si>
    <t>Maturity date</t>
  </si>
  <si>
    <t>Interest Rate
(% PA)</t>
  </si>
  <si>
    <t>Amount (US$)</t>
  </si>
  <si>
    <t>Monthly interest
(US$)</t>
  </si>
  <si>
    <t>Planned roll back
DATE</t>
  </si>
  <si>
    <t>SCB - STL</t>
  </si>
  <si>
    <t>EDL - STL</t>
  </si>
  <si>
    <t>*Another STL from EDL of USD1M is to converted to long term loan, hence not been captured here.</t>
  </si>
  <si>
    <t>28th Nov</t>
  </si>
  <si>
    <t>**Roll Back can be done via using our budget account balance itself, thereofre is planned in Nov'20 (Before salaries)</t>
  </si>
  <si>
    <t>a</t>
  </si>
  <si>
    <t>b</t>
  </si>
  <si>
    <t>c=a+b</t>
  </si>
  <si>
    <t>Deal No.</t>
  </si>
  <si>
    <t>Instalment Date</t>
  </si>
  <si>
    <t>Salary Month</t>
  </si>
  <si>
    <t>Principal repayment</t>
  </si>
  <si>
    <t>Balance principal amount</t>
  </si>
  <si>
    <t>Service charge @ 2%</t>
  </si>
  <si>
    <t>Total installment</t>
  </si>
  <si>
    <t>001 015940 291</t>
  </si>
  <si>
    <t>April 20</t>
  </si>
  <si>
    <t>001 015940 292</t>
  </si>
  <si>
    <t>May 20</t>
  </si>
  <si>
    <t>From</t>
  </si>
  <si>
    <t>To</t>
  </si>
  <si>
    <t>Days</t>
  </si>
  <si>
    <t>Interest @ 9%</t>
  </si>
  <si>
    <t>Interest @ 7%- to be refunded</t>
  </si>
  <si>
    <t>001 015940 293</t>
  </si>
  <si>
    <t>June 20</t>
  </si>
  <si>
    <t>Interest @ 4.5%- to be refunded</t>
  </si>
  <si>
    <t>001 015940 294</t>
  </si>
  <si>
    <t>July 20- 50%</t>
  </si>
  <si>
    <t>001 015940 295</t>
  </si>
  <si>
    <t>Govt. Stimulus Fund- GTL</t>
  </si>
  <si>
    <t>Salary month</t>
  </si>
  <si>
    <t>Loan Amount- BDT</t>
  </si>
  <si>
    <t>Service Charge</t>
  </si>
  <si>
    <t>1st Installment</t>
  </si>
  <si>
    <t>Last Installment</t>
  </si>
  <si>
    <t>Service charge / Interest payment</t>
  </si>
  <si>
    <t>MFS @ 0.4%</t>
  </si>
  <si>
    <t xml:space="preserve">Refund of interest </t>
  </si>
  <si>
    <t>Financing expense- Net</t>
  </si>
  <si>
    <t>Apr-20</t>
  </si>
  <si>
    <t>May-20</t>
  </si>
  <si>
    <t>Jun-20</t>
  </si>
  <si>
    <t>July-20- 50%</t>
  </si>
  <si>
    <t>Govt. Stimulus Fund- CIPL</t>
  </si>
  <si>
    <t>Govt. Stimulus Fund- PGCL</t>
  </si>
  <si>
    <t>July-20</t>
  </si>
  <si>
    <t>Loan disbursed</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</si>
  <si>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</si>
  <si>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</si>
  <si>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</si>
  <si>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</si>
  <si>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</si>
  <si>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</si>
  <si>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</si>
  <si>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</si>
  <si>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</si>
  <si>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</si>
  <si>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</si>
  <si>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</si>
  <si>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</si>
  <si>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</si>
  <si>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</si>
  <si>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</si>
  <si>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</si>
  <si>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</si>
  <si>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</si>
  <si>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Tickmark:</t>
  </si>
  <si>
    <t>[a]</t>
  </si>
  <si>
    <t>The Company availed above loans under the said facilities as per Bangladesh Bank BRPD circulars No.- 07,an amount of BDT  56,686,445 (USD 66,7292) for payment of workers salary for the month of June 2020 and an amount of BDT  50,175,867 (USD 59,0652) for payment of workers salary for the month of July 2020.</t>
  </si>
  <si>
    <t>a,b</t>
  </si>
  <si>
    <t>[b]</t>
  </si>
  <si>
    <t>Matched with notes to FS</t>
  </si>
  <si>
    <t>Total Loan addition during the year</t>
  </si>
  <si>
    <t>Conversion rate</t>
  </si>
  <si>
    <t>TL</t>
  </si>
  <si>
    <t>Total Loan repayment during the year</t>
  </si>
  <si>
    <t>Nurul Faruk Hasan &amp; Co.</t>
  </si>
  <si>
    <t>Chartered Accountants</t>
  </si>
  <si>
    <r>
      <rPr>
        <b/>
        <sz val="11"/>
        <color theme="1"/>
        <rFont val="Calibri"/>
        <family val="2"/>
      </rPr>
      <t>Prepared by:</t>
    </r>
    <r>
      <rPr>
        <sz val="11"/>
        <color theme="1"/>
        <rFont val="Calibri"/>
        <family val="2"/>
      </rPr>
      <t xml:space="preserve"> Mahdi Mohammad Mehrab</t>
    </r>
  </si>
  <si>
    <r>
      <rPr>
        <b/>
        <sz val="11"/>
        <color theme="1"/>
        <rFont val="Calibri"/>
        <family val="2"/>
      </rPr>
      <t xml:space="preserve">Date: </t>
    </r>
    <r>
      <rPr>
        <sz val="11"/>
        <color theme="1"/>
        <rFont val="Calibri"/>
        <family val="2"/>
      </rPr>
      <t>8/16/2021</t>
    </r>
  </si>
  <si>
    <r>
      <rPr>
        <b/>
        <sz val="11"/>
        <color theme="1"/>
        <rFont val="Calibri"/>
        <family val="2"/>
      </rPr>
      <t>Reviewed by:</t>
    </r>
    <r>
      <rPr>
        <sz val="11"/>
        <color theme="1"/>
        <rFont val="Calibri"/>
        <family val="2"/>
      </rPr>
      <t xml:space="preserve"> Rounak Rayhan Shuban</t>
    </r>
  </si>
  <si>
    <r>
      <rPr>
        <b/>
        <sz val="11"/>
        <color theme="1"/>
        <rFont val="Calibri"/>
        <family val="2"/>
      </rPr>
      <t>Date:</t>
    </r>
    <r>
      <rPr>
        <sz val="11"/>
        <color theme="1"/>
        <rFont val="Calibri"/>
        <family val="2"/>
      </rPr>
      <t xml:space="preserve"> 8/17/2021</t>
    </r>
  </si>
  <si>
    <r>
      <rPr>
        <b/>
        <sz val="11"/>
        <color theme="1"/>
        <rFont val="Calibri"/>
        <family val="2"/>
      </rPr>
      <t>Further reviewed by:</t>
    </r>
    <r>
      <rPr>
        <sz val="11"/>
        <color theme="1"/>
        <rFont val="Calibri"/>
        <family val="2"/>
      </rPr>
      <t xml:space="preserve"> Humaun Ahamed</t>
    </r>
  </si>
  <si>
    <r>
      <rPr>
        <b/>
        <sz val="11"/>
        <color theme="1"/>
        <rFont val="Calibri"/>
        <family val="2"/>
      </rPr>
      <t>Date:</t>
    </r>
    <r>
      <rPr>
        <sz val="11"/>
        <color theme="1"/>
        <rFont val="Calibri"/>
        <family val="2"/>
      </rPr>
      <t xml:space="preserve"> 8/19/2021</t>
    </r>
  </si>
  <si>
    <r>
      <rPr>
        <b/>
        <sz val="11"/>
        <color theme="1"/>
        <rFont val="Calibri"/>
        <family val="2"/>
      </rPr>
      <t>Name of the Client:</t>
    </r>
    <r>
      <rPr>
        <sz val="11"/>
        <color theme="1"/>
        <rFont val="Calibri"/>
        <family val="2"/>
      </rPr>
      <t xml:space="preserve"> Cosmopolitan Industries (Pvt.) Limited</t>
    </r>
  </si>
  <si>
    <r>
      <rPr>
        <b/>
        <sz val="11"/>
        <color theme="1"/>
        <rFont val="Calibri"/>
        <family val="2"/>
      </rPr>
      <t>Accounting Period:</t>
    </r>
    <r>
      <rPr>
        <sz val="11"/>
        <color theme="1"/>
        <rFont val="Calibri"/>
        <family val="2"/>
      </rPr>
      <t xml:space="preserve"> 01 July 2020 to 30 June 2021</t>
    </r>
  </si>
  <si>
    <t>Ref: BSL 100</t>
  </si>
  <si>
    <r>
      <rPr>
        <b/>
        <sz val="11"/>
        <color theme="1"/>
        <rFont val="Calibri"/>
        <family val="2"/>
      </rPr>
      <t>Purpose:</t>
    </r>
    <r>
      <rPr>
        <sz val="11"/>
        <color theme="1"/>
        <rFont val="Calibri"/>
        <family val="2"/>
      </rPr>
      <t xml:space="preserve"> Tie out of addition and repayment of Bangladesh bank stimulus loan and loan calculation.</t>
    </r>
  </si>
  <si>
    <t>Application to Bank and relevant salary sheet for stimulus loan for July 2020</t>
  </si>
  <si>
    <t>Ref.# SL 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</si>
</sst>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409]dd\-mmm\-yy;@"/>
    <numFmt numFmtId="166" formatCode="[$-409]d\-mmm\-yy;@"/>
    <numFmt numFmtId="167" formatCode="_(&quot;$&quot;* #,##0_);_(&quot;$&quot;* \(#,##0\);_(&quot;$&quot;* &quot;-&quot;??_);_(@_)"/>
    <numFmt numFmtId="168" formatCode="0.0%"/>
    <numFmt numFmtId="169"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rgb="FF000000"/>
      <name val="Arial"/>
      <family val="2"/>
    </font>
    <font>
      <b/>
      <sz val="10"/>
      <color theme="1"/>
      <name val="Calibri"/>
      <family val="2"/>
      <scheme val="minor"/>
    </font>
    <font>
      <sz val="9"/>
      <color theme="1"/>
      <name val="Calibri"/>
      <family val="2"/>
      <scheme val="minor"/>
    </font>
    <font>
      <sz val="10"/>
      <color theme="1"/>
      <name val="Calibri"/>
      <family val="2"/>
      <scheme val="minor"/>
    </font>
    <font>
      <sz val="9"/>
      <color rgb="FFFF0000"/>
      <name val="Calibri"/>
      <family val="2"/>
      <scheme val="minor"/>
    </font>
    <font>
      <b/>
      <i/>
      <sz val="11"/>
      <color theme="4"/>
      <name val="Calibri"/>
      <family val="2"/>
      <scheme val="minor"/>
    </font>
    <font>
      <b/>
      <sz val="10"/>
      <color theme="1"/>
      <name val="Arial"/>
      <family val="2"/>
    </font>
    <font>
      <sz val="11"/>
      <color theme="1"/>
      <name val="Calibri"/>
      <family val="2"/>
    </font>
    <font>
      <b/>
      <sz val="11"/>
      <color theme="1"/>
      <name val="Calibri"/>
      <family val="2"/>
    </font>
    <font>
      <b/>
      <sz val="11"/>
      <color theme="0"/>
      <name val="Calibri"/>
      <family val="2"/>
    </font>
    <font>
      <sz val="11"/>
      <color rgb="FFFF0000"/>
      <name val="Calibri"/>
      <family val="2"/>
    </font>
    <font>
      <b/>
      <sz val="11"/>
      <color rgb="FFFF0000"/>
      <name val="Calibri"/>
      <family val="2"/>
    </font>
    <font>
      <b/>
      <i/>
      <sz val="11"/>
      <color theme="4"/>
      <name val="Calibri"/>
      <family val="2"/>
    </font>
  </fonts>
  <fills count="10">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6" tint="-0.49998474074526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rgb="FF92D050"/>
        <bgColor indexed="64"/>
      </patternFill>
    </fill>
    <fill>
      <patternFill patternType="solid">
        <fgColor theme="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hair">
        <color auto="1"/>
      </right>
      <top style="medium">
        <color auto="1"/>
      </top>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thin">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thin">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hair">
        <color theme="0" tint="-0.499984740745262"/>
      </right>
      <top style="thin">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bottom style="hair">
        <color theme="0" tint="-0.499984740745262"/>
      </bottom>
      <diagonal/>
    </border>
    <border>
      <left/>
      <right style="hair">
        <color theme="0" tint="-0.499984740745262"/>
      </right>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thin">
        <color theme="0" tint="-0.499984740745262"/>
      </right>
      <top/>
      <bottom style="hair">
        <color theme="0" tint="-0.499984740745262"/>
      </bottom>
      <diagonal/>
    </border>
    <border>
      <left style="thin">
        <color rgb="FF000000"/>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19">
    <xf numFmtId="0" fontId="0" fillId="0" borderId="0" xfId="0"/>
    <xf numFmtId="0" fontId="0" fillId="0" borderId="0" xfId="0" applyAlignment="1">
      <alignment horizontal="center"/>
    </xf>
    <xf numFmtId="0" fontId="2" fillId="2" borderId="10" xfId="0" applyFont="1" applyFill="1" applyBorder="1" applyAlignment="1">
      <alignment horizontal="center" vertical="center"/>
    </xf>
    <xf numFmtId="164" fontId="0" fillId="0" borderId="9" xfId="1" applyNumberFormat="1" applyFont="1" applyBorder="1" applyAlignment="1">
      <alignment horizontal="center"/>
    </xf>
    <xf numFmtId="0" fontId="0" fillId="0" borderId="10" xfId="0" applyBorder="1"/>
    <xf numFmtId="9" fontId="0" fillId="0" borderId="10" xfId="0" applyNumberFormat="1" applyBorder="1"/>
    <xf numFmtId="164" fontId="0" fillId="0" borderId="10" xfId="1" applyNumberFormat="1" applyFont="1" applyBorder="1"/>
    <xf numFmtId="164" fontId="0" fillId="0" borderId="10" xfId="0" applyNumberFormat="1" applyBorder="1"/>
    <xf numFmtId="0" fontId="0" fillId="0" borderId="12" xfId="0" applyBorder="1"/>
    <xf numFmtId="10" fontId="4" fillId="0" borderId="10" xfId="2" applyNumberFormat="1" applyFont="1" applyBorder="1"/>
    <xf numFmtId="164" fontId="0" fillId="0" borderId="9" xfId="1" applyNumberFormat="1" applyFont="1" applyBorder="1"/>
    <xf numFmtId="0" fontId="0" fillId="3" borderId="13" xfId="0" applyFill="1" applyBorder="1"/>
    <xf numFmtId="0" fontId="0" fillId="3" borderId="14" xfId="0" applyFill="1" applyBorder="1"/>
    <xf numFmtId="164" fontId="0" fillId="3" borderId="14" xfId="0" applyNumberFormat="1" applyFill="1" applyBorder="1"/>
    <xf numFmtId="0" fontId="0" fillId="3" borderId="15" xfId="0" applyFill="1" applyBorder="1"/>
    <xf numFmtId="0" fontId="0" fillId="4" borderId="0" xfId="0" applyFill="1"/>
    <xf numFmtId="0" fontId="0" fillId="0" borderId="0" xfId="0" applyAlignment="1">
      <alignment wrapText="1"/>
    </xf>
    <xf numFmtId="0" fontId="0" fillId="0" borderId="10" xfId="0" applyBorder="1" applyAlignment="1">
      <alignment wrapText="1"/>
    </xf>
    <xf numFmtId="0" fontId="0" fillId="3" borderId="14" xfId="0" applyFill="1" applyBorder="1" applyAlignment="1">
      <alignment wrapText="1"/>
    </xf>
    <xf numFmtId="9" fontId="0" fillId="0" borderId="10" xfId="0" applyNumberFormat="1" applyBorder="1" applyAlignment="1">
      <alignment wrapText="1"/>
    </xf>
    <xf numFmtId="164" fontId="0" fillId="0" borderId="23" xfId="1" applyNumberFormat="1" applyFont="1"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0" borderId="3" xfId="0" applyBorder="1" applyAlignment="1">
      <alignment horizontal="center" vertical="center"/>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6" fillId="0" borderId="25" xfId="0" applyFont="1" applyBorder="1" applyAlignment="1">
      <alignment horizontal="center" vertical="center"/>
    </xf>
    <xf numFmtId="10" fontId="7" fillId="0" borderId="26" xfId="0" applyNumberFormat="1" applyFont="1" applyBorder="1" applyAlignment="1">
      <alignment vertical="center"/>
    </xf>
    <xf numFmtId="164" fontId="6" fillId="0" borderId="2" xfId="1" applyNumberFormat="1" applyFont="1" applyBorder="1" applyAlignment="1">
      <alignment horizontal="center" vertical="center"/>
    </xf>
    <xf numFmtId="164" fontId="6" fillId="0" borderId="2" xfId="1" applyNumberFormat="1" applyFont="1" applyBorder="1" applyAlignment="1">
      <alignment vertical="center"/>
    </xf>
    <xf numFmtId="15" fontId="8" fillId="0" borderId="2" xfId="0" applyNumberFormat="1" applyFont="1" applyBorder="1" applyAlignment="1">
      <alignment horizontal="center" vertical="center"/>
    </xf>
    <xf numFmtId="0" fontId="6" fillId="0" borderId="27" xfId="0" applyFont="1" applyBorder="1" applyAlignment="1">
      <alignment horizontal="center" vertical="center"/>
    </xf>
    <xf numFmtId="15" fontId="6" fillId="0" borderId="3" xfId="0" applyNumberFormat="1" applyFont="1" applyBorder="1" applyAlignment="1">
      <alignment horizontal="center" vertical="center"/>
    </xf>
    <xf numFmtId="10" fontId="7" fillId="0" borderId="0" xfId="0" applyNumberFormat="1" applyFont="1" applyAlignment="1">
      <alignment vertical="center"/>
    </xf>
    <xf numFmtId="164" fontId="6" fillId="0" borderId="3" xfId="1" applyNumberFormat="1" applyFont="1" applyBorder="1" applyAlignment="1">
      <alignment horizontal="center" vertical="center"/>
    </xf>
    <xf numFmtId="164" fontId="6" fillId="0" borderId="3" xfId="1" applyNumberFormat="1" applyFont="1" applyBorder="1" applyAlignment="1">
      <alignment vertical="center"/>
    </xf>
    <xf numFmtId="15" fontId="8" fillId="0" borderId="3" xfId="0" applyNumberFormat="1" applyFont="1" applyBorder="1" applyAlignment="1">
      <alignment horizontal="center" vertical="center"/>
    </xf>
    <xf numFmtId="0" fontId="0" fillId="0" borderId="4" xfId="0" applyBorder="1" applyAlignment="1">
      <alignment horizontal="center" vertical="center"/>
    </xf>
    <xf numFmtId="0" fontId="6" fillId="0" borderId="28" xfId="0" applyFont="1" applyBorder="1" applyAlignment="1">
      <alignment horizontal="center" vertical="center"/>
    </xf>
    <xf numFmtId="15" fontId="6" fillId="0" borderId="4" xfId="0" applyNumberFormat="1" applyFont="1" applyBorder="1" applyAlignment="1">
      <alignment horizontal="center" vertical="center"/>
    </xf>
    <xf numFmtId="10" fontId="7" fillId="0" borderId="29" xfId="0" applyNumberFormat="1" applyFont="1" applyBorder="1" applyAlignment="1">
      <alignment vertical="center"/>
    </xf>
    <xf numFmtId="164" fontId="6" fillId="0" borderId="4" xfId="1" applyNumberFormat="1" applyFont="1" applyBorder="1" applyAlignment="1">
      <alignment horizontal="center" vertical="center"/>
    </xf>
    <xf numFmtId="164" fontId="6" fillId="0" borderId="4" xfId="1" applyNumberFormat="1" applyFont="1" applyBorder="1" applyAlignment="1">
      <alignment vertical="center"/>
    </xf>
    <xf numFmtId="0" fontId="7" fillId="0" borderId="0" xfId="0" applyFont="1" applyAlignment="1">
      <alignment vertical="center"/>
    </xf>
    <xf numFmtId="15" fontId="6" fillId="0" borderId="2" xfId="0" applyNumberFormat="1" applyFont="1" applyFill="1" applyBorder="1" applyAlignment="1">
      <alignment horizontal="center" vertical="center"/>
    </xf>
    <xf numFmtId="15" fontId="6" fillId="0" borderId="3" xfId="0" applyNumberFormat="1" applyFont="1" applyFill="1" applyBorder="1" applyAlignment="1">
      <alignment horizontal="center" vertical="center"/>
    </xf>
    <xf numFmtId="0" fontId="0" fillId="0" borderId="24" xfId="0" applyBorder="1"/>
    <xf numFmtId="164" fontId="0" fillId="0" borderId="0" xfId="1" applyNumberFormat="1" applyFont="1"/>
    <xf numFmtId="0" fontId="0" fillId="0" borderId="18" xfId="0" applyBorder="1" applyAlignment="1">
      <alignment vertical="center"/>
    </xf>
    <xf numFmtId="0" fontId="0" fillId="0" borderId="20" xfId="0" applyBorder="1"/>
    <xf numFmtId="164" fontId="3" fillId="0" borderId="24" xfId="0" applyNumberFormat="1" applyFont="1" applyBorder="1"/>
    <xf numFmtId="0" fontId="0" fillId="0" borderId="18" xfId="0" applyBorder="1" applyAlignment="1">
      <alignment horizontal="center"/>
    </xf>
    <xf numFmtId="15" fontId="0" fillId="0" borderId="23" xfId="0" applyNumberFormat="1" applyBorder="1" applyAlignment="1">
      <alignment horizontal="center"/>
    </xf>
    <xf numFmtId="0" fontId="3" fillId="0" borderId="24" xfId="0" applyFont="1" applyBorder="1" applyAlignment="1">
      <alignment horizontal="center"/>
    </xf>
    <xf numFmtId="164" fontId="3" fillId="0" borderId="24" xfId="1" applyNumberFormat="1" applyFont="1" applyBorder="1"/>
    <xf numFmtId="164" fontId="1" fillId="0" borderId="23" xfId="1" applyNumberFormat="1" applyFont="1" applyBorder="1"/>
    <xf numFmtId="0" fontId="2" fillId="5" borderId="16"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1" fillId="0" borderId="0" xfId="0" applyFont="1"/>
    <xf numFmtId="0" fontId="9" fillId="0" borderId="0" xfId="0" applyFont="1" applyAlignment="1">
      <alignment horizontal="center" vertical="center"/>
    </xf>
    <xf numFmtId="164" fontId="1" fillId="0" borderId="0" xfId="1" applyNumberFormat="1" applyFont="1"/>
    <xf numFmtId="0" fontId="3" fillId="6" borderId="16"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23" xfId="0" applyFont="1" applyBorder="1" applyAlignment="1">
      <alignment horizontal="center" vertical="center" wrapText="1"/>
    </xf>
    <xf numFmtId="164" fontId="1" fillId="3" borderId="23" xfId="1" applyNumberFormat="1" applyFont="1" applyFill="1" applyBorder="1" applyAlignment="1">
      <alignment vertical="center"/>
    </xf>
    <xf numFmtId="0" fontId="3" fillId="0" borderId="19" xfId="0" applyFont="1" applyBorder="1" applyAlignment="1">
      <alignment horizontal="center" vertical="center" wrapText="1"/>
    </xf>
    <xf numFmtId="164" fontId="1" fillId="0" borderId="0" xfId="1" applyNumberFormat="1" applyFont="1" applyFill="1"/>
    <xf numFmtId="0" fontId="1" fillId="0" borderId="18" xfId="0" applyFont="1" applyBorder="1" applyAlignment="1">
      <alignment horizontal="center"/>
    </xf>
    <xf numFmtId="165" fontId="1" fillId="0" borderId="31" xfId="0" applyNumberFormat="1" applyFont="1" applyBorder="1" applyAlignment="1">
      <alignment horizontal="center"/>
    </xf>
    <xf numFmtId="0" fontId="1" fillId="0" borderId="23" xfId="0" quotePrefix="1" applyFont="1" applyBorder="1" applyAlignment="1">
      <alignment horizontal="center"/>
    </xf>
    <xf numFmtId="164" fontId="1" fillId="0" borderId="19" xfId="0" applyNumberFormat="1" applyFont="1" applyBorder="1"/>
    <xf numFmtId="0" fontId="1" fillId="0" borderId="20" xfId="0" applyFont="1" applyBorder="1"/>
    <xf numFmtId="0" fontId="1" fillId="0" borderId="32" xfId="0" applyFont="1" applyBorder="1"/>
    <xf numFmtId="0" fontId="1" fillId="0" borderId="24" xfId="0" applyFont="1" applyBorder="1"/>
    <xf numFmtId="164" fontId="3" fillId="0" borderId="21" xfId="1" applyNumberFormat="1" applyFont="1" applyBorder="1"/>
    <xf numFmtId="0" fontId="1" fillId="0" borderId="0" xfId="0" applyFont="1" applyAlignment="1">
      <alignment horizontal="center"/>
    </xf>
    <xf numFmtId="0" fontId="3" fillId="6" borderId="22" xfId="0" applyFont="1" applyFill="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15" fontId="1" fillId="0" borderId="23" xfId="0" applyNumberFormat="1" applyFont="1" applyBorder="1" applyAlignment="1">
      <alignment horizontal="center"/>
    </xf>
    <xf numFmtId="164" fontId="1" fillId="0" borderId="23" xfId="0" applyNumberFormat="1" applyFont="1" applyBorder="1" applyAlignment="1">
      <alignment horizontal="center"/>
    </xf>
    <xf numFmtId="164" fontId="1" fillId="0" borderId="23" xfId="0" applyNumberFormat="1" applyFont="1" applyBorder="1"/>
    <xf numFmtId="164" fontId="1" fillId="0" borderId="19" xfId="1" applyNumberFormat="1" applyFont="1" applyBorder="1"/>
    <xf numFmtId="164" fontId="1" fillId="0" borderId="0" xfId="0" applyNumberFormat="1" applyFont="1"/>
    <xf numFmtId="0" fontId="10" fillId="0" borderId="0" xfId="0" applyFont="1" applyAlignment="1">
      <alignment vertical="center"/>
    </xf>
    <xf numFmtId="0" fontId="2" fillId="7" borderId="16" xfId="0" applyFont="1" applyFill="1" applyBorder="1" applyAlignment="1">
      <alignment horizontal="center" vertical="center" wrapText="1"/>
    </xf>
    <xf numFmtId="0" fontId="2" fillId="7" borderId="22" xfId="0" applyFont="1" applyFill="1" applyBorder="1" applyAlignment="1">
      <alignment horizontal="center" vertical="center" wrapText="1"/>
    </xf>
    <xf numFmtId="168" fontId="0" fillId="0" borderId="23" xfId="2" applyNumberFormat="1" applyFont="1" applyBorder="1" applyAlignment="1">
      <alignment vertical="center"/>
    </xf>
    <xf numFmtId="43" fontId="0" fillId="0" borderId="23" xfId="1" applyFont="1" applyBorder="1" applyAlignment="1">
      <alignment vertical="center"/>
    </xf>
    <xf numFmtId="15" fontId="0" fillId="0" borderId="23" xfId="0" quotePrefix="1" applyNumberFormat="1" applyBorder="1" applyAlignment="1">
      <alignment horizontal="center" vertical="center"/>
    </xf>
    <xf numFmtId="0" fontId="0" fillId="0" borderId="20" xfId="0" applyBorder="1" applyAlignment="1">
      <alignment vertical="center"/>
    </xf>
    <xf numFmtId="164" fontId="10" fillId="0" borderId="24" xfId="1" applyNumberFormat="1" applyFont="1" applyBorder="1" applyAlignment="1">
      <alignment vertical="center"/>
    </xf>
    <xf numFmtId="0" fontId="0" fillId="0" borderId="24" xfId="0" applyBorder="1" applyAlignment="1">
      <alignment vertical="center"/>
    </xf>
    <xf numFmtId="164" fontId="0" fillId="0" borderId="19" xfId="1" applyNumberFormat="1" applyFont="1" applyBorder="1" applyAlignment="1">
      <alignment vertical="center"/>
    </xf>
    <xf numFmtId="164" fontId="10" fillId="0" borderId="21" xfId="1" applyNumberFormat="1" applyFont="1" applyBorder="1" applyAlignment="1">
      <alignment vertical="center"/>
    </xf>
    <xf numFmtId="167" fontId="1" fillId="0" borderId="0" xfId="3" applyNumberFormat="1" applyFont="1"/>
    <xf numFmtId="164" fontId="1" fillId="0" borderId="35" xfId="1" applyNumberFormat="1" applyFont="1" applyFill="1" applyBorder="1" applyAlignment="1">
      <alignment horizontal="center" vertical="center" wrapText="1"/>
    </xf>
    <xf numFmtId="0" fontId="0" fillId="0" borderId="23" xfId="0" quotePrefix="1" applyBorder="1" applyAlignment="1">
      <alignment horizontal="center"/>
    </xf>
    <xf numFmtId="164" fontId="0" fillId="0" borderId="23" xfId="1" applyNumberFormat="1" applyFont="1" applyBorder="1"/>
    <xf numFmtId="164" fontId="0" fillId="0" borderId="23" xfId="0" applyNumberFormat="1" applyBorder="1" applyAlignment="1">
      <alignment horizontal="center"/>
    </xf>
    <xf numFmtId="164" fontId="0" fillId="0" borderId="23" xfId="0" applyNumberFormat="1" applyBorder="1"/>
    <xf numFmtId="164" fontId="0" fillId="0" borderId="19" xfId="1" applyNumberFormat="1" applyFont="1" applyBorder="1"/>
    <xf numFmtId="164" fontId="3" fillId="3" borderId="24" xfId="1" applyNumberFormat="1" applyFont="1" applyFill="1" applyBorder="1"/>
    <xf numFmtId="164" fontId="10" fillId="3" borderId="21" xfId="1" applyNumberFormat="1" applyFont="1" applyFill="1" applyBorder="1"/>
    <xf numFmtId="0" fontId="0" fillId="0" borderId="32" xfId="0" applyBorder="1" applyAlignment="1">
      <alignment vertical="center"/>
    </xf>
    <xf numFmtId="165" fontId="0" fillId="0" borderId="31" xfId="0" applyNumberFormat="1" applyBorder="1" applyAlignment="1">
      <alignment horizontal="center" vertical="center"/>
    </xf>
    <xf numFmtId="0" fontId="0" fillId="0" borderId="31" xfId="0" applyBorder="1" applyAlignment="1">
      <alignment horizontal="center"/>
    </xf>
    <xf numFmtId="0" fontId="0" fillId="0" borderId="32" xfId="0" applyBorder="1"/>
    <xf numFmtId="165" fontId="0" fillId="0" borderId="31" xfId="0" applyNumberFormat="1" applyBorder="1" applyAlignment="1">
      <alignment horizontal="center"/>
    </xf>
    <xf numFmtId="0" fontId="11" fillId="9" borderId="37" xfId="0" applyFont="1" applyFill="1" applyBorder="1"/>
    <xf numFmtId="164" fontId="11" fillId="9" borderId="0" xfId="0" applyNumberFormat="1" applyFont="1" applyFill="1"/>
    <xf numFmtId="169" fontId="11" fillId="9" borderId="0" xfId="0" applyNumberFormat="1" applyFont="1" applyFill="1" applyAlignment="1">
      <alignment horizontal="left"/>
    </xf>
    <xf numFmtId="0" fontId="12" fillId="9" borderId="0" xfId="0" applyFont="1" applyFill="1"/>
    <xf numFmtId="0" fontId="11" fillId="9" borderId="0" xfId="0" applyFont="1" applyFill="1"/>
    <xf numFmtId="0" fontId="11" fillId="0" borderId="0" xfId="0" applyFont="1"/>
    <xf numFmtId="0" fontId="11" fillId="0" borderId="0" xfId="0" applyFont="1" applyAlignment="1">
      <alignment horizontal="center"/>
    </xf>
    <xf numFmtId="164" fontId="11" fillId="0" borderId="0" xfId="1" applyNumberFormat="1" applyFont="1"/>
    <xf numFmtId="0" fontId="11" fillId="0" borderId="0" xfId="0" applyFont="1" applyAlignment="1">
      <alignment vertical="center"/>
    </xf>
    <xf numFmtId="0" fontId="12" fillId="0" borderId="0" xfId="0" applyFont="1" applyAlignment="1">
      <alignment vertical="center"/>
    </xf>
    <xf numFmtId="0" fontId="13" fillId="5" borderId="16" xfId="0" applyFont="1" applyFill="1" applyBorder="1" applyAlignment="1">
      <alignment horizontal="center" vertical="center" wrapText="1"/>
    </xf>
    <xf numFmtId="0" fontId="13" fillId="5" borderId="30" xfId="0" applyFont="1" applyFill="1" applyBorder="1" applyAlignment="1">
      <alignment horizontal="center" vertical="center" wrapText="1"/>
    </xf>
    <xf numFmtId="0" fontId="13" fillId="5" borderId="22" xfId="0" applyFont="1" applyFill="1" applyBorder="1" applyAlignment="1">
      <alignment horizontal="center" vertical="center" wrapText="1"/>
    </xf>
    <xf numFmtId="0" fontId="11" fillId="0" borderId="18" xfId="0" applyFont="1" applyBorder="1" applyAlignment="1">
      <alignment vertical="center"/>
    </xf>
    <xf numFmtId="165" fontId="11" fillId="0" borderId="31" xfId="0" applyNumberFormat="1" applyFont="1" applyBorder="1" applyAlignment="1">
      <alignment horizontal="center" vertical="center"/>
    </xf>
    <xf numFmtId="164" fontId="11" fillId="0" borderId="23" xfId="1" applyNumberFormat="1" applyFont="1" applyBorder="1" applyAlignment="1">
      <alignment vertical="center"/>
    </xf>
    <xf numFmtId="168" fontId="11" fillId="0" borderId="23" xfId="2" applyNumberFormat="1" applyFont="1" applyBorder="1" applyAlignment="1">
      <alignment vertical="center"/>
    </xf>
    <xf numFmtId="43" fontId="11" fillId="0" borderId="23" xfId="1" applyFont="1" applyBorder="1" applyAlignment="1">
      <alignment vertical="center"/>
    </xf>
    <xf numFmtId="15" fontId="11" fillId="0" borderId="23" xfId="0" quotePrefix="1" applyNumberFormat="1" applyFont="1" applyBorder="1" applyAlignment="1">
      <alignment horizontal="center" vertical="center"/>
    </xf>
    <xf numFmtId="164" fontId="11" fillId="0" borderId="0" xfId="1" applyNumberFormat="1" applyFont="1" applyAlignment="1">
      <alignment vertical="center"/>
    </xf>
    <xf numFmtId="16" fontId="11" fillId="0" borderId="18" xfId="0" applyNumberFormat="1" applyFont="1" applyBorder="1" applyAlignment="1">
      <alignment horizontal="left" vertical="center"/>
    </xf>
    <xf numFmtId="164" fontId="11" fillId="8" borderId="23" xfId="1" applyNumberFormat="1" applyFont="1" applyFill="1" applyBorder="1" applyAlignment="1">
      <alignment vertical="center"/>
    </xf>
    <xf numFmtId="0" fontId="11" fillId="0" borderId="20" xfId="0" applyFont="1" applyBorder="1" applyAlignment="1">
      <alignment vertical="center"/>
    </xf>
    <xf numFmtId="0" fontId="11" fillId="0" borderId="32" xfId="0" applyFont="1" applyBorder="1" applyAlignment="1">
      <alignment vertical="center"/>
    </xf>
    <xf numFmtId="164" fontId="12" fillId="0" borderId="24" xfId="1" applyNumberFormat="1" applyFont="1" applyBorder="1" applyAlignment="1">
      <alignment vertical="center"/>
    </xf>
    <xf numFmtId="0" fontId="11" fillId="0" borderId="24" xfId="0" applyFont="1" applyBorder="1" applyAlignment="1">
      <alignment vertical="center"/>
    </xf>
    <xf numFmtId="167" fontId="11" fillId="0" borderId="0" xfId="3" applyNumberFormat="1" applyFont="1"/>
    <xf numFmtId="43" fontId="11" fillId="0" borderId="0" xfId="0" applyNumberFormat="1" applyFont="1"/>
    <xf numFmtId="0" fontId="12" fillId="0" borderId="1" xfId="0" applyFont="1" applyBorder="1" applyAlignment="1">
      <alignment horizontal="center"/>
    </xf>
    <xf numFmtId="0" fontId="12" fillId="0" borderId="1" xfId="0" applyFont="1" applyBorder="1"/>
    <xf numFmtId="164" fontId="14" fillId="0" borderId="1" xfId="0" applyNumberFormat="1" applyFont="1" applyBorder="1"/>
    <xf numFmtId="0" fontId="14" fillId="0" borderId="1" xfId="0" applyFont="1" applyBorder="1" applyAlignment="1">
      <alignment horizontal="center"/>
    </xf>
    <xf numFmtId="164" fontId="14" fillId="0" borderId="1" xfId="0" applyNumberFormat="1" applyFont="1" applyBorder="1" applyAlignment="1">
      <alignment horizontal="center"/>
    </xf>
    <xf numFmtId="0" fontId="11" fillId="0" borderId="1" xfId="0" applyFont="1" applyBorder="1"/>
    <xf numFmtId="0" fontId="15" fillId="0" borderId="0" xfId="0" applyFont="1" applyAlignment="1">
      <alignment horizontal="right" vertical="center"/>
    </xf>
    <xf numFmtId="0" fontId="14" fillId="0" borderId="0" xfId="0" applyFont="1"/>
    <xf numFmtId="164" fontId="14" fillId="0" borderId="0" xfId="0" applyNumberFormat="1" applyFont="1"/>
    <xf numFmtId="0" fontId="16" fillId="0" borderId="0" xfId="0" applyFont="1" applyAlignment="1">
      <alignment horizontal="center" vertical="center"/>
    </xf>
    <xf numFmtId="164" fontId="11" fillId="0" borderId="0" xfId="0" applyNumberFormat="1" applyFont="1"/>
    <xf numFmtId="0" fontId="12" fillId="6" borderId="16" xfId="0"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23" xfId="0" applyFont="1" applyBorder="1" applyAlignment="1">
      <alignment horizontal="center" vertical="center" wrapText="1"/>
    </xf>
    <xf numFmtId="164" fontId="11" fillId="3" borderId="23" xfId="1" applyNumberFormat="1" applyFont="1" applyFill="1" applyBorder="1" applyAlignment="1">
      <alignment vertical="center"/>
    </xf>
    <xf numFmtId="0" fontId="12" fillId="0" borderId="19" xfId="0" applyFont="1" applyBorder="1" applyAlignment="1">
      <alignment horizontal="center" vertical="center" wrapText="1"/>
    </xf>
    <xf numFmtId="164" fontId="11" fillId="0" borderId="0" xfId="1" applyNumberFormat="1" applyFont="1" applyFill="1"/>
    <xf numFmtId="0" fontId="11" fillId="0" borderId="18" xfId="0" applyFont="1" applyBorder="1" applyAlignment="1">
      <alignment horizontal="center"/>
    </xf>
    <xf numFmtId="166" fontId="11" fillId="0" borderId="31" xfId="0" applyNumberFormat="1" applyFont="1" applyBorder="1" applyAlignment="1">
      <alignment horizontal="center"/>
    </xf>
    <xf numFmtId="0" fontId="11" fillId="0" borderId="23" xfId="0" quotePrefix="1" applyFont="1" applyBorder="1" applyAlignment="1">
      <alignment horizontal="center"/>
    </xf>
    <xf numFmtId="164" fontId="11" fillId="3" borderId="23" xfId="1" applyNumberFormat="1" applyFont="1" applyFill="1" applyBorder="1"/>
    <xf numFmtId="164" fontId="11" fillId="0" borderId="23" xfId="1" applyNumberFormat="1" applyFont="1" applyBorder="1"/>
    <xf numFmtId="164" fontId="11" fillId="0" borderId="19" xfId="0" applyNumberFormat="1" applyFont="1" applyBorder="1"/>
    <xf numFmtId="164" fontId="11" fillId="8" borderId="23" xfId="1" applyNumberFormat="1" applyFont="1" applyFill="1" applyBorder="1"/>
    <xf numFmtId="164" fontId="12" fillId="0" borderId="0" xfId="0" applyNumberFormat="1" applyFont="1"/>
    <xf numFmtId="0" fontId="11" fillId="0" borderId="20" xfId="0" applyFont="1" applyBorder="1"/>
    <xf numFmtId="0" fontId="11" fillId="0" borderId="32" xfId="0" applyFont="1" applyBorder="1"/>
    <xf numFmtId="0" fontId="11" fillId="0" borderId="24" xfId="0" applyFont="1" applyBorder="1"/>
    <xf numFmtId="164" fontId="12" fillId="0" borderId="24" xfId="1" applyNumberFormat="1" applyFont="1" applyBorder="1"/>
    <xf numFmtId="164" fontId="12" fillId="0" borderId="21" xfId="1" applyNumberFormat="1" applyFont="1" applyBorder="1"/>
    <xf numFmtId="0" fontId="12" fillId="6" borderId="22" xfId="0" applyFont="1" applyFill="1" applyBorder="1" applyAlignment="1">
      <alignment horizontal="center" vertical="center"/>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5" xfId="0" applyFont="1" applyBorder="1" applyAlignment="1">
      <alignment horizontal="center" vertical="center"/>
    </xf>
    <xf numFmtId="0" fontId="12" fillId="0" borderId="36" xfId="0" applyFont="1" applyBorder="1" applyAlignment="1">
      <alignment horizontal="center" vertical="center" wrapText="1"/>
    </xf>
    <xf numFmtId="15" fontId="11" fillId="0" borderId="23" xfId="0" applyNumberFormat="1" applyFont="1" applyBorder="1" applyAlignment="1">
      <alignment horizontal="center"/>
    </xf>
    <xf numFmtId="164" fontId="11" fillId="0" borderId="23" xfId="0" applyNumberFormat="1" applyFont="1" applyBorder="1" applyAlignment="1">
      <alignment horizontal="center"/>
    </xf>
    <xf numFmtId="164" fontId="11" fillId="0" borderId="23" xfId="0" applyNumberFormat="1" applyFont="1" applyBorder="1"/>
    <xf numFmtId="164" fontId="11" fillId="0" borderId="19" xfId="1" applyNumberFormat="1" applyFont="1" applyBorder="1"/>
    <xf numFmtId="0" fontId="12" fillId="0" borderId="24" xfId="0" applyFont="1" applyBorder="1" applyAlignment="1">
      <alignment horizontal="center"/>
    </xf>
    <xf numFmtId="164" fontId="12" fillId="0" borderId="24" xfId="0" applyNumberFormat="1" applyFont="1" applyBorder="1"/>
    <xf numFmtId="165" fontId="11" fillId="0" borderId="31" xfId="0" applyNumberFormat="1" applyFont="1" applyBorder="1" applyAlignment="1">
      <alignment horizontal="center"/>
    </xf>
    <xf numFmtId="164" fontId="11" fillId="9" borderId="0" xfId="1" applyNumberFormat="1" applyFont="1" applyFill="1"/>
    <xf numFmtId="0" fontId="15" fillId="9" borderId="0" xfId="0" applyFont="1" applyFill="1" applyAlignment="1">
      <alignment horizontal="left"/>
    </xf>
    <xf numFmtId="0" fontId="11" fillId="9" borderId="0" xfId="0" applyFont="1" applyFill="1" applyAlignment="1">
      <alignment horizontal="left" vertical="top"/>
    </xf>
    <xf numFmtId="0" fontId="11" fillId="9" borderId="0" xfId="0" applyFont="1" applyFill="1" applyAlignment="1">
      <alignment horizontal="left" vertical="top" wrapText="1"/>
    </xf>
    <xf numFmtId="0" fontId="11" fillId="9" borderId="0" xfId="0" applyFont="1" applyFill="1" applyAlignment="1">
      <alignment wrapText="1"/>
    </xf>
    <xf numFmtId="0" fontId="14" fillId="0" borderId="0" xfId="0" applyFont="1" applyAlignment="1">
      <alignment horizontal="left" wrapText="1"/>
    </xf>
    <xf numFmtId="0" fontId="14" fillId="0" borderId="1" xfId="0" applyFont="1" applyBorder="1" applyAlignment="1">
      <alignment horizontal="left"/>
    </xf>
    <xf numFmtId="0" fontId="12" fillId="9" borderId="0" xfId="0" applyFont="1" applyFill="1" applyAlignment="1">
      <alignment horizontal="center"/>
    </xf>
    <xf numFmtId="164" fontId="11" fillId="9" borderId="0" xfId="1" applyNumberFormat="1" applyFont="1" applyFill="1" applyAlignment="1">
      <alignment horizontal="center"/>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0" xfId="0" applyFont="1" applyFill="1" applyBorder="1" applyAlignment="1">
      <alignment horizontal="center" vertical="center"/>
    </xf>
    <xf numFmtId="9" fontId="2" fillId="2" borderId="6" xfId="2" applyFont="1" applyFill="1" applyBorder="1" applyAlignment="1">
      <alignment horizontal="center" vertical="center" wrapText="1"/>
    </xf>
    <xf numFmtId="9" fontId="2" fillId="2" borderId="10" xfId="2" applyFont="1" applyFill="1" applyBorder="1" applyAlignment="1">
      <alignment horizontal="center" vertical="center" wrapText="1"/>
    </xf>
    <xf numFmtId="9" fontId="2" fillId="2" borderId="6" xfId="2" applyFont="1" applyFill="1" applyBorder="1" applyAlignment="1">
      <alignment horizontal="center" vertical="center"/>
    </xf>
    <xf numFmtId="9" fontId="2" fillId="2" borderId="10" xfId="2" applyFont="1" applyFill="1" applyBorder="1" applyAlignment="1">
      <alignment horizontal="center" vertical="center"/>
    </xf>
    <xf numFmtId="0" fontId="14" fillId="0" borderId="0" xfId="0" applyFont="1" applyBorder="1" applyAlignment="1">
      <alignment horizontal="left"/>
    </xf>
    <xf numFmtId="164" fontId="14" fillId="0" borderId="0" xfId="0" applyNumberFormat="1" applyFont="1" applyBorder="1" applyAlignment="1">
      <alignment horizontal="center"/>
    </xf>
    <xf numFmtId="0" fontId="11" fillId="0" borderId="0" xfId="0" applyFont="1" applyBorder="1"/>
    <xf numFmtId="0" fontId="15" fillId="0" borderId="1" xfId="0" applyFont="1" applyBorder="1" applyAlignment="1">
      <alignment horizontal="center"/>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F3F6-9B40-47EE-A2A5-C740A6023FD6}">
  <dimension ref="C3:R10"/>
  <sheetViews>
    <sheetView showGridLines="0" zoomScale="115" zoomScaleNormal="115" workbookViewId="0">
      <selection activeCell="C10" sqref="C10"/>
    </sheetView>
  </sheetViews>
  <sheetFormatPr defaultColWidth="9.08984375" defaultRowHeight="14.5" x14ac:dyDescent="0.35"/>
  <cols>
    <col min="1" max="1" width="3" style="21" customWidth="1"/>
    <col min="2" max="2" width="5.08984375" style="21" customWidth="1"/>
    <col min="3" max="3" width="10" style="21" customWidth="1"/>
    <col min="4" max="4" width="10.6328125" style="21" customWidth="1"/>
    <col min="5" max="5" width="9.36328125" style="21" customWidth="1"/>
    <col min="6" max="6" width="8.54296875" style="21" bestFit="1" customWidth="1"/>
    <col min="7" max="7" width="10.6328125" style="21" customWidth="1"/>
    <col min="8" max="8" width="10.453125" style="21" customWidth="1"/>
    <col min="9" max="9" width="11.453125" style="21" customWidth="1"/>
    <col min="10" max="10" width="7.6328125" style="21" customWidth="1"/>
    <col min="11" max="14" width="10.6328125" style="21" customWidth="1"/>
    <col min="15" max="15" width="11.6328125" style="21" customWidth="1"/>
    <col min="16" max="16" width="10.6328125" style="22" customWidth="1"/>
    <col min="17" max="17" width="9.6328125" style="22" customWidth="1"/>
    <col min="18" max="18" width="10.453125" style="22" bestFit="1" customWidth="1"/>
    <col min="19" max="19" width="28" style="21" customWidth="1"/>
    <col min="20" max="16384" width="9.08984375" style="21"/>
  </cols>
  <sheetData>
    <row r="3" spans="3:11" ht="39" x14ac:dyDescent="0.35">
      <c r="D3" s="24" t="s">
        <v>26</v>
      </c>
      <c r="E3" s="24" t="s">
        <v>27</v>
      </c>
      <c r="F3" s="24" t="s">
        <v>28</v>
      </c>
      <c r="G3" s="24" t="s">
        <v>29</v>
      </c>
      <c r="H3" s="24" t="s">
        <v>30</v>
      </c>
      <c r="I3" s="24" t="s">
        <v>31</v>
      </c>
      <c r="K3" s="24" t="s">
        <v>32</v>
      </c>
    </row>
    <row r="4" spans="3:11" x14ac:dyDescent="0.35">
      <c r="C4" s="25" t="s">
        <v>33</v>
      </c>
      <c r="D4" s="26">
        <v>150</v>
      </c>
      <c r="E4" s="44">
        <v>44039</v>
      </c>
      <c r="F4" s="44">
        <v>44189</v>
      </c>
      <c r="G4" s="27">
        <v>3.8300000000000001E-2</v>
      </c>
      <c r="H4" s="28">
        <v>1000000</v>
      </c>
      <c r="I4" s="29">
        <f t="shared" ref="I4:I8" si="0">H4*G4/12</f>
        <v>3191.6666666666665</v>
      </c>
      <c r="K4" s="30" t="s">
        <v>36</v>
      </c>
    </row>
    <row r="5" spans="3:11" x14ac:dyDescent="0.35">
      <c r="C5" s="23" t="s">
        <v>33</v>
      </c>
      <c r="D5" s="31">
        <v>150</v>
      </c>
      <c r="E5" s="45">
        <v>44124</v>
      </c>
      <c r="F5" s="45">
        <v>44274</v>
      </c>
      <c r="G5" s="33">
        <v>3.8300000000000001E-2</v>
      </c>
      <c r="H5" s="34">
        <v>1000000</v>
      </c>
      <c r="I5" s="35">
        <f t="shared" si="0"/>
        <v>3191.6666666666665</v>
      </c>
      <c r="K5" s="36"/>
    </row>
    <row r="6" spans="3:11" x14ac:dyDescent="0.35">
      <c r="C6" s="23" t="s">
        <v>33</v>
      </c>
      <c r="D6" s="31">
        <v>150</v>
      </c>
      <c r="E6" s="45">
        <v>44154</v>
      </c>
      <c r="F6" s="45">
        <v>44304</v>
      </c>
      <c r="G6" s="33">
        <v>3.8300000000000001E-2</v>
      </c>
      <c r="H6" s="34">
        <v>1000000</v>
      </c>
      <c r="I6" s="35">
        <f t="shared" si="0"/>
        <v>3191.6666666666665</v>
      </c>
      <c r="K6" s="32"/>
    </row>
    <row r="7" spans="3:11" x14ac:dyDescent="0.35">
      <c r="C7" s="23" t="s">
        <v>25</v>
      </c>
      <c r="D7" s="31">
        <v>360</v>
      </c>
      <c r="E7" s="32">
        <v>43923</v>
      </c>
      <c r="F7" s="32">
        <f>E7+D7</f>
        <v>44283</v>
      </c>
      <c r="G7" s="33">
        <v>3.8300000000000001E-2</v>
      </c>
      <c r="H7" s="34">
        <v>1000000</v>
      </c>
      <c r="I7" s="35">
        <f t="shared" si="0"/>
        <v>3191.6666666666665</v>
      </c>
      <c r="K7" s="32"/>
    </row>
    <row r="8" spans="3:11" x14ac:dyDescent="0.35">
      <c r="C8" s="37" t="s">
        <v>34</v>
      </c>
      <c r="D8" s="38">
        <v>360</v>
      </c>
      <c r="E8" s="39">
        <v>44123</v>
      </c>
      <c r="F8" s="39">
        <f>E8+D8</f>
        <v>44483</v>
      </c>
      <c r="G8" s="40">
        <v>0</v>
      </c>
      <c r="H8" s="41">
        <v>1000000</v>
      </c>
      <c r="I8" s="42">
        <f t="shared" si="0"/>
        <v>0</v>
      </c>
      <c r="K8" s="39"/>
    </row>
    <row r="9" spans="3:11" x14ac:dyDescent="0.35">
      <c r="C9" s="43" t="s">
        <v>35</v>
      </c>
    </row>
    <row r="10" spans="3:11" x14ac:dyDescent="0.35">
      <c r="C10" s="43"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E3E10-061B-4C15-B386-307B8EB0B3A1}">
  <dimension ref="B3:L129"/>
  <sheetViews>
    <sheetView showGridLines="0" topLeftCell="A9" workbookViewId="0">
      <selection activeCell="A13" sqref="A13:XFD22"/>
    </sheetView>
  </sheetViews>
  <sheetFormatPr defaultRowHeight="14.5" x14ac:dyDescent="0.35"/>
  <cols>
    <col min="2" max="2" width="14" bestFit="1" customWidth="1"/>
    <col min="3" max="5" width="12.6328125" customWidth="1"/>
    <col min="6" max="8" width="12.6328125" style="1" customWidth="1"/>
    <col min="9" max="10" width="12.6328125" customWidth="1"/>
    <col min="11" max="11" width="12.6328125" style="47" customWidth="1"/>
    <col min="12" max="12" width="10.36328125" bestFit="1" customWidth="1"/>
  </cols>
  <sheetData>
    <row r="3" spans="2:12" s="21" customFormat="1" ht="15" customHeight="1" x14ac:dyDescent="0.35">
      <c r="B3" s="92" t="s">
        <v>78</v>
      </c>
    </row>
    <row r="4" spans="2:12" s="21" customFormat="1" ht="43.5" x14ac:dyDescent="0.35">
      <c r="B4" s="93" t="s">
        <v>64</v>
      </c>
      <c r="C4" s="94" t="s">
        <v>65</v>
      </c>
      <c r="D4" s="94" t="s">
        <v>66</v>
      </c>
      <c r="E4" s="94" t="s">
        <v>24</v>
      </c>
      <c r="F4" s="94" t="s">
        <v>67</v>
      </c>
      <c r="G4" s="94" t="s">
        <v>68</v>
      </c>
      <c r="H4" s="94" t="s">
        <v>44</v>
      </c>
      <c r="I4" s="94" t="s">
        <v>69</v>
      </c>
      <c r="J4" s="94" t="s">
        <v>71</v>
      </c>
      <c r="K4" s="94" t="s">
        <v>72</v>
      </c>
    </row>
    <row r="5" spans="2:12" s="21" customFormat="1" ht="20.149999999999999" customHeight="1" x14ac:dyDescent="0.35">
      <c r="B5" s="48" t="s">
        <v>73</v>
      </c>
      <c r="C5" s="20">
        <v>8825691</v>
      </c>
      <c r="D5" s="95">
        <v>0.02</v>
      </c>
      <c r="E5" s="96">
        <v>0</v>
      </c>
      <c r="F5" s="97">
        <v>44227</v>
      </c>
      <c r="G5" s="97">
        <v>44742</v>
      </c>
      <c r="H5" s="20">
        <v>8825691</v>
      </c>
      <c r="I5" s="20">
        <f>C5*D5</f>
        <v>176513.82</v>
      </c>
      <c r="J5" s="20">
        <v>0</v>
      </c>
      <c r="K5" s="20">
        <f t="shared" ref="K5:K6" si="0">I5-J5</f>
        <v>176513.82</v>
      </c>
    </row>
    <row r="6" spans="2:12" s="21" customFormat="1" ht="20.149999999999999" customHeight="1" x14ac:dyDescent="0.35">
      <c r="B6" s="48" t="s">
        <v>74</v>
      </c>
      <c r="C6" s="20">
        <v>16974407</v>
      </c>
      <c r="D6" s="95">
        <v>0.02</v>
      </c>
      <c r="E6" s="96">
        <v>0</v>
      </c>
      <c r="F6" s="97">
        <v>44227</v>
      </c>
      <c r="G6" s="97">
        <v>44742</v>
      </c>
      <c r="H6" s="20">
        <v>16974406.999999996</v>
      </c>
      <c r="I6" s="20">
        <f>C6*D6</f>
        <v>339488.14</v>
      </c>
      <c r="J6" s="20">
        <v>0</v>
      </c>
      <c r="K6" s="20">
        <f t="shared" si="0"/>
        <v>339488.14</v>
      </c>
    </row>
    <row r="7" spans="2:12" s="21" customFormat="1" ht="20.149999999999999" customHeight="1" x14ac:dyDescent="0.35">
      <c r="B7" s="48" t="s">
        <v>75</v>
      </c>
      <c r="C7" s="20">
        <v>17196676</v>
      </c>
      <c r="D7" s="96">
        <v>0</v>
      </c>
      <c r="E7" s="95">
        <v>0.02</v>
      </c>
      <c r="F7" s="97">
        <v>44227</v>
      </c>
      <c r="G7" s="97">
        <v>44742</v>
      </c>
      <c r="H7" s="20">
        <v>17196676.000000004</v>
      </c>
      <c r="I7" s="20">
        <v>1999352.4264324997</v>
      </c>
      <c r="J7" s="20">
        <v>1555051.8872252782</v>
      </c>
      <c r="K7" s="20">
        <f>I7-J7</f>
        <v>444300.53920722147</v>
      </c>
    </row>
    <row r="8" spans="2:12" s="21" customFormat="1" ht="20.149999999999999" customHeight="1" x14ac:dyDescent="0.35">
      <c r="B8" s="48" t="s">
        <v>79</v>
      </c>
      <c r="C8" s="20">
        <v>17061320</v>
      </c>
      <c r="D8" s="96">
        <v>0</v>
      </c>
      <c r="E8" s="95">
        <v>4.4999999999999998E-2</v>
      </c>
      <c r="F8" s="97">
        <v>44255</v>
      </c>
      <c r="G8" s="97">
        <v>44773</v>
      </c>
      <c r="H8" s="20">
        <v>17061319.980000004</v>
      </c>
      <c r="I8" s="20">
        <v>1988809.5386474999</v>
      </c>
      <c r="J8" s="20">
        <v>994404.76932374993</v>
      </c>
      <c r="K8" s="20">
        <f>I8-J8</f>
        <v>994404.76932374993</v>
      </c>
    </row>
    <row r="9" spans="2:12" s="21" customFormat="1" ht="20.149999999999999" customHeight="1" x14ac:dyDescent="0.35">
      <c r="B9" s="98"/>
      <c r="C9" s="99">
        <f>SUM(C5:C8)</f>
        <v>60058094</v>
      </c>
      <c r="D9" s="100"/>
      <c r="E9" s="100"/>
      <c r="F9" s="100"/>
      <c r="G9" s="100"/>
      <c r="H9" s="99">
        <f>SUM(H5:H8)</f>
        <v>60058093.980000004</v>
      </c>
      <c r="I9" s="99">
        <f>SUM(I5:I8)</f>
        <v>4504163.9250799995</v>
      </c>
      <c r="J9" s="99">
        <f>SUM(J5:J8)</f>
        <v>2549456.6565490281</v>
      </c>
      <c r="K9" s="99">
        <f>SUM(K5:K8)</f>
        <v>1954707.2685309714</v>
      </c>
    </row>
    <row r="10" spans="2:12" x14ac:dyDescent="0.35">
      <c r="C10" s="103">
        <f>C9/84.95</f>
        <v>706981.68334314297</v>
      </c>
    </row>
    <row r="13" spans="2:12" x14ac:dyDescent="0.35">
      <c r="B13" s="59"/>
      <c r="C13" s="59"/>
      <c r="D13" s="59"/>
      <c r="E13" s="60" t="s">
        <v>38</v>
      </c>
      <c r="F13" s="60"/>
      <c r="G13" s="60" t="s">
        <v>39</v>
      </c>
      <c r="H13" s="60" t="s">
        <v>40</v>
      </c>
      <c r="I13" s="1"/>
      <c r="K13"/>
      <c r="L13" s="47"/>
    </row>
    <row r="14" spans="2:12" ht="43.5" x14ac:dyDescent="0.35">
      <c r="B14" s="62" t="s">
        <v>41</v>
      </c>
      <c r="C14" s="63" t="s">
        <v>42</v>
      </c>
      <c r="D14" s="64" t="s">
        <v>43</v>
      </c>
      <c r="E14" s="64" t="s">
        <v>44</v>
      </c>
      <c r="F14" s="64" t="s">
        <v>45</v>
      </c>
      <c r="G14" s="64" t="s">
        <v>46</v>
      </c>
      <c r="H14" s="65" t="s">
        <v>47</v>
      </c>
      <c r="I14" s="1"/>
      <c r="K14"/>
      <c r="L14" s="47"/>
    </row>
    <row r="15" spans="2:12" x14ac:dyDescent="0.35">
      <c r="B15" s="66"/>
      <c r="C15" s="67"/>
      <c r="D15" s="68"/>
      <c r="E15" s="68"/>
      <c r="F15" s="69">
        <v>8825691</v>
      </c>
      <c r="G15" s="68"/>
      <c r="H15" s="70"/>
      <c r="I15" s="1"/>
      <c r="K15"/>
      <c r="L15" s="47"/>
    </row>
    <row r="16" spans="2:12" x14ac:dyDescent="0.35">
      <c r="B16" s="72">
        <v>95549256018</v>
      </c>
      <c r="C16" s="73" t="s">
        <v>81</v>
      </c>
      <c r="D16" s="74" t="s">
        <v>49</v>
      </c>
      <c r="E16" s="55">
        <v>490316.17</v>
      </c>
      <c r="F16" s="55">
        <f>F15-E16</f>
        <v>8335374.8300000001</v>
      </c>
      <c r="G16" s="55">
        <f>E16*2%</f>
        <v>9806.3233999999993</v>
      </c>
      <c r="H16" s="75">
        <f t="shared" ref="H16:H33" si="1">E16+G16</f>
        <v>500122.49339999998</v>
      </c>
      <c r="I16" s="1"/>
      <c r="K16"/>
      <c r="L16" s="47"/>
    </row>
    <row r="17" spans="2:12" x14ac:dyDescent="0.35">
      <c r="B17" s="72">
        <v>95549256018</v>
      </c>
      <c r="C17" s="73" t="s">
        <v>82</v>
      </c>
      <c r="D17" s="74" t="s">
        <v>49</v>
      </c>
      <c r="E17" s="55">
        <v>490316.17</v>
      </c>
      <c r="F17" s="55">
        <f>F16-E17</f>
        <v>7845058.6600000001</v>
      </c>
      <c r="G17" s="55">
        <f t="shared" ref="G17:G33" si="2">E17*2%</f>
        <v>9806.3233999999993</v>
      </c>
      <c r="H17" s="75">
        <f t="shared" si="1"/>
        <v>500122.49339999998</v>
      </c>
      <c r="I17" s="1"/>
      <c r="K17"/>
      <c r="L17" s="47"/>
    </row>
    <row r="18" spans="2:12" x14ac:dyDescent="0.35">
      <c r="B18" s="72">
        <v>95549256018</v>
      </c>
      <c r="C18" s="73" t="s">
        <v>83</v>
      </c>
      <c r="D18" s="74" t="s">
        <v>49</v>
      </c>
      <c r="E18" s="55">
        <v>490316.17</v>
      </c>
      <c r="F18" s="55">
        <f t="shared" ref="F18:F33" si="3">F17-E18</f>
        <v>7354742.4900000002</v>
      </c>
      <c r="G18" s="55">
        <f t="shared" si="2"/>
        <v>9806.3233999999993</v>
      </c>
      <c r="H18" s="75">
        <f t="shared" si="1"/>
        <v>500122.49339999998</v>
      </c>
      <c r="I18" s="1"/>
      <c r="K18"/>
      <c r="L18" s="47"/>
    </row>
    <row r="19" spans="2:12" x14ac:dyDescent="0.35">
      <c r="B19" s="72">
        <v>95549256018</v>
      </c>
      <c r="C19" s="73" t="s">
        <v>84</v>
      </c>
      <c r="D19" s="74" t="s">
        <v>49</v>
      </c>
      <c r="E19" s="55">
        <v>490316.17</v>
      </c>
      <c r="F19" s="55">
        <f t="shared" si="3"/>
        <v>6864426.3200000003</v>
      </c>
      <c r="G19" s="55">
        <f t="shared" si="2"/>
        <v>9806.3233999999993</v>
      </c>
      <c r="H19" s="75">
        <f t="shared" si="1"/>
        <v>500122.49339999998</v>
      </c>
      <c r="I19" s="1"/>
      <c r="K19"/>
      <c r="L19" s="47"/>
    </row>
    <row r="20" spans="2:12" x14ac:dyDescent="0.35">
      <c r="B20" s="72">
        <v>95549256018</v>
      </c>
      <c r="C20" s="73" t="s">
        <v>85</v>
      </c>
      <c r="D20" s="74" t="s">
        <v>49</v>
      </c>
      <c r="E20" s="55">
        <v>490316.17</v>
      </c>
      <c r="F20" s="55">
        <f t="shared" si="3"/>
        <v>6374110.1500000004</v>
      </c>
      <c r="G20" s="55">
        <f t="shared" si="2"/>
        <v>9806.3233999999993</v>
      </c>
      <c r="H20" s="75">
        <f t="shared" si="1"/>
        <v>500122.49339999998</v>
      </c>
      <c r="I20" s="1"/>
      <c r="K20"/>
      <c r="L20" s="47"/>
    </row>
    <row r="21" spans="2:12" x14ac:dyDescent="0.35">
      <c r="B21" s="72">
        <v>95549256018</v>
      </c>
      <c r="C21" s="73" t="s">
        <v>86</v>
      </c>
      <c r="D21" s="74" t="s">
        <v>49</v>
      </c>
      <c r="E21" s="55">
        <v>490316.17</v>
      </c>
      <c r="F21" s="55">
        <f t="shared" si="3"/>
        <v>5883793.9800000004</v>
      </c>
      <c r="G21" s="55">
        <f t="shared" si="2"/>
        <v>9806.3233999999993</v>
      </c>
      <c r="H21" s="75">
        <f t="shared" si="1"/>
        <v>500122.49339999998</v>
      </c>
      <c r="I21" s="1"/>
      <c r="K21"/>
      <c r="L21" s="47"/>
    </row>
    <row r="22" spans="2:12" x14ac:dyDescent="0.35">
      <c r="B22" s="72">
        <v>95549256018</v>
      </c>
      <c r="C22" s="73" t="s">
        <v>87</v>
      </c>
      <c r="D22" s="74" t="s">
        <v>49</v>
      </c>
      <c r="E22" s="55">
        <v>490316.17</v>
      </c>
      <c r="F22" s="55">
        <f t="shared" si="3"/>
        <v>5393477.8100000005</v>
      </c>
      <c r="G22" s="55">
        <f t="shared" si="2"/>
        <v>9806.3233999999993</v>
      </c>
      <c r="H22" s="75">
        <f t="shared" si="1"/>
        <v>500122.49339999998</v>
      </c>
      <c r="I22" s="1"/>
      <c r="K22"/>
      <c r="L22" s="47"/>
    </row>
    <row r="23" spans="2:12" x14ac:dyDescent="0.35">
      <c r="B23" s="72">
        <v>95549256018</v>
      </c>
      <c r="C23" s="73" t="s">
        <v>88</v>
      </c>
      <c r="D23" s="74" t="s">
        <v>49</v>
      </c>
      <c r="E23" s="55">
        <v>490316.17</v>
      </c>
      <c r="F23" s="55">
        <f t="shared" si="3"/>
        <v>4903161.6400000006</v>
      </c>
      <c r="G23" s="55">
        <f t="shared" si="2"/>
        <v>9806.3233999999993</v>
      </c>
      <c r="H23" s="75">
        <f t="shared" si="1"/>
        <v>500122.49339999998</v>
      </c>
      <c r="I23" s="1"/>
      <c r="K23"/>
      <c r="L23" s="47"/>
    </row>
    <row r="24" spans="2:12" x14ac:dyDescent="0.35">
      <c r="B24" s="72">
        <v>95549256018</v>
      </c>
      <c r="C24" s="73" t="s">
        <v>89</v>
      </c>
      <c r="D24" s="74" t="s">
        <v>49</v>
      </c>
      <c r="E24" s="55">
        <v>490316.17</v>
      </c>
      <c r="F24" s="55">
        <f t="shared" si="3"/>
        <v>4412845.4700000007</v>
      </c>
      <c r="G24" s="55">
        <f t="shared" si="2"/>
        <v>9806.3233999999993</v>
      </c>
      <c r="H24" s="75">
        <f t="shared" si="1"/>
        <v>500122.49339999998</v>
      </c>
      <c r="I24" s="1"/>
      <c r="K24"/>
      <c r="L24" s="47"/>
    </row>
    <row r="25" spans="2:12" x14ac:dyDescent="0.35">
      <c r="B25" s="72">
        <v>95549256018</v>
      </c>
      <c r="C25" s="73" t="s">
        <v>90</v>
      </c>
      <c r="D25" s="74" t="s">
        <v>49</v>
      </c>
      <c r="E25" s="55">
        <v>490316.17</v>
      </c>
      <c r="F25" s="55">
        <f t="shared" si="3"/>
        <v>3922529.3000000007</v>
      </c>
      <c r="G25" s="55">
        <f t="shared" si="2"/>
        <v>9806.3233999999993</v>
      </c>
      <c r="H25" s="75">
        <f t="shared" si="1"/>
        <v>500122.49339999998</v>
      </c>
      <c r="I25" s="1"/>
      <c r="K25"/>
      <c r="L25" s="47"/>
    </row>
    <row r="26" spans="2:12" x14ac:dyDescent="0.35">
      <c r="B26" s="72">
        <v>95549256018</v>
      </c>
      <c r="C26" s="73" t="s">
        <v>91</v>
      </c>
      <c r="D26" s="74" t="s">
        <v>49</v>
      </c>
      <c r="E26" s="55">
        <v>490316.17</v>
      </c>
      <c r="F26" s="55">
        <f t="shared" si="3"/>
        <v>3432213.1300000008</v>
      </c>
      <c r="G26" s="55">
        <f t="shared" si="2"/>
        <v>9806.3233999999993</v>
      </c>
      <c r="H26" s="75">
        <f t="shared" si="1"/>
        <v>500122.49339999998</v>
      </c>
      <c r="I26" s="1"/>
      <c r="K26"/>
      <c r="L26" s="47"/>
    </row>
    <row r="27" spans="2:12" x14ac:dyDescent="0.35">
      <c r="B27" s="72">
        <v>95549256018</v>
      </c>
      <c r="C27" s="73" t="s">
        <v>92</v>
      </c>
      <c r="D27" s="74" t="s">
        <v>49</v>
      </c>
      <c r="E27" s="55">
        <v>490316.17</v>
      </c>
      <c r="F27" s="55">
        <f t="shared" si="3"/>
        <v>2941896.9600000009</v>
      </c>
      <c r="G27" s="55">
        <f t="shared" si="2"/>
        <v>9806.3233999999993</v>
      </c>
      <c r="H27" s="75">
        <f t="shared" si="1"/>
        <v>500122.49339999998</v>
      </c>
      <c r="I27" s="1"/>
      <c r="K27"/>
      <c r="L27" s="47"/>
    </row>
    <row r="28" spans="2:12" x14ac:dyDescent="0.35">
      <c r="B28" s="72">
        <v>95549256018</v>
      </c>
      <c r="C28" s="73" t="s">
        <v>93</v>
      </c>
      <c r="D28" s="74" t="s">
        <v>49</v>
      </c>
      <c r="E28" s="55">
        <v>490316.17</v>
      </c>
      <c r="F28" s="55">
        <f t="shared" si="3"/>
        <v>2451580.790000001</v>
      </c>
      <c r="G28" s="55">
        <f t="shared" si="2"/>
        <v>9806.3233999999993</v>
      </c>
      <c r="H28" s="75">
        <f t="shared" si="1"/>
        <v>500122.49339999998</v>
      </c>
      <c r="I28" s="1"/>
      <c r="K28"/>
      <c r="L28" s="47"/>
    </row>
    <row r="29" spans="2:12" x14ac:dyDescent="0.35">
      <c r="B29" s="72">
        <v>95549256018</v>
      </c>
      <c r="C29" s="73" t="s">
        <v>94</v>
      </c>
      <c r="D29" s="74" t="s">
        <v>49</v>
      </c>
      <c r="E29" s="55">
        <v>490316.17</v>
      </c>
      <c r="F29" s="55">
        <f t="shared" si="3"/>
        <v>1961264.620000001</v>
      </c>
      <c r="G29" s="55">
        <f t="shared" si="2"/>
        <v>9806.3233999999993</v>
      </c>
      <c r="H29" s="75">
        <f t="shared" si="1"/>
        <v>500122.49339999998</v>
      </c>
      <c r="I29" s="1"/>
      <c r="K29"/>
      <c r="L29" s="47"/>
    </row>
    <row r="30" spans="2:12" x14ac:dyDescent="0.35">
      <c r="B30" s="72">
        <v>95549256018</v>
      </c>
      <c r="C30" s="73" t="s">
        <v>95</v>
      </c>
      <c r="D30" s="74" t="s">
        <v>49</v>
      </c>
      <c r="E30" s="55">
        <v>490316.17</v>
      </c>
      <c r="F30" s="55">
        <f t="shared" si="3"/>
        <v>1470948.4500000011</v>
      </c>
      <c r="G30" s="55">
        <f t="shared" si="2"/>
        <v>9806.3233999999993</v>
      </c>
      <c r="H30" s="75">
        <f t="shared" si="1"/>
        <v>500122.49339999998</v>
      </c>
      <c r="I30" s="1"/>
      <c r="K30"/>
      <c r="L30" s="47"/>
    </row>
    <row r="31" spans="2:12" x14ac:dyDescent="0.35">
      <c r="B31" s="72">
        <v>95549256018</v>
      </c>
      <c r="C31" s="73" t="s">
        <v>96</v>
      </c>
      <c r="D31" s="74" t="s">
        <v>49</v>
      </c>
      <c r="E31" s="55">
        <v>490316.17</v>
      </c>
      <c r="F31" s="55">
        <f t="shared" si="3"/>
        <v>980632.28000000119</v>
      </c>
      <c r="G31" s="55">
        <f t="shared" si="2"/>
        <v>9806.3233999999993</v>
      </c>
      <c r="H31" s="75">
        <f t="shared" si="1"/>
        <v>500122.49339999998</v>
      </c>
      <c r="I31" s="1"/>
      <c r="K31"/>
      <c r="L31" s="47"/>
    </row>
    <row r="32" spans="2:12" x14ac:dyDescent="0.35">
      <c r="B32" s="72">
        <v>95549256018</v>
      </c>
      <c r="C32" s="73" t="s">
        <v>97</v>
      </c>
      <c r="D32" s="74" t="s">
        <v>49</v>
      </c>
      <c r="E32" s="55">
        <v>490316.17</v>
      </c>
      <c r="F32" s="55">
        <f t="shared" si="3"/>
        <v>490316.11000000121</v>
      </c>
      <c r="G32" s="55">
        <f t="shared" si="2"/>
        <v>9806.3233999999993</v>
      </c>
      <c r="H32" s="75">
        <f t="shared" si="1"/>
        <v>500122.49339999998</v>
      </c>
      <c r="I32" s="1"/>
      <c r="K32"/>
      <c r="L32" s="47"/>
    </row>
    <row r="33" spans="2:12" x14ac:dyDescent="0.35">
      <c r="B33" s="72">
        <v>95549256018</v>
      </c>
      <c r="C33" s="73" t="s">
        <v>98</v>
      </c>
      <c r="D33" s="74" t="s">
        <v>49</v>
      </c>
      <c r="E33" s="55">
        <v>490316.17</v>
      </c>
      <c r="F33" s="55">
        <f t="shared" si="3"/>
        <v>-5.9999998775310814E-2</v>
      </c>
      <c r="G33" s="55">
        <f t="shared" si="2"/>
        <v>9806.3233999999993</v>
      </c>
      <c r="H33" s="75">
        <f t="shared" si="1"/>
        <v>500122.49339999998</v>
      </c>
      <c r="I33" s="1"/>
      <c r="K33"/>
      <c r="L33" s="47"/>
    </row>
    <row r="34" spans="2:12" x14ac:dyDescent="0.35">
      <c r="B34" s="76"/>
      <c r="C34" s="77"/>
      <c r="D34" s="78"/>
      <c r="E34" s="54">
        <f>SUM(E16:E33)</f>
        <v>8825691.0600000005</v>
      </c>
      <c r="F34" s="54">
        <f>SUM(F16:F33)</f>
        <v>75018372.930000022</v>
      </c>
      <c r="G34" s="54">
        <f>SUM(G16:G33)</f>
        <v>176513.82119999995</v>
      </c>
      <c r="H34" s="79">
        <f>SUM(H16:H33)</f>
        <v>9002204.8811999988</v>
      </c>
      <c r="I34" s="1"/>
      <c r="K34"/>
      <c r="L34" s="47"/>
    </row>
    <row r="35" spans="2:12" x14ac:dyDescent="0.35">
      <c r="B35" s="59"/>
      <c r="C35" s="59"/>
      <c r="D35" s="59"/>
      <c r="E35" s="59"/>
      <c r="F35" s="59"/>
      <c r="G35" s="80"/>
      <c r="H35" s="80"/>
      <c r="I35" s="1"/>
      <c r="K35"/>
      <c r="L35" s="47"/>
    </row>
    <row r="36" spans="2:12" x14ac:dyDescent="0.35">
      <c r="B36" s="59"/>
      <c r="C36" s="59"/>
      <c r="D36" s="59"/>
      <c r="E36" s="59"/>
      <c r="F36" s="59"/>
      <c r="G36" s="80"/>
      <c r="H36" s="80"/>
      <c r="I36" s="1"/>
      <c r="K36"/>
      <c r="L36" s="47"/>
    </row>
    <row r="37" spans="2:12" x14ac:dyDescent="0.35">
      <c r="B37" s="59"/>
      <c r="C37" s="59"/>
      <c r="D37" s="59"/>
      <c r="E37" s="60" t="s">
        <v>38</v>
      </c>
      <c r="F37" s="60"/>
      <c r="G37" s="60" t="s">
        <v>39</v>
      </c>
      <c r="H37" s="60" t="s">
        <v>40</v>
      </c>
      <c r="I37" s="1"/>
      <c r="K37"/>
      <c r="L37" s="47"/>
    </row>
    <row r="38" spans="2:12" ht="43.5" x14ac:dyDescent="0.35">
      <c r="B38" s="62" t="s">
        <v>41</v>
      </c>
      <c r="C38" s="63" t="s">
        <v>42</v>
      </c>
      <c r="D38" s="64" t="s">
        <v>43</v>
      </c>
      <c r="E38" s="64" t="s">
        <v>44</v>
      </c>
      <c r="F38" s="64" t="s">
        <v>45</v>
      </c>
      <c r="G38" s="64" t="s">
        <v>46</v>
      </c>
      <c r="H38" s="65" t="s">
        <v>47</v>
      </c>
      <c r="I38" s="1"/>
      <c r="K38"/>
      <c r="L38" s="47"/>
    </row>
    <row r="39" spans="2:12" x14ac:dyDescent="0.35">
      <c r="B39" s="66"/>
      <c r="C39" s="67"/>
      <c r="D39" s="68"/>
      <c r="E39" s="68"/>
      <c r="F39" s="69">
        <v>16974406.999999996</v>
      </c>
      <c r="G39" s="68"/>
      <c r="H39" s="70"/>
      <c r="I39" s="1"/>
      <c r="K39"/>
      <c r="L39" s="47"/>
    </row>
    <row r="40" spans="2:12" x14ac:dyDescent="0.35">
      <c r="B40" s="72">
        <v>95549256020</v>
      </c>
      <c r="C40" s="73" t="s">
        <v>81</v>
      </c>
      <c r="D40" s="74" t="s">
        <v>51</v>
      </c>
      <c r="E40" s="55">
        <v>943022.61</v>
      </c>
      <c r="F40" s="55">
        <f>F39-E40</f>
        <v>16031384.389999997</v>
      </c>
      <c r="G40" s="55">
        <f>E40*2%</f>
        <v>18860.4522</v>
      </c>
      <c r="H40" s="75">
        <f t="shared" ref="H40:H57" si="4">E40+G40</f>
        <v>961883.06220000004</v>
      </c>
      <c r="I40" s="1"/>
      <c r="K40"/>
      <c r="L40" s="47"/>
    </row>
    <row r="41" spans="2:12" x14ac:dyDescent="0.35">
      <c r="B41" s="72">
        <v>95549256020</v>
      </c>
      <c r="C41" s="73" t="s">
        <v>82</v>
      </c>
      <c r="D41" s="74" t="s">
        <v>51</v>
      </c>
      <c r="E41" s="55">
        <v>943022.61</v>
      </c>
      <c r="F41" s="55">
        <f>F40-E41</f>
        <v>15088361.779999997</v>
      </c>
      <c r="G41" s="55">
        <f t="shared" ref="G41:G57" si="5">E41*2%</f>
        <v>18860.4522</v>
      </c>
      <c r="H41" s="75">
        <f t="shared" si="4"/>
        <v>961883.06220000004</v>
      </c>
      <c r="I41" s="1"/>
      <c r="K41"/>
      <c r="L41" s="47"/>
    </row>
    <row r="42" spans="2:12" x14ac:dyDescent="0.35">
      <c r="B42" s="72">
        <v>95549256020</v>
      </c>
      <c r="C42" s="73" t="s">
        <v>83</v>
      </c>
      <c r="D42" s="74" t="s">
        <v>51</v>
      </c>
      <c r="E42" s="55">
        <v>943022.61</v>
      </c>
      <c r="F42" s="55">
        <f t="shared" ref="F42:F57" si="6">F41-E42</f>
        <v>14145339.169999998</v>
      </c>
      <c r="G42" s="55">
        <f t="shared" si="5"/>
        <v>18860.4522</v>
      </c>
      <c r="H42" s="75">
        <f t="shared" si="4"/>
        <v>961883.06220000004</v>
      </c>
      <c r="I42" s="1"/>
      <c r="K42"/>
      <c r="L42" s="47"/>
    </row>
    <row r="43" spans="2:12" x14ac:dyDescent="0.35">
      <c r="B43" s="72">
        <v>95549256020</v>
      </c>
      <c r="C43" s="73" t="s">
        <v>84</v>
      </c>
      <c r="D43" s="74" t="s">
        <v>51</v>
      </c>
      <c r="E43" s="55">
        <v>943022.61</v>
      </c>
      <c r="F43" s="55">
        <f t="shared" si="6"/>
        <v>13202316.559999999</v>
      </c>
      <c r="G43" s="55">
        <f t="shared" si="5"/>
        <v>18860.4522</v>
      </c>
      <c r="H43" s="75">
        <f t="shared" si="4"/>
        <v>961883.06220000004</v>
      </c>
      <c r="I43" s="1"/>
      <c r="K43"/>
      <c r="L43" s="47"/>
    </row>
    <row r="44" spans="2:12" x14ac:dyDescent="0.35">
      <c r="B44" s="72">
        <v>95549256020</v>
      </c>
      <c r="C44" s="73" t="s">
        <v>85</v>
      </c>
      <c r="D44" s="74" t="s">
        <v>51</v>
      </c>
      <c r="E44" s="55">
        <v>943022.61</v>
      </c>
      <c r="F44" s="55">
        <f t="shared" si="6"/>
        <v>12259293.949999999</v>
      </c>
      <c r="G44" s="55">
        <f t="shared" si="5"/>
        <v>18860.4522</v>
      </c>
      <c r="H44" s="75">
        <f t="shared" si="4"/>
        <v>961883.06220000004</v>
      </c>
      <c r="I44" s="1"/>
      <c r="K44"/>
      <c r="L44" s="47"/>
    </row>
    <row r="45" spans="2:12" x14ac:dyDescent="0.35">
      <c r="B45" s="72">
        <v>95549256020</v>
      </c>
      <c r="C45" s="73" t="s">
        <v>86</v>
      </c>
      <c r="D45" s="74" t="s">
        <v>51</v>
      </c>
      <c r="E45" s="55">
        <v>943022.61</v>
      </c>
      <c r="F45" s="55">
        <f t="shared" si="6"/>
        <v>11316271.34</v>
      </c>
      <c r="G45" s="55">
        <f t="shared" si="5"/>
        <v>18860.4522</v>
      </c>
      <c r="H45" s="75">
        <f t="shared" si="4"/>
        <v>961883.06220000004</v>
      </c>
      <c r="I45" s="1"/>
      <c r="K45"/>
      <c r="L45" s="47"/>
    </row>
    <row r="46" spans="2:12" x14ac:dyDescent="0.35">
      <c r="B46" s="72">
        <v>95549256020</v>
      </c>
      <c r="C46" s="73" t="s">
        <v>87</v>
      </c>
      <c r="D46" s="74" t="s">
        <v>51</v>
      </c>
      <c r="E46" s="55">
        <v>943022.61</v>
      </c>
      <c r="F46" s="55">
        <f t="shared" si="6"/>
        <v>10373248.73</v>
      </c>
      <c r="G46" s="55">
        <f t="shared" si="5"/>
        <v>18860.4522</v>
      </c>
      <c r="H46" s="75">
        <f t="shared" si="4"/>
        <v>961883.06220000004</v>
      </c>
      <c r="I46" s="1"/>
      <c r="K46"/>
      <c r="L46" s="47"/>
    </row>
    <row r="47" spans="2:12" x14ac:dyDescent="0.35">
      <c r="B47" s="72">
        <v>95549256020</v>
      </c>
      <c r="C47" s="73" t="s">
        <v>88</v>
      </c>
      <c r="D47" s="74" t="s">
        <v>51</v>
      </c>
      <c r="E47" s="55">
        <v>943022.61</v>
      </c>
      <c r="F47" s="55">
        <f t="shared" si="6"/>
        <v>9430226.120000001</v>
      </c>
      <c r="G47" s="55">
        <f t="shared" si="5"/>
        <v>18860.4522</v>
      </c>
      <c r="H47" s="75">
        <f t="shared" si="4"/>
        <v>961883.06220000004</v>
      </c>
      <c r="I47" s="1"/>
      <c r="K47"/>
      <c r="L47" s="47"/>
    </row>
    <row r="48" spans="2:12" x14ac:dyDescent="0.35">
      <c r="B48" s="72">
        <v>95549256020</v>
      </c>
      <c r="C48" s="73" t="s">
        <v>89</v>
      </c>
      <c r="D48" s="74" t="s">
        <v>51</v>
      </c>
      <c r="E48" s="55">
        <v>943022.61</v>
      </c>
      <c r="F48" s="55">
        <f t="shared" si="6"/>
        <v>8487203.5100000016</v>
      </c>
      <c r="G48" s="55">
        <f t="shared" si="5"/>
        <v>18860.4522</v>
      </c>
      <c r="H48" s="75">
        <f t="shared" si="4"/>
        <v>961883.06220000004</v>
      </c>
      <c r="I48" s="1"/>
      <c r="K48"/>
      <c r="L48" s="47"/>
    </row>
    <row r="49" spans="2:12" x14ac:dyDescent="0.35">
      <c r="B49" s="72">
        <v>95549256020</v>
      </c>
      <c r="C49" s="73" t="s">
        <v>90</v>
      </c>
      <c r="D49" s="74" t="s">
        <v>51</v>
      </c>
      <c r="E49" s="55">
        <v>943022.61</v>
      </c>
      <c r="F49" s="55">
        <f t="shared" si="6"/>
        <v>7544180.9000000013</v>
      </c>
      <c r="G49" s="55">
        <f t="shared" si="5"/>
        <v>18860.4522</v>
      </c>
      <c r="H49" s="75">
        <f t="shared" si="4"/>
        <v>961883.06220000004</v>
      </c>
      <c r="I49" s="1"/>
      <c r="K49"/>
      <c r="L49" s="47"/>
    </row>
    <row r="50" spans="2:12" x14ac:dyDescent="0.35">
      <c r="B50" s="72">
        <v>95549256020</v>
      </c>
      <c r="C50" s="73" t="s">
        <v>91</v>
      </c>
      <c r="D50" s="74" t="s">
        <v>51</v>
      </c>
      <c r="E50" s="55">
        <v>943022.61</v>
      </c>
      <c r="F50" s="55">
        <f t="shared" si="6"/>
        <v>6601158.290000001</v>
      </c>
      <c r="G50" s="55">
        <f t="shared" si="5"/>
        <v>18860.4522</v>
      </c>
      <c r="H50" s="75">
        <f t="shared" si="4"/>
        <v>961883.06220000004</v>
      </c>
      <c r="I50" s="1"/>
      <c r="K50"/>
      <c r="L50" s="47"/>
    </row>
    <row r="51" spans="2:12" x14ac:dyDescent="0.35">
      <c r="B51" s="72">
        <v>95549256020</v>
      </c>
      <c r="C51" s="73" t="s">
        <v>92</v>
      </c>
      <c r="D51" s="74" t="s">
        <v>51</v>
      </c>
      <c r="E51" s="55">
        <v>943022.61</v>
      </c>
      <c r="F51" s="55">
        <f t="shared" si="6"/>
        <v>5658135.6800000006</v>
      </c>
      <c r="G51" s="55">
        <f t="shared" si="5"/>
        <v>18860.4522</v>
      </c>
      <c r="H51" s="75">
        <f t="shared" si="4"/>
        <v>961883.06220000004</v>
      </c>
      <c r="I51" s="1"/>
      <c r="K51"/>
      <c r="L51" s="47"/>
    </row>
    <row r="52" spans="2:12" x14ac:dyDescent="0.35">
      <c r="B52" s="72">
        <v>95549256020</v>
      </c>
      <c r="C52" s="73" t="s">
        <v>93</v>
      </c>
      <c r="D52" s="74" t="s">
        <v>51</v>
      </c>
      <c r="E52" s="55">
        <v>943022.61</v>
      </c>
      <c r="F52" s="55">
        <f t="shared" si="6"/>
        <v>4715113.07</v>
      </c>
      <c r="G52" s="55">
        <f t="shared" si="5"/>
        <v>18860.4522</v>
      </c>
      <c r="H52" s="75">
        <f t="shared" si="4"/>
        <v>961883.06220000004</v>
      </c>
      <c r="I52" s="1"/>
      <c r="K52"/>
      <c r="L52" s="47"/>
    </row>
    <row r="53" spans="2:12" x14ac:dyDescent="0.35">
      <c r="B53" s="72">
        <v>95549256020</v>
      </c>
      <c r="C53" s="73" t="s">
        <v>94</v>
      </c>
      <c r="D53" s="74" t="s">
        <v>51</v>
      </c>
      <c r="E53" s="55">
        <v>943022.61</v>
      </c>
      <c r="F53" s="55">
        <f t="shared" si="6"/>
        <v>3772090.4600000004</v>
      </c>
      <c r="G53" s="55">
        <f t="shared" si="5"/>
        <v>18860.4522</v>
      </c>
      <c r="H53" s="75">
        <f t="shared" si="4"/>
        <v>961883.06220000004</v>
      </c>
      <c r="I53" s="1"/>
      <c r="K53"/>
      <c r="L53" s="47"/>
    </row>
    <row r="54" spans="2:12" x14ac:dyDescent="0.35">
      <c r="B54" s="72">
        <v>95549256020</v>
      </c>
      <c r="C54" s="73" t="s">
        <v>95</v>
      </c>
      <c r="D54" s="74" t="s">
        <v>51</v>
      </c>
      <c r="E54" s="55">
        <v>943022.61</v>
      </c>
      <c r="F54" s="55">
        <f t="shared" si="6"/>
        <v>2829067.8500000006</v>
      </c>
      <c r="G54" s="55">
        <f t="shared" si="5"/>
        <v>18860.4522</v>
      </c>
      <c r="H54" s="75">
        <f t="shared" si="4"/>
        <v>961883.06220000004</v>
      </c>
      <c r="I54" s="1"/>
      <c r="K54"/>
      <c r="L54" s="47"/>
    </row>
    <row r="55" spans="2:12" x14ac:dyDescent="0.35">
      <c r="B55" s="72">
        <v>95549256020</v>
      </c>
      <c r="C55" s="73" t="s">
        <v>96</v>
      </c>
      <c r="D55" s="74" t="s">
        <v>51</v>
      </c>
      <c r="E55" s="55">
        <v>943022.61</v>
      </c>
      <c r="F55" s="55">
        <f t="shared" si="6"/>
        <v>1886045.2400000007</v>
      </c>
      <c r="G55" s="55">
        <f t="shared" si="5"/>
        <v>18860.4522</v>
      </c>
      <c r="H55" s="75">
        <f t="shared" si="4"/>
        <v>961883.06220000004</v>
      </c>
      <c r="I55" s="1"/>
      <c r="K55"/>
      <c r="L55" s="47"/>
    </row>
    <row r="56" spans="2:12" x14ac:dyDescent="0.35">
      <c r="B56" s="72">
        <v>95549256020</v>
      </c>
      <c r="C56" s="73" t="s">
        <v>97</v>
      </c>
      <c r="D56" s="74" t="s">
        <v>51</v>
      </c>
      <c r="E56" s="55">
        <v>943022.61</v>
      </c>
      <c r="F56" s="55">
        <f t="shared" si="6"/>
        <v>943022.6300000007</v>
      </c>
      <c r="G56" s="55">
        <f t="shared" si="5"/>
        <v>18860.4522</v>
      </c>
      <c r="H56" s="75">
        <f t="shared" si="4"/>
        <v>961883.06220000004</v>
      </c>
      <c r="I56" s="1"/>
      <c r="K56"/>
      <c r="L56" s="47"/>
    </row>
    <row r="57" spans="2:12" x14ac:dyDescent="0.35">
      <c r="B57" s="72">
        <v>95549256020</v>
      </c>
      <c r="C57" s="73" t="s">
        <v>98</v>
      </c>
      <c r="D57" s="74" t="s">
        <v>51</v>
      </c>
      <c r="E57" s="55">
        <v>943022.61</v>
      </c>
      <c r="F57" s="55">
        <f t="shared" si="6"/>
        <v>2.0000000717118382E-2</v>
      </c>
      <c r="G57" s="55">
        <f t="shared" si="5"/>
        <v>18860.4522</v>
      </c>
      <c r="H57" s="75">
        <f t="shared" si="4"/>
        <v>961883.06220000004</v>
      </c>
      <c r="I57" s="1"/>
      <c r="K57"/>
      <c r="L57" s="47"/>
    </row>
    <row r="58" spans="2:12" x14ac:dyDescent="0.35">
      <c r="B58" s="76"/>
      <c r="C58" s="77"/>
      <c r="D58" s="78"/>
      <c r="E58" s="54">
        <f>SUM(E40:E57)</f>
        <v>16974406.979999997</v>
      </c>
      <c r="F58" s="54">
        <f>SUM(F40:F57)</f>
        <v>144282459.69000006</v>
      </c>
      <c r="G58" s="54">
        <f>SUM(G40:G57)</f>
        <v>339488.13959999999</v>
      </c>
      <c r="H58" s="79">
        <f>SUM(H40:H57)</f>
        <v>17313895.119600005</v>
      </c>
      <c r="I58" s="1"/>
      <c r="K58"/>
      <c r="L58" s="47"/>
    </row>
    <row r="61" spans="2:12" x14ac:dyDescent="0.35">
      <c r="E61" s="60" t="s">
        <v>38</v>
      </c>
      <c r="F61" s="60"/>
      <c r="G61" s="60"/>
      <c r="H61" s="60"/>
      <c r="I61" s="60"/>
      <c r="J61" s="60" t="s">
        <v>39</v>
      </c>
      <c r="K61" s="60" t="s">
        <v>40</v>
      </c>
      <c r="L61" s="47"/>
    </row>
    <row r="62" spans="2:12" ht="43.5" x14ac:dyDescent="0.35">
      <c r="B62" s="62" t="s">
        <v>41</v>
      </c>
      <c r="C62" s="63" t="s">
        <v>42</v>
      </c>
      <c r="D62" s="64" t="s">
        <v>43</v>
      </c>
      <c r="E62" s="64" t="s">
        <v>44</v>
      </c>
      <c r="F62" s="64" t="s">
        <v>45</v>
      </c>
      <c r="G62" s="81" t="s">
        <v>52</v>
      </c>
      <c r="H62" s="81" t="s">
        <v>53</v>
      </c>
      <c r="I62" s="81" t="s">
        <v>54</v>
      </c>
      <c r="J62" s="64" t="s">
        <v>55</v>
      </c>
      <c r="K62" s="64" t="s">
        <v>47</v>
      </c>
      <c r="L62" s="65" t="s">
        <v>56</v>
      </c>
    </row>
    <row r="63" spans="2:12" x14ac:dyDescent="0.35">
      <c r="B63" s="82"/>
      <c r="C63" s="83"/>
      <c r="D63" s="84"/>
      <c r="E63" s="84"/>
      <c r="F63" s="104">
        <v>17196676.000000004</v>
      </c>
      <c r="G63" s="85"/>
      <c r="H63" s="85"/>
      <c r="I63" s="85"/>
      <c r="J63" s="84"/>
      <c r="K63" s="84"/>
      <c r="L63" s="86"/>
    </row>
    <row r="64" spans="2:12" x14ac:dyDescent="0.35">
      <c r="B64" s="51">
        <v>95549256021</v>
      </c>
      <c r="C64" s="116" t="s">
        <v>81</v>
      </c>
      <c r="D64" s="105" t="s">
        <v>58</v>
      </c>
      <c r="E64" s="106">
        <v>955370.89</v>
      </c>
      <c r="F64" s="106">
        <f>F63-E64</f>
        <v>16241305.110000003</v>
      </c>
      <c r="G64" s="52">
        <v>44020</v>
      </c>
      <c r="H64" s="52">
        <v>44227</v>
      </c>
      <c r="I64" s="107">
        <f>H64-G64+1</f>
        <v>208</v>
      </c>
      <c r="J64" s="106">
        <f>$F63*9%*($I64/360)</f>
        <v>894227.15200000012</v>
      </c>
      <c r="K64" s="108">
        <f>E64+J64</f>
        <v>1849598.0420000001</v>
      </c>
      <c r="L64" s="109">
        <f>$F63*7%*($I64/360)</f>
        <v>695510.00711111119</v>
      </c>
    </row>
    <row r="65" spans="2:12" x14ac:dyDescent="0.35">
      <c r="B65" s="51">
        <v>95549256021</v>
      </c>
      <c r="C65" s="116" t="s">
        <v>82</v>
      </c>
      <c r="D65" s="105" t="s">
        <v>58</v>
      </c>
      <c r="E65" s="106">
        <v>955370.89</v>
      </c>
      <c r="F65" s="106">
        <f t="shared" ref="F65:F81" si="7">F64-E65</f>
        <v>15285934.220000003</v>
      </c>
      <c r="G65" s="52">
        <v>44228</v>
      </c>
      <c r="H65" s="52">
        <v>44255</v>
      </c>
      <c r="I65" s="107">
        <f t="shared" ref="I65:I81" si="8">H65-G65+1</f>
        <v>28</v>
      </c>
      <c r="J65" s="106">
        <f t="shared" ref="J65:J81" si="9">$F64*9%*($I65/360)</f>
        <v>113689.13577000001</v>
      </c>
      <c r="K65" s="108">
        <f t="shared" ref="K65:K81" si="10">E65+J65</f>
        <v>1069060.0257699999</v>
      </c>
      <c r="L65" s="109">
        <f t="shared" ref="L65:L81" si="11">$F64*7%*($I65/360)</f>
        <v>88424.883376666694</v>
      </c>
    </row>
    <row r="66" spans="2:12" x14ac:dyDescent="0.35">
      <c r="B66" s="51">
        <v>95549256021</v>
      </c>
      <c r="C66" s="116" t="s">
        <v>83</v>
      </c>
      <c r="D66" s="105" t="s">
        <v>58</v>
      </c>
      <c r="E66" s="106">
        <v>955370.89</v>
      </c>
      <c r="F66" s="106">
        <f t="shared" si="7"/>
        <v>14330563.330000002</v>
      </c>
      <c r="G66" s="52">
        <v>44256</v>
      </c>
      <c r="H66" s="52">
        <v>44286</v>
      </c>
      <c r="I66" s="107">
        <f t="shared" si="8"/>
        <v>31</v>
      </c>
      <c r="J66" s="106">
        <f t="shared" si="9"/>
        <v>118465.99020500001</v>
      </c>
      <c r="K66" s="108">
        <f t="shared" si="10"/>
        <v>1073836.8802050001</v>
      </c>
      <c r="L66" s="109">
        <f t="shared" si="11"/>
        <v>92140.214603888919</v>
      </c>
    </row>
    <row r="67" spans="2:12" x14ac:dyDescent="0.35">
      <c r="B67" s="51">
        <v>95549256021</v>
      </c>
      <c r="C67" s="116" t="s">
        <v>84</v>
      </c>
      <c r="D67" s="105" t="s">
        <v>58</v>
      </c>
      <c r="E67" s="106">
        <v>955370.89</v>
      </c>
      <c r="F67" s="106">
        <f t="shared" si="7"/>
        <v>13375192.440000001</v>
      </c>
      <c r="G67" s="52">
        <v>44287</v>
      </c>
      <c r="H67" s="52">
        <v>44316</v>
      </c>
      <c r="I67" s="107">
        <f t="shared" si="8"/>
        <v>30</v>
      </c>
      <c r="J67" s="106">
        <f t="shared" si="9"/>
        <v>107479.22497500002</v>
      </c>
      <c r="K67" s="108">
        <f t="shared" si="10"/>
        <v>1062850.114975</v>
      </c>
      <c r="L67" s="109">
        <f t="shared" si="11"/>
        <v>83594.952758333355</v>
      </c>
    </row>
    <row r="68" spans="2:12" x14ac:dyDescent="0.35">
      <c r="B68" s="51">
        <v>95549256021</v>
      </c>
      <c r="C68" s="116" t="s">
        <v>85</v>
      </c>
      <c r="D68" s="105" t="s">
        <v>58</v>
      </c>
      <c r="E68" s="106">
        <v>955370.89</v>
      </c>
      <c r="F68" s="106">
        <f t="shared" si="7"/>
        <v>12419821.550000001</v>
      </c>
      <c r="G68" s="52">
        <v>44317</v>
      </c>
      <c r="H68" s="52">
        <v>44347</v>
      </c>
      <c r="I68" s="107">
        <f t="shared" si="8"/>
        <v>31</v>
      </c>
      <c r="J68" s="106">
        <f t="shared" si="9"/>
        <v>103657.74141</v>
      </c>
      <c r="K68" s="108">
        <f t="shared" si="10"/>
        <v>1059028.6314099999</v>
      </c>
      <c r="L68" s="109">
        <f t="shared" si="11"/>
        <v>80622.68776333335</v>
      </c>
    </row>
    <row r="69" spans="2:12" x14ac:dyDescent="0.35">
      <c r="B69" s="51">
        <v>95549256021</v>
      </c>
      <c r="C69" s="116" t="s">
        <v>86</v>
      </c>
      <c r="D69" s="105" t="s">
        <v>58</v>
      </c>
      <c r="E69" s="106">
        <v>955370.89</v>
      </c>
      <c r="F69" s="106">
        <f t="shared" si="7"/>
        <v>11464450.66</v>
      </c>
      <c r="G69" s="52">
        <v>44348</v>
      </c>
      <c r="H69" s="52">
        <v>44377</v>
      </c>
      <c r="I69" s="107">
        <f t="shared" si="8"/>
        <v>30</v>
      </c>
      <c r="J69" s="106">
        <f t="shared" si="9"/>
        <v>93148.661625000008</v>
      </c>
      <c r="K69" s="108">
        <f t="shared" si="10"/>
        <v>1048519.5516250001</v>
      </c>
      <c r="L69" s="109">
        <f t="shared" si="11"/>
        <v>72448.959041666676</v>
      </c>
    </row>
    <row r="70" spans="2:12" x14ac:dyDescent="0.35">
      <c r="B70" s="51">
        <v>95549256021</v>
      </c>
      <c r="C70" s="116" t="s">
        <v>87</v>
      </c>
      <c r="D70" s="105" t="s">
        <v>58</v>
      </c>
      <c r="E70" s="106">
        <v>955370.89</v>
      </c>
      <c r="F70" s="106">
        <f t="shared" si="7"/>
        <v>10509079.77</v>
      </c>
      <c r="G70" s="52">
        <v>44378</v>
      </c>
      <c r="H70" s="52">
        <v>44408</v>
      </c>
      <c r="I70" s="107">
        <f t="shared" si="8"/>
        <v>31</v>
      </c>
      <c r="J70" s="106">
        <f t="shared" si="9"/>
        <v>88849.492614999996</v>
      </c>
      <c r="K70" s="108">
        <f t="shared" si="10"/>
        <v>1044220.382615</v>
      </c>
      <c r="L70" s="109">
        <f t="shared" si="11"/>
        <v>69105.160922777781</v>
      </c>
    </row>
    <row r="71" spans="2:12" x14ac:dyDescent="0.35">
      <c r="B71" s="51">
        <v>95549256021</v>
      </c>
      <c r="C71" s="116" t="s">
        <v>88</v>
      </c>
      <c r="D71" s="105" t="s">
        <v>58</v>
      </c>
      <c r="E71" s="106">
        <v>955370.89</v>
      </c>
      <c r="F71" s="106">
        <f t="shared" si="7"/>
        <v>9553708.879999999</v>
      </c>
      <c r="G71" s="52">
        <v>44409</v>
      </c>
      <c r="H71" s="52">
        <v>44439</v>
      </c>
      <c r="I71" s="107">
        <f t="shared" si="8"/>
        <v>31</v>
      </c>
      <c r="J71" s="106">
        <f t="shared" si="9"/>
        <v>81445.368217499999</v>
      </c>
      <c r="K71" s="108">
        <f t="shared" si="10"/>
        <v>1036816.2582175001</v>
      </c>
      <c r="L71" s="109">
        <f t="shared" si="11"/>
        <v>63346.397502500004</v>
      </c>
    </row>
    <row r="72" spans="2:12" x14ac:dyDescent="0.35">
      <c r="B72" s="51">
        <v>95549256021</v>
      </c>
      <c r="C72" s="116" t="s">
        <v>89</v>
      </c>
      <c r="D72" s="105" t="s">
        <v>58</v>
      </c>
      <c r="E72" s="106">
        <v>955370.89</v>
      </c>
      <c r="F72" s="106">
        <f t="shared" si="7"/>
        <v>8598337.9899999984</v>
      </c>
      <c r="G72" s="52">
        <v>44440</v>
      </c>
      <c r="H72" s="52">
        <v>44469</v>
      </c>
      <c r="I72" s="107">
        <f t="shared" si="8"/>
        <v>30</v>
      </c>
      <c r="J72" s="106">
        <f t="shared" si="9"/>
        <v>71652.816599999991</v>
      </c>
      <c r="K72" s="108">
        <f t="shared" si="10"/>
        <v>1027023.7066</v>
      </c>
      <c r="L72" s="109">
        <f t="shared" si="11"/>
        <v>55729.968466666658</v>
      </c>
    </row>
    <row r="73" spans="2:12" x14ac:dyDescent="0.35">
      <c r="B73" s="51">
        <v>95549256021</v>
      </c>
      <c r="C73" s="116" t="s">
        <v>90</v>
      </c>
      <c r="D73" s="105" t="s">
        <v>58</v>
      </c>
      <c r="E73" s="106">
        <v>955370.89</v>
      </c>
      <c r="F73" s="106">
        <f t="shared" si="7"/>
        <v>7642967.0999999987</v>
      </c>
      <c r="G73" s="52">
        <v>44470</v>
      </c>
      <c r="H73" s="52">
        <v>44500</v>
      </c>
      <c r="I73" s="107">
        <f t="shared" si="8"/>
        <v>31</v>
      </c>
      <c r="J73" s="106">
        <f t="shared" si="9"/>
        <v>66637.119422499978</v>
      </c>
      <c r="K73" s="108">
        <f t="shared" si="10"/>
        <v>1022008.0094225</v>
      </c>
      <c r="L73" s="109">
        <f t="shared" si="11"/>
        <v>51828.870661944442</v>
      </c>
    </row>
    <row r="74" spans="2:12" x14ac:dyDescent="0.35">
      <c r="B74" s="51">
        <v>95549256021</v>
      </c>
      <c r="C74" s="116" t="s">
        <v>91</v>
      </c>
      <c r="D74" s="105" t="s">
        <v>58</v>
      </c>
      <c r="E74" s="106">
        <v>955370.89</v>
      </c>
      <c r="F74" s="106">
        <f t="shared" si="7"/>
        <v>6687596.209999999</v>
      </c>
      <c r="G74" s="52">
        <v>44501</v>
      </c>
      <c r="H74" s="52">
        <v>44530</v>
      </c>
      <c r="I74" s="107">
        <f t="shared" si="8"/>
        <v>30</v>
      </c>
      <c r="J74" s="106">
        <f t="shared" si="9"/>
        <v>57322.253249999987</v>
      </c>
      <c r="K74" s="108">
        <f t="shared" si="10"/>
        <v>1012693.14325</v>
      </c>
      <c r="L74" s="109">
        <f t="shared" si="11"/>
        <v>44583.974749999994</v>
      </c>
    </row>
    <row r="75" spans="2:12" x14ac:dyDescent="0.35">
      <c r="B75" s="51">
        <v>95549256021</v>
      </c>
      <c r="C75" s="116" t="s">
        <v>92</v>
      </c>
      <c r="D75" s="105" t="s">
        <v>58</v>
      </c>
      <c r="E75" s="106">
        <v>955370.89</v>
      </c>
      <c r="F75" s="106">
        <f t="shared" si="7"/>
        <v>5732225.3199999994</v>
      </c>
      <c r="G75" s="52">
        <v>44531</v>
      </c>
      <c r="H75" s="52">
        <v>44561</v>
      </c>
      <c r="I75" s="107">
        <f t="shared" si="8"/>
        <v>31</v>
      </c>
      <c r="J75" s="106">
        <f t="shared" si="9"/>
        <v>51828.870627499993</v>
      </c>
      <c r="K75" s="108">
        <f t="shared" si="10"/>
        <v>1007199.7606275</v>
      </c>
      <c r="L75" s="109">
        <f t="shared" si="11"/>
        <v>40311.343821388888</v>
      </c>
    </row>
    <row r="76" spans="2:12" x14ac:dyDescent="0.35">
      <c r="B76" s="51">
        <v>95549256021</v>
      </c>
      <c r="C76" s="116" t="s">
        <v>93</v>
      </c>
      <c r="D76" s="105" t="s">
        <v>58</v>
      </c>
      <c r="E76" s="106">
        <v>955370.89</v>
      </c>
      <c r="F76" s="106">
        <f t="shared" si="7"/>
        <v>4776854.43</v>
      </c>
      <c r="G76" s="52">
        <v>44562</v>
      </c>
      <c r="H76" s="52">
        <v>44592</v>
      </c>
      <c r="I76" s="107">
        <f t="shared" si="8"/>
        <v>31</v>
      </c>
      <c r="J76" s="106">
        <f t="shared" si="9"/>
        <v>44424.74622999999</v>
      </c>
      <c r="K76" s="108">
        <f t="shared" si="10"/>
        <v>999795.63623000006</v>
      </c>
      <c r="L76" s="109">
        <f t="shared" si="11"/>
        <v>34552.58040111111</v>
      </c>
    </row>
    <row r="77" spans="2:12" x14ac:dyDescent="0.35">
      <c r="B77" s="51">
        <v>95549256021</v>
      </c>
      <c r="C77" s="116" t="s">
        <v>94</v>
      </c>
      <c r="D77" s="105" t="s">
        <v>58</v>
      </c>
      <c r="E77" s="106">
        <v>955370.89</v>
      </c>
      <c r="F77" s="106">
        <f t="shared" si="7"/>
        <v>3821483.5399999996</v>
      </c>
      <c r="G77" s="52">
        <v>44593</v>
      </c>
      <c r="H77" s="52">
        <v>44620</v>
      </c>
      <c r="I77" s="107">
        <f t="shared" si="8"/>
        <v>28</v>
      </c>
      <c r="J77" s="106">
        <f t="shared" si="9"/>
        <v>33437.981009999996</v>
      </c>
      <c r="K77" s="108">
        <f t="shared" si="10"/>
        <v>988808.87101</v>
      </c>
      <c r="L77" s="109">
        <f t="shared" si="11"/>
        <v>26007.318563333334</v>
      </c>
    </row>
    <row r="78" spans="2:12" x14ac:dyDescent="0.35">
      <c r="B78" s="51">
        <v>95549256021</v>
      </c>
      <c r="C78" s="116" t="s">
        <v>95</v>
      </c>
      <c r="D78" s="105" t="s">
        <v>58</v>
      </c>
      <c r="E78" s="106">
        <v>955370.89</v>
      </c>
      <c r="F78" s="106">
        <f t="shared" si="7"/>
        <v>2866112.6499999994</v>
      </c>
      <c r="G78" s="52">
        <v>44621</v>
      </c>
      <c r="H78" s="52">
        <v>44651</v>
      </c>
      <c r="I78" s="107">
        <f t="shared" si="8"/>
        <v>31</v>
      </c>
      <c r="J78" s="106">
        <f t="shared" si="9"/>
        <v>29616.497434999994</v>
      </c>
      <c r="K78" s="108">
        <f t="shared" si="10"/>
        <v>984987.38743500004</v>
      </c>
      <c r="L78" s="109">
        <f t="shared" si="11"/>
        <v>23035.053560555556</v>
      </c>
    </row>
    <row r="79" spans="2:12" x14ac:dyDescent="0.35">
      <c r="B79" s="51">
        <v>95549256021</v>
      </c>
      <c r="C79" s="116" t="s">
        <v>96</v>
      </c>
      <c r="D79" s="105" t="s">
        <v>58</v>
      </c>
      <c r="E79" s="106">
        <v>955370.89</v>
      </c>
      <c r="F79" s="106">
        <f t="shared" si="7"/>
        <v>1910741.7599999993</v>
      </c>
      <c r="G79" s="52">
        <v>44652</v>
      </c>
      <c r="H79" s="52">
        <v>44681</v>
      </c>
      <c r="I79" s="107">
        <f t="shared" si="8"/>
        <v>30</v>
      </c>
      <c r="J79" s="106">
        <f t="shared" si="9"/>
        <v>21495.844874999995</v>
      </c>
      <c r="K79" s="108">
        <f t="shared" si="10"/>
        <v>976866.73487499997</v>
      </c>
      <c r="L79" s="109">
        <f t="shared" si="11"/>
        <v>16718.99045833333</v>
      </c>
    </row>
    <row r="80" spans="2:12" x14ac:dyDescent="0.35">
      <c r="B80" s="51">
        <v>95549256021</v>
      </c>
      <c r="C80" s="116" t="s">
        <v>97</v>
      </c>
      <c r="D80" s="105" t="s">
        <v>58</v>
      </c>
      <c r="E80" s="106">
        <v>955370.89</v>
      </c>
      <c r="F80" s="106">
        <f t="shared" si="7"/>
        <v>955370.8699999993</v>
      </c>
      <c r="G80" s="52">
        <v>44682</v>
      </c>
      <c r="H80" s="52">
        <v>44712</v>
      </c>
      <c r="I80" s="107">
        <f t="shared" si="8"/>
        <v>31</v>
      </c>
      <c r="J80" s="106">
        <f t="shared" si="9"/>
        <v>14808.248639999994</v>
      </c>
      <c r="K80" s="108">
        <f t="shared" si="10"/>
        <v>970179.13864000002</v>
      </c>
      <c r="L80" s="109">
        <f t="shared" si="11"/>
        <v>11517.526719999996</v>
      </c>
    </row>
    <row r="81" spans="2:12" x14ac:dyDescent="0.35">
      <c r="B81" s="51">
        <v>95549256021</v>
      </c>
      <c r="C81" s="116" t="s">
        <v>98</v>
      </c>
      <c r="D81" s="105" t="s">
        <v>58</v>
      </c>
      <c r="E81" s="106">
        <v>955370.87</v>
      </c>
      <c r="F81" s="106">
        <f t="shared" si="7"/>
        <v>0</v>
      </c>
      <c r="G81" s="52">
        <v>44713</v>
      </c>
      <c r="H81" s="52">
        <v>44742</v>
      </c>
      <c r="I81" s="107">
        <f t="shared" si="8"/>
        <v>30</v>
      </c>
      <c r="J81" s="106">
        <f t="shared" si="9"/>
        <v>7165.2815249999949</v>
      </c>
      <c r="K81" s="108">
        <f t="shared" si="10"/>
        <v>962536.15152499999</v>
      </c>
      <c r="L81" s="109">
        <f t="shared" si="11"/>
        <v>5572.9967416666632</v>
      </c>
    </row>
    <row r="82" spans="2:12" x14ac:dyDescent="0.35">
      <c r="B82" s="49"/>
      <c r="C82" s="115"/>
      <c r="D82" s="46"/>
      <c r="E82" s="54">
        <f>SUM(E64:E81)</f>
        <v>17196676.000000004</v>
      </c>
      <c r="F82" s="54">
        <f>SUM(F64:F81)</f>
        <v>146171745.82999995</v>
      </c>
      <c r="G82" s="53"/>
      <c r="H82" s="53"/>
      <c r="I82" s="53"/>
      <c r="J82" s="110">
        <f>SUM(J64:J81)</f>
        <v>1999352.4264324997</v>
      </c>
      <c r="K82" s="54">
        <f>SUM(K64:K81)</f>
        <v>19196028.426432498</v>
      </c>
      <c r="L82" s="111">
        <f>SUM(L64:L81)</f>
        <v>1555051.8872252782</v>
      </c>
    </row>
    <row r="83" spans="2:12" x14ac:dyDescent="0.35">
      <c r="F83"/>
      <c r="I83" s="1"/>
      <c r="K83"/>
      <c r="L83" s="47"/>
    </row>
    <row r="84" spans="2:12" x14ac:dyDescent="0.35">
      <c r="E84" s="60" t="s">
        <v>38</v>
      </c>
      <c r="F84" s="60"/>
      <c r="G84" s="60"/>
      <c r="H84" s="60"/>
      <c r="I84" s="60"/>
      <c r="J84" s="60" t="s">
        <v>39</v>
      </c>
      <c r="K84" s="60" t="s">
        <v>40</v>
      </c>
      <c r="L84" s="47"/>
    </row>
    <row r="85" spans="2:12" ht="43.5" x14ac:dyDescent="0.35">
      <c r="B85" s="62" t="s">
        <v>41</v>
      </c>
      <c r="C85" s="63" t="s">
        <v>42</v>
      </c>
      <c r="D85" s="64" t="s">
        <v>43</v>
      </c>
      <c r="E85" s="64" t="s">
        <v>44</v>
      </c>
      <c r="F85" s="64" t="s">
        <v>45</v>
      </c>
      <c r="G85" s="81" t="s">
        <v>52</v>
      </c>
      <c r="H85" s="81" t="s">
        <v>53</v>
      </c>
      <c r="I85" s="81" t="s">
        <v>54</v>
      </c>
      <c r="J85" s="81" t="s">
        <v>55</v>
      </c>
      <c r="K85" s="64" t="s">
        <v>47</v>
      </c>
      <c r="L85" s="65" t="s">
        <v>59</v>
      </c>
    </row>
    <row r="86" spans="2:12" x14ac:dyDescent="0.35">
      <c r="B86" s="82"/>
      <c r="C86" s="83"/>
      <c r="D86" s="84"/>
      <c r="E86" s="84"/>
      <c r="F86" s="106">
        <v>8389809</v>
      </c>
      <c r="G86" s="85"/>
      <c r="H86" s="85"/>
      <c r="I86" s="85"/>
      <c r="J86" s="84"/>
      <c r="K86" s="84"/>
      <c r="L86" s="86"/>
    </row>
    <row r="87" spans="2:12" x14ac:dyDescent="0.35">
      <c r="B87" s="51">
        <v>95549256022</v>
      </c>
      <c r="C87" s="116" t="s">
        <v>82</v>
      </c>
      <c r="D87" s="105" t="s">
        <v>61</v>
      </c>
      <c r="E87" s="106">
        <v>466100.5</v>
      </c>
      <c r="F87" s="106">
        <f>F86-E87</f>
        <v>7923708.5</v>
      </c>
      <c r="G87" s="52">
        <v>44042</v>
      </c>
      <c r="H87" s="52">
        <v>44255</v>
      </c>
      <c r="I87" s="107">
        <f>H87-G87+1</f>
        <v>214</v>
      </c>
      <c r="J87" s="106">
        <f>$F86*9%*($I87/360)</f>
        <v>448854.78149999998</v>
      </c>
      <c r="K87" s="108">
        <f t="shared" ref="K87:K104" si="12">E87+J87</f>
        <v>914955.28150000004</v>
      </c>
      <c r="L87" s="109">
        <f>$F86*4.5%*($I87/360)</f>
        <v>224427.39074999999</v>
      </c>
    </row>
    <row r="88" spans="2:12" x14ac:dyDescent="0.35">
      <c r="B88" s="51">
        <v>95549256022</v>
      </c>
      <c r="C88" s="116" t="s">
        <v>83</v>
      </c>
      <c r="D88" s="105" t="s">
        <v>61</v>
      </c>
      <c r="E88" s="106">
        <v>466100.5</v>
      </c>
      <c r="F88" s="106">
        <f t="shared" ref="F88:F104" si="13">F87-E88</f>
        <v>7457608</v>
      </c>
      <c r="G88" s="52">
        <v>44256</v>
      </c>
      <c r="H88" s="52">
        <v>44286</v>
      </c>
      <c r="I88" s="107">
        <f t="shared" ref="I88:I104" si="14">H88-G88+1</f>
        <v>31</v>
      </c>
      <c r="J88" s="106">
        <f t="shared" ref="J88:J104" si="15">$F87*9%*($I88/360)</f>
        <v>61408.740875000003</v>
      </c>
      <c r="K88" s="108">
        <f t="shared" si="12"/>
        <v>527509.24087500002</v>
      </c>
      <c r="L88" s="109">
        <f t="shared" ref="L88:L104" si="16">$F87*4.5%*($I88/360)</f>
        <v>30704.370437500002</v>
      </c>
    </row>
    <row r="89" spans="2:12" x14ac:dyDescent="0.35">
      <c r="B89" s="51">
        <v>95549256022</v>
      </c>
      <c r="C89" s="116" t="s">
        <v>84</v>
      </c>
      <c r="D89" s="105" t="s">
        <v>61</v>
      </c>
      <c r="E89" s="106">
        <v>466100.5</v>
      </c>
      <c r="F89" s="106">
        <f t="shared" si="13"/>
        <v>6991507.5</v>
      </c>
      <c r="G89" s="52">
        <v>44287</v>
      </c>
      <c r="H89" s="52">
        <v>44316</v>
      </c>
      <c r="I89" s="107">
        <f t="shared" si="14"/>
        <v>30</v>
      </c>
      <c r="J89" s="106">
        <f t="shared" si="15"/>
        <v>55932.06</v>
      </c>
      <c r="K89" s="108">
        <f t="shared" si="12"/>
        <v>522032.56</v>
      </c>
      <c r="L89" s="109">
        <f t="shared" si="16"/>
        <v>27966.03</v>
      </c>
    </row>
    <row r="90" spans="2:12" x14ac:dyDescent="0.35">
      <c r="B90" s="51">
        <v>95549256022</v>
      </c>
      <c r="C90" s="116" t="s">
        <v>85</v>
      </c>
      <c r="D90" s="105" t="s">
        <v>61</v>
      </c>
      <c r="E90" s="106">
        <v>466100.5</v>
      </c>
      <c r="F90" s="106">
        <f t="shared" si="13"/>
        <v>6525407</v>
      </c>
      <c r="G90" s="52">
        <v>44317</v>
      </c>
      <c r="H90" s="52">
        <v>44347</v>
      </c>
      <c r="I90" s="107">
        <f t="shared" si="14"/>
        <v>31</v>
      </c>
      <c r="J90" s="106">
        <f t="shared" si="15"/>
        <v>54184.183124999996</v>
      </c>
      <c r="K90" s="108">
        <f t="shared" si="12"/>
        <v>520284.68312499998</v>
      </c>
      <c r="L90" s="109">
        <f t="shared" si="16"/>
        <v>27092.091562499998</v>
      </c>
    </row>
    <row r="91" spans="2:12" x14ac:dyDescent="0.35">
      <c r="B91" s="51">
        <v>95549256022</v>
      </c>
      <c r="C91" s="116" t="s">
        <v>86</v>
      </c>
      <c r="D91" s="105" t="s">
        <v>61</v>
      </c>
      <c r="E91" s="106">
        <v>466100.5</v>
      </c>
      <c r="F91" s="106">
        <f t="shared" si="13"/>
        <v>6059306.5</v>
      </c>
      <c r="G91" s="52">
        <v>44348</v>
      </c>
      <c r="H91" s="52">
        <v>44377</v>
      </c>
      <c r="I91" s="107">
        <f t="shared" si="14"/>
        <v>30</v>
      </c>
      <c r="J91" s="106">
        <f t="shared" si="15"/>
        <v>48940.552499999998</v>
      </c>
      <c r="K91" s="108">
        <f t="shared" si="12"/>
        <v>515041.05249999999</v>
      </c>
      <c r="L91" s="109">
        <f t="shared" si="16"/>
        <v>24470.276249999999</v>
      </c>
    </row>
    <row r="92" spans="2:12" x14ac:dyDescent="0.35">
      <c r="B92" s="51">
        <v>95549256022</v>
      </c>
      <c r="C92" s="116" t="s">
        <v>87</v>
      </c>
      <c r="D92" s="105" t="s">
        <v>61</v>
      </c>
      <c r="E92" s="106">
        <v>466100.5</v>
      </c>
      <c r="F92" s="106">
        <f t="shared" si="13"/>
        <v>5593206</v>
      </c>
      <c r="G92" s="52">
        <v>44378</v>
      </c>
      <c r="H92" s="52">
        <v>44408</v>
      </c>
      <c r="I92" s="107">
        <f t="shared" si="14"/>
        <v>31</v>
      </c>
      <c r="J92" s="106">
        <f t="shared" si="15"/>
        <v>46959.625374999996</v>
      </c>
      <c r="K92" s="108">
        <f t="shared" si="12"/>
        <v>513060.125375</v>
      </c>
      <c r="L92" s="109">
        <f t="shared" si="16"/>
        <v>23479.812687499998</v>
      </c>
    </row>
    <row r="93" spans="2:12" x14ac:dyDescent="0.35">
      <c r="B93" s="51">
        <v>95549256022</v>
      </c>
      <c r="C93" s="116" t="s">
        <v>88</v>
      </c>
      <c r="D93" s="105" t="s">
        <v>61</v>
      </c>
      <c r="E93" s="106">
        <v>466100.5</v>
      </c>
      <c r="F93" s="106">
        <f t="shared" si="13"/>
        <v>5127105.5</v>
      </c>
      <c r="G93" s="52">
        <v>44409</v>
      </c>
      <c r="H93" s="52">
        <v>44439</v>
      </c>
      <c r="I93" s="107">
        <f t="shared" si="14"/>
        <v>31</v>
      </c>
      <c r="J93" s="106">
        <f t="shared" si="15"/>
        <v>43347.3465</v>
      </c>
      <c r="K93" s="108">
        <f t="shared" si="12"/>
        <v>509447.84649999999</v>
      </c>
      <c r="L93" s="109">
        <f t="shared" si="16"/>
        <v>21673.67325</v>
      </c>
    </row>
    <row r="94" spans="2:12" x14ac:dyDescent="0.35">
      <c r="B94" s="51">
        <v>95549256022</v>
      </c>
      <c r="C94" s="116" t="s">
        <v>89</v>
      </c>
      <c r="D94" s="105" t="s">
        <v>61</v>
      </c>
      <c r="E94" s="106">
        <v>466100.5</v>
      </c>
      <c r="F94" s="106">
        <f t="shared" si="13"/>
        <v>4661005</v>
      </c>
      <c r="G94" s="52">
        <v>44440</v>
      </c>
      <c r="H94" s="52">
        <v>44469</v>
      </c>
      <c r="I94" s="107">
        <f t="shared" si="14"/>
        <v>30</v>
      </c>
      <c r="J94" s="106">
        <f t="shared" si="15"/>
        <v>38453.291249999995</v>
      </c>
      <c r="K94" s="108">
        <f t="shared" si="12"/>
        <v>504553.79125000001</v>
      </c>
      <c r="L94" s="109">
        <f t="shared" si="16"/>
        <v>19226.645624999997</v>
      </c>
    </row>
    <row r="95" spans="2:12" x14ac:dyDescent="0.35">
      <c r="B95" s="51">
        <v>95549256022</v>
      </c>
      <c r="C95" s="116" t="s">
        <v>90</v>
      </c>
      <c r="D95" s="105" t="s">
        <v>61</v>
      </c>
      <c r="E95" s="106">
        <v>466100.5</v>
      </c>
      <c r="F95" s="106">
        <f t="shared" si="13"/>
        <v>4194904.5</v>
      </c>
      <c r="G95" s="52">
        <v>44470</v>
      </c>
      <c r="H95" s="52">
        <v>44500</v>
      </c>
      <c r="I95" s="107">
        <f t="shared" si="14"/>
        <v>31</v>
      </c>
      <c r="J95" s="106">
        <f t="shared" si="15"/>
        <v>36122.78875</v>
      </c>
      <c r="K95" s="108">
        <f t="shared" si="12"/>
        <v>502223.28875000001</v>
      </c>
      <c r="L95" s="109">
        <f t="shared" si="16"/>
        <v>18061.394375</v>
      </c>
    </row>
    <row r="96" spans="2:12" x14ac:dyDescent="0.35">
      <c r="B96" s="51">
        <v>95549256022</v>
      </c>
      <c r="C96" s="116" t="s">
        <v>91</v>
      </c>
      <c r="D96" s="105" t="s">
        <v>61</v>
      </c>
      <c r="E96" s="106">
        <v>466100.5</v>
      </c>
      <c r="F96" s="106">
        <f t="shared" si="13"/>
        <v>3728804</v>
      </c>
      <c r="G96" s="52">
        <v>44501</v>
      </c>
      <c r="H96" s="52">
        <v>44530</v>
      </c>
      <c r="I96" s="107">
        <f t="shared" si="14"/>
        <v>30</v>
      </c>
      <c r="J96" s="106">
        <f t="shared" si="15"/>
        <v>31461.783749999995</v>
      </c>
      <c r="K96" s="108">
        <f t="shared" si="12"/>
        <v>497562.28375</v>
      </c>
      <c r="L96" s="109">
        <f t="shared" si="16"/>
        <v>15730.891874999998</v>
      </c>
    </row>
    <row r="97" spans="2:12" x14ac:dyDescent="0.35">
      <c r="B97" s="51">
        <v>95549256022</v>
      </c>
      <c r="C97" s="116" t="s">
        <v>92</v>
      </c>
      <c r="D97" s="105" t="s">
        <v>61</v>
      </c>
      <c r="E97" s="106">
        <v>466100.5</v>
      </c>
      <c r="F97" s="106">
        <f t="shared" si="13"/>
        <v>3262703.5</v>
      </c>
      <c r="G97" s="52">
        <v>44531</v>
      </c>
      <c r="H97" s="52">
        <v>44561</v>
      </c>
      <c r="I97" s="107">
        <f t="shared" si="14"/>
        <v>31</v>
      </c>
      <c r="J97" s="106">
        <f t="shared" si="15"/>
        <v>28898.231</v>
      </c>
      <c r="K97" s="108">
        <f t="shared" si="12"/>
        <v>494998.73100000003</v>
      </c>
      <c r="L97" s="109">
        <f t="shared" si="16"/>
        <v>14449.1155</v>
      </c>
    </row>
    <row r="98" spans="2:12" x14ac:dyDescent="0.35">
      <c r="B98" s="51">
        <v>95549256022</v>
      </c>
      <c r="C98" s="116" t="s">
        <v>93</v>
      </c>
      <c r="D98" s="105" t="s">
        <v>61</v>
      </c>
      <c r="E98" s="106">
        <v>466100.5</v>
      </c>
      <c r="F98" s="106">
        <f t="shared" si="13"/>
        <v>2796603</v>
      </c>
      <c r="G98" s="52">
        <v>44562</v>
      </c>
      <c r="H98" s="52">
        <v>44592</v>
      </c>
      <c r="I98" s="107">
        <f t="shared" si="14"/>
        <v>31</v>
      </c>
      <c r="J98" s="106">
        <f t="shared" si="15"/>
        <v>25285.952125</v>
      </c>
      <c r="K98" s="108">
        <f t="shared" si="12"/>
        <v>491386.45212500001</v>
      </c>
      <c r="L98" s="109">
        <f t="shared" si="16"/>
        <v>12642.9760625</v>
      </c>
    </row>
    <row r="99" spans="2:12" x14ac:dyDescent="0.35">
      <c r="B99" s="51">
        <v>95549256022</v>
      </c>
      <c r="C99" s="116" t="s">
        <v>94</v>
      </c>
      <c r="D99" s="105" t="s">
        <v>61</v>
      </c>
      <c r="E99" s="106">
        <v>466100.5</v>
      </c>
      <c r="F99" s="106">
        <f t="shared" si="13"/>
        <v>2330502.5</v>
      </c>
      <c r="G99" s="52">
        <v>44593</v>
      </c>
      <c r="H99" s="52">
        <v>44620</v>
      </c>
      <c r="I99" s="107">
        <f t="shared" si="14"/>
        <v>28</v>
      </c>
      <c r="J99" s="106">
        <f t="shared" si="15"/>
        <v>19576.220999999998</v>
      </c>
      <c r="K99" s="108">
        <f t="shared" si="12"/>
        <v>485676.72100000002</v>
      </c>
      <c r="L99" s="109">
        <f t="shared" si="16"/>
        <v>9788.1104999999989</v>
      </c>
    </row>
    <row r="100" spans="2:12" x14ac:dyDescent="0.35">
      <c r="B100" s="51">
        <v>95549256022</v>
      </c>
      <c r="C100" s="116" t="s">
        <v>95</v>
      </c>
      <c r="D100" s="105" t="s">
        <v>61</v>
      </c>
      <c r="E100" s="106">
        <v>466100.5</v>
      </c>
      <c r="F100" s="106">
        <f t="shared" si="13"/>
        <v>1864402</v>
      </c>
      <c r="G100" s="52">
        <v>44621</v>
      </c>
      <c r="H100" s="52">
        <v>44651</v>
      </c>
      <c r="I100" s="107">
        <f t="shared" si="14"/>
        <v>31</v>
      </c>
      <c r="J100" s="106">
        <f t="shared" si="15"/>
        <v>18061.394375</v>
      </c>
      <c r="K100" s="108">
        <f t="shared" si="12"/>
        <v>484161.89437499997</v>
      </c>
      <c r="L100" s="109">
        <f t="shared" si="16"/>
        <v>9030.6971874999999</v>
      </c>
    </row>
    <row r="101" spans="2:12" x14ac:dyDescent="0.35">
      <c r="B101" s="51">
        <v>95549256022</v>
      </c>
      <c r="C101" s="116" t="s">
        <v>96</v>
      </c>
      <c r="D101" s="105" t="s">
        <v>61</v>
      </c>
      <c r="E101" s="106">
        <v>466100.5</v>
      </c>
      <c r="F101" s="106">
        <f t="shared" si="13"/>
        <v>1398301.5</v>
      </c>
      <c r="G101" s="52">
        <v>44652</v>
      </c>
      <c r="H101" s="52">
        <v>44681</v>
      </c>
      <c r="I101" s="107">
        <f t="shared" si="14"/>
        <v>30</v>
      </c>
      <c r="J101" s="106">
        <f t="shared" si="15"/>
        <v>13983.014999999999</v>
      </c>
      <c r="K101" s="108">
        <f t="shared" si="12"/>
        <v>480083.51500000001</v>
      </c>
      <c r="L101" s="109">
        <f t="shared" si="16"/>
        <v>6991.5074999999997</v>
      </c>
    </row>
    <row r="102" spans="2:12" x14ac:dyDescent="0.35">
      <c r="B102" s="51">
        <v>95549256022</v>
      </c>
      <c r="C102" s="116" t="s">
        <v>97</v>
      </c>
      <c r="D102" s="105" t="s">
        <v>61</v>
      </c>
      <c r="E102" s="106">
        <v>466100.5</v>
      </c>
      <c r="F102" s="106">
        <f t="shared" si="13"/>
        <v>932201</v>
      </c>
      <c r="G102" s="52">
        <v>44682</v>
      </c>
      <c r="H102" s="52">
        <v>44712</v>
      </c>
      <c r="I102" s="107">
        <f t="shared" si="14"/>
        <v>31</v>
      </c>
      <c r="J102" s="106">
        <f t="shared" si="15"/>
        <v>10836.836625</v>
      </c>
      <c r="K102" s="108">
        <f t="shared" si="12"/>
        <v>476937.336625</v>
      </c>
      <c r="L102" s="109">
        <f t="shared" si="16"/>
        <v>5418.4183125</v>
      </c>
    </row>
    <row r="103" spans="2:12" x14ac:dyDescent="0.35">
      <c r="B103" s="51">
        <v>95549256022</v>
      </c>
      <c r="C103" s="116" t="s">
        <v>98</v>
      </c>
      <c r="D103" s="105" t="s">
        <v>61</v>
      </c>
      <c r="E103" s="106">
        <v>466100.5</v>
      </c>
      <c r="F103" s="106">
        <f t="shared" si="13"/>
        <v>466100.5</v>
      </c>
      <c r="G103" s="52">
        <v>44713</v>
      </c>
      <c r="H103" s="52">
        <v>44742</v>
      </c>
      <c r="I103" s="107">
        <f t="shared" si="14"/>
        <v>30</v>
      </c>
      <c r="J103" s="106">
        <f t="shared" si="15"/>
        <v>6991.5074999999997</v>
      </c>
      <c r="K103" s="108">
        <f t="shared" si="12"/>
        <v>473092.00750000001</v>
      </c>
      <c r="L103" s="109">
        <f t="shared" si="16"/>
        <v>3495.7537499999999</v>
      </c>
    </row>
    <row r="104" spans="2:12" x14ac:dyDescent="0.35">
      <c r="B104" s="51">
        <v>95549256022</v>
      </c>
      <c r="C104" s="116" t="s">
        <v>99</v>
      </c>
      <c r="D104" s="105" t="s">
        <v>61</v>
      </c>
      <c r="E104" s="106">
        <v>466100.5</v>
      </c>
      <c r="F104" s="106">
        <f t="shared" si="13"/>
        <v>0</v>
      </c>
      <c r="G104" s="52">
        <v>44743</v>
      </c>
      <c r="H104" s="52">
        <v>44773</v>
      </c>
      <c r="I104" s="107">
        <f t="shared" si="14"/>
        <v>31</v>
      </c>
      <c r="J104" s="106">
        <f t="shared" si="15"/>
        <v>3612.278875</v>
      </c>
      <c r="K104" s="108">
        <f t="shared" si="12"/>
        <v>469712.77887500002</v>
      </c>
      <c r="L104" s="109">
        <f t="shared" si="16"/>
        <v>1806.1394375</v>
      </c>
    </row>
    <row r="105" spans="2:12" x14ac:dyDescent="0.35">
      <c r="B105" s="49"/>
      <c r="C105" s="115"/>
      <c r="D105" s="46"/>
      <c r="E105" s="54">
        <f>SUM(E87:E104)</f>
        <v>8389809</v>
      </c>
      <c r="F105" s="54">
        <f>SUM(F87:F104)</f>
        <v>71313376.5</v>
      </c>
      <c r="G105" s="53"/>
      <c r="H105" s="53"/>
      <c r="I105" s="53"/>
      <c r="J105" s="110">
        <f>SUM(J87:J104)</f>
        <v>992910.59012499976</v>
      </c>
      <c r="K105" s="50">
        <f>SUM(K87:K104)</f>
        <v>9382719.5901250001</v>
      </c>
      <c r="L105" s="111">
        <f>SUM(L87:L104)</f>
        <v>496455.29506249988</v>
      </c>
    </row>
    <row r="106" spans="2:12" x14ac:dyDescent="0.35">
      <c r="F106"/>
      <c r="I106" s="1"/>
      <c r="K106"/>
      <c r="L106" s="47"/>
    </row>
    <row r="107" spans="2:12" x14ac:dyDescent="0.35">
      <c r="E107" s="60" t="s">
        <v>38</v>
      </c>
      <c r="F107" s="60"/>
      <c r="G107" s="60"/>
      <c r="H107" s="60"/>
      <c r="I107" s="60"/>
      <c r="J107" s="60" t="s">
        <v>39</v>
      </c>
      <c r="K107" s="60" t="s">
        <v>40</v>
      </c>
      <c r="L107" s="47"/>
    </row>
    <row r="108" spans="2:12" ht="43.5" x14ac:dyDescent="0.35">
      <c r="B108" s="62" t="s">
        <v>41</v>
      </c>
      <c r="C108" s="63" t="s">
        <v>42</v>
      </c>
      <c r="D108" s="64" t="s">
        <v>43</v>
      </c>
      <c r="E108" s="64" t="s">
        <v>44</v>
      </c>
      <c r="F108" s="64" t="s">
        <v>45</v>
      </c>
      <c r="G108" s="81" t="s">
        <v>52</v>
      </c>
      <c r="H108" s="81" t="s">
        <v>53</v>
      </c>
      <c r="I108" s="81" t="s">
        <v>54</v>
      </c>
      <c r="J108" s="81" t="s">
        <v>55</v>
      </c>
      <c r="K108" s="64" t="s">
        <v>47</v>
      </c>
      <c r="L108" s="65" t="s">
        <v>59</v>
      </c>
    </row>
    <row r="109" spans="2:12" x14ac:dyDescent="0.35">
      <c r="B109" s="82"/>
      <c r="C109" s="83"/>
      <c r="D109" s="84"/>
      <c r="E109" s="84"/>
      <c r="F109" s="106">
        <v>8671510.9800000023</v>
      </c>
      <c r="G109" s="85"/>
      <c r="H109" s="85"/>
      <c r="I109" s="85"/>
      <c r="J109" s="84"/>
      <c r="K109" s="84"/>
      <c r="L109" s="86"/>
    </row>
    <row r="110" spans="2:12" x14ac:dyDescent="0.35">
      <c r="B110" s="51">
        <v>95549256023</v>
      </c>
      <c r="C110" s="114" t="s">
        <v>82</v>
      </c>
      <c r="D110" s="105" t="s">
        <v>61</v>
      </c>
      <c r="E110" s="106">
        <v>481750.61</v>
      </c>
      <c r="F110" s="106">
        <f>F109-E110</f>
        <v>8189760.370000002</v>
      </c>
      <c r="G110" s="52">
        <v>44056</v>
      </c>
      <c r="H110" s="52">
        <v>44255</v>
      </c>
      <c r="I110" s="107">
        <f>H110-G110+1</f>
        <v>200</v>
      </c>
      <c r="J110" s="106">
        <f>$F109*9%*($I110/360)</f>
        <v>433575.54900000012</v>
      </c>
      <c r="K110" s="108">
        <f t="shared" ref="K110:K127" si="17">E110+J110</f>
        <v>915326.1590000001</v>
      </c>
      <c r="L110" s="109">
        <f>$F109*4.5%*($I110/360)</f>
        <v>216787.77450000006</v>
      </c>
    </row>
    <row r="111" spans="2:12" x14ac:dyDescent="0.35">
      <c r="B111" s="51">
        <v>95549256023</v>
      </c>
      <c r="C111" s="114" t="s">
        <v>83</v>
      </c>
      <c r="D111" s="105" t="s">
        <v>61</v>
      </c>
      <c r="E111" s="106">
        <v>481750.61</v>
      </c>
      <c r="F111" s="106">
        <f t="shared" ref="F111:F127" si="18">F110-E111</f>
        <v>7708009.7600000016</v>
      </c>
      <c r="G111" s="52">
        <v>44256</v>
      </c>
      <c r="H111" s="52">
        <v>44286</v>
      </c>
      <c r="I111" s="107">
        <f t="shared" ref="I111:I127" si="19">H111-G111+1</f>
        <v>31</v>
      </c>
      <c r="J111" s="106">
        <f t="shared" ref="J111:J127" si="20">$F110*9%*($I111/360)</f>
        <v>63470.642867500013</v>
      </c>
      <c r="K111" s="108">
        <f t="shared" si="17"/>
        <v>545221.25286749995</v>
      </c>
      <c r="L111" s="109">
        <f t="shared" ref="L111:L127" si="21">$F110*4.5%*($I111/360)</f>
        <v>31735.321433750007</v>
      </c>
    </row>
    <row r="112" spans="2:12" x14ac:dyDescent="0.35">
      <c r="B112" s="51">
        <v>95549256023</v>
      </c>
      <c r="C112" s="114" t="s">
        <v>84</v>
      </c>
      <c r="D112" s="105" t="s">
        <v>61</v>
      </c>
      <c r="E112" s="106">
        <v>481750.61</v>
      </c>
      <c r="F112" s="106">
        <f t="shared" si="18"/>
        <v>7226259.1500000013</v>
      </c>
      <c r="G112" s="52">
        <v>44287</v>
      </c>
      <c r="H112" s="52">
        <v>44316</v>
      </c>
      <c r="I112" s="107">
        <f t="shared" si="19"/>
        <v>30</v>
      </c>
      <c r="J112" s="106">
        <f t="shared" si="20"/>
        <v>57810.073200000013</v>
      </c>
      <c r="K112" s="108">
        <f t="shared" si="17"/>
        <v>539560.68319999997</v>
      </c>
      <c r="L112" s="109">
        <f t="shared" si="21"/>
        <v>28905.036600000007</v>
      </c>
    </row>
    <row r="113" spans="2:12" x14ac:dyDescent="0.35">
      <c r="B113" s="51">
        <v>95549256023</v>
      </c>
      <c r="C113" s="114" t="s">
        <v>85</v>
      </c>
      <c r="D113" s="105" t="s">
        <v>61</v>
      </c>
      <c r="E113" s="106">
        <v>481750.61</v>
      </c>
      <c r="F113" s="106">
        <f t="shared" si="18"/>
        <v>6744508.540000001</v>
      </c>
      <c r="G113" s="52">
        <v>44317</v>
      </c>
      <c r="H113" s="52">
        <v>44347</v>
      </c>
      <c r="I113" s="107">
        <f t="shared" si="19"/>
        <v>31</v>
      </c>
      <c r="J113" s="106">
        <f t="shared" si="20"/>
        <v>56003.508412500007</v>
      </c>
      <c r="K113" s="108">
        <f t="shared" si="17"/>
        <v>537754.11841250001</v>
      </c>
      <c r="L113" s="109">
        <f t="shared" si="21"/>
        <v>28001.754206250003</v>
      </c>
    </row>
    <row r="114" spans="2:12" x14ac:dyDescent="0.35">
      <c r="B114" s="51">
        <v>95549256023</v>
      </c>
      <c r="C114" s="114" t="s">
        <v>86</v>
      </c>
      <c r="D114" s="105" t="s">
        <v>61</v>
      </c>
      <c r="E114" s="106">
        <v>481750.61</v>
      </c>
      <c r="F114" s="106">
        <f t="shared" si="18"/>
        <v>6262757.9300000006</v>
      </c>
      <c r="G114" s="52">
        <v>44348</v>
      </c>
      <c r="H114" s="52">
        <v>44377</v>
      </c>
      <c r="I114" s="107">
        <f t="shared" si="19"/>
        <v>30</v>
      </c>
      <c r="J114" s="106">
        <f t="shared" si="20"/>
        <v>50583.814050000001</v>
      </c>
      <c r="K114" s="108">
        <f t="shared" si="17"/>
        <v>532334.42405000003</v>
      </c>
      <c r="L114" s="109">
        <f t="shared" si="21"/>
        <v>25291.907025</v>
      </c>
    </row>
    <row r="115" spans="2:12" x14ac:dyDescent="0.35">
      <c r="B115" s="51">
        <v>95549256023</v>
      </c>
      <c r="C115" s="114" t="s">
        <v>87</v>
      </c>
      <c r="D115" s="105" t="s">
        <v>61</v>
      </c>
      <c r="E115" s="106">
        <v>481750.61</v>
      </c>
      <c r="F115" s="106">
        <f t="shared" si="18"/>
        <v>5781007.3200000003</v>
      </c>
      <c r="G115" s="52">
        <v>44378</v>
      </c>
      <c r="H115" s="52">
        <v>44408</v>
      </c>
      <c r="I115" s="107">
        <f t="shared" si="19"/>
        <v>31</v>
      </c>
      <c r="J115" s="106">
        <f t="shared" si="20"/>
        <v>48536.373957500007</v>
      </c>
      <c r="K115" s="108">
        <f t="shared" si="17"/>
        <v>530286.98395749996</v>
      </c>
      <c r="L115" s="109">
        <f t="shared" si="21"/>
        <v>24268.186978750004</v>
      </c>
    </row>
    <row r="116" spans="2:12" x14ac:dyDescent="0.35">
      <c r="B116" s="51">
        <v>95549256023</v>
      </c>
      <c r="C116" s="114" t="s">
        <v>88</v>
      </c>
      <c r="D116" s="105" t="s">
        <v>61</v>
      </c>
      <c r="E116" s="106">
        <v>481750.61</v>
      </c>
      <c r="F116" s="106">
        <f t="shared" si="18"/>
        <v>5299256.71</v>
      </c>
      <c r="G116" s="52">
        <v>44409</v>
      </c>
      <c r="H116" s="52">
        <v>44439</v>
      </c>
      <c r="I116" s="107">
        <f t="shared" si="19"/>
        <v>31</v>
      </c>
      <c r="J116" s="106">
        <f t="shared" si="20"/>
        <v>44802.806730000004</v>
      </c>
      <c r="K116" s="108">
        <f t="shared" si="17"/>
        <v>526553.41672999994</v>
      </c>
      <c r="L116" s="109">
        <f t="shared" si="21"/>
        <v>22401.403365000002</v>
      </c>
    </row>
    <row r="117" spans="2:12" x14ac:dyDescent="0.35">
      <c r="B117" s="51">
        <v>95549256023</v>
      </c>
      <c r="C117" s="114" t="s">
        <v>89</v>
      </c>
      <c r="D117" s="105" t="s">
        <v>61</v>
      </c>
      <c r="E117" s="106">
        <v>481750.61</v>
      </c>
      <c r="F117" s="106">
        <f t="shared" si="18"/>
        <v>4817506.0999999996</v>
      </c>
      <c r="G117" s="52">
        <v>44440</v>
      </c>
      <c r="H117" s="52">
        <v>44469</v>
      </c>
      <c r="I117" s="107">
        <f t="shared" si="19"/>
        <v>30</v>
      </c>
      <c r="J117" s="106">
        <f t="shared" si="20"/>
        <v>39744.425324999997</v>
      </c>
      <c r="K117" s="108">
        <f t="shared" si="17"/>
        <v>521495.035325</v>
      </c>
      <c r="L117" s="109">
        <f t="shared" si="21"/>
        <v>19872.212662499998</v>
      </c>
    </row>
    <row r="118" spans="2:12" x14ac:dyDescent="0.35">
      <c r="B118" s="51">
        <v>95549256023</v>
      </c>
      <c r="C118" s="114" t="s">
        <v>90</v>
      </c>
      <c r="D118" s="105" t="s">
        <v>61</v>
      </c>
      <c r="E118" s="106">
        <v>481750.61</v>
      </c>
      <c r="F118" s="106">
        <f t="shared" si="18"/>
        <v>4335755.4899999993</v>
      </c>
      <c r="G118" s="52">
        <v>44470</v>
      </c>
      <c r="H118" s="52">
        <v>44500</v>
      </c>
      <c r="I118" s="107">
        <f t="shared" si="19"/>
        <v>31</v>
      </c>
      <c r="J118" s="106">
        <f t="shared" si="20"/>
        <v>37335.672274999997</v>
      </c>
      <c r="K118" s="108">
        <f t="shared" si="17"/>
        <v>519086.28227500001</v>
      </c>
      <c r="L118" s="109">
        <f t="shared" si="21"/>
        <v>18667.836137499999</v>
      </c>
    </row>
    <row r="119" spans="2:12" x14ac:dyDescent="0.35">
      <c r="B119" s="51">
        <v>95549256023</v>
      </c>
      <c r="C119" s="114" t="s">
        <v>91</v>
      </c>
      <c r="D119" s="105" t="s">
        <v>61</v>
      </c>
      <c r="E119" s="106">
        <v>481750.61</v>
      </c>
      <c r="F119" s="106">
        <f t="shared" si="18"/>
        <v>3854004.8799999994</v>
      </c>
      <c r="G119" s="52">
        <v>44501</v>
      </c>
      <c r="H119" s="52">
        <v>44530</v>
      </c>
      <c r="I119" s="107">
        <f t="shared" si="19"/>
        <v>30</v>
      </c>
      <c r="J119" s="106">
        <f t="shared" si="20"/>
        <v>32518.166174999991</v>
      </c>
      <c r="K119" s="108">
        <f t="shared" si="17"/>
        <v>514268.77617500001</v>
      </c>
      <c r="L119" s="109">
        <f t="shared" si="21"/>
        <v>16259.083087499996</v>
      </c>
    </row>
    <row r="120" spans="2:12" x14ac:dyDescent="0.35">
      <c r="B120" s="51">
        <v>95549256023</v>
      </c>
      <c r="C120" s="114" t="s">
        <v>92</v>
      </c>
      <c r="D120" s="105" t="s">
        <v>61</v>
      </c>
      <c r="E120" s="106">
        <v>481750.61</v>
      </c>
      <c r="F120" s="106">
        <f t="shared" si="18"/>
        <v>3372254.2699999996</v>
      </c>
      <c r="G120" s="52">
        <v>44531</v>
      </c>
      <c r="H120" s="52">
        <v>44561</v>
      </c>
      <c r="I120" s="107">
        <f t="shared" si="19"/>
        <v>31</v>
      </c>
      <c r="J120" s="106">
        <f t="shared" si="20"/>
        <v>29868.53781999999</v>
      </c>
      <c r="K120" s="108">
        <f t="shared" si="17"/>
        <v>511619.14781999995</v>
      </c>
      <c r="L120" s="109">
        <f t="shared" si="21"/>
        <v>14934.268909999995</v>
      </c>
    </row>
    <row r="121" spans="2:12" x14ac:dyDescent="0.35">
      <c r="B121" s="51">
        <v>95549256023</v>
      </c>
      <c r="C121" s="114" t="s">
        <v>93</v>
      </c>
      <c r="D121" s="105" t="s">
        <v>61</v>
      </c>
      <c r="E121" s="106">
        <v>481750.61</v>
      </c>
      <c r="F121" s="106">
        <f t="shared" si="18"/>
        <v>2890503.6599999997</v>
      </c>
      <c r="G121" s="52">
        <v>44562</v>
      </c>
      <c r="H121" s="52">
        <v>44592</v>
      </c>
      <c r="I121" s="107">
        <f t="shared" si="19"/>
        <v>31</v>
      </c>
      <c r="J121" s="106">
        <f t="shared" si="20"/>
        <v>26134.970592499998</v>
      </c>
      <c r="K121" s="108">
        <f t="shared" si="17"/>
        <v>507885.58059249999</v>
      </c>
      <c r="L121" s="109">
        <f t="shared" si="21"/>
        <v>13067.485296249999</v>
      </c>
    </row>
    <row r="122" spans="2:12" x14ac:dyDescent="0.35">
      <c r="B122" s="51">
        <v>95549256023</v>
      </c>
      <c r="C122" s="114" t="s">
        <v>94</v>
      </c>
      <c r="D122" s="105" t="s">
        <v>61</v>
      </c>
      <c r="E122" s="106">
        <v>481750.61</v>
      </c>
      <c r="F122" s="106">
        <f t="shared" si="18"/>
        <v>2408753.0499999998</v>
      </c>
      <c r="G122" s="52">
        <v>44593</v>
      </c>
      <c r="H122" s="52">
        <v>44620</v>
      </c>
      <c r="I122" s="107">
        <f t="shared" si="19"/>
        <v>28</v>
      </c>
      <c r="J122" s="106">
        <f t="shared" si="20"/>
        <v>20233.525619999997</v>
      </c>
      <c r="K122" s="108">
        <f t="shared" si="17"/>
        <v>501984.13561999996</v>
      </c>
      <c r="L122" s="109">
        <f t="shared" si="21"/>
        <v>10116.762809999998</v>
      </c>
    </row>
    <row r="123" spans="2:12" x14ac:dyDescent="0.35">
      <c r="B123" s="51">
        <v>95549256023</v>
      </c>
      <c r="C123" s="114" t="s">
        <v>95</v>
      </c>
      <c r="D123" s="105" t="s">
        <v>61</v>
      </c>
      <c r="E123" s="106">
        <v>481750.61</v>
      </c>
      <c r="F123" s="106">
        <f t="shared" si="18"/>
        <v>1927002.44</v>
      </c>
      <c r="G123" s="52">
        <v>44621</v>
      </c>
      <c r="H123" s="52">
        <v>44651</v>
      </c>
      <c r="I123" s="107">
        <f t="shared" si="19"/>
        <v>31</v>
      </c>
      <c r="J123" s="106">
        <f t="shared" si="20"/>
        <v>18667.836137499999</v>
      </c>
      <c r="K123" s="108">
        <f t="shared" si="17"/>
        <v>500418.4461375</v>
      </c>
      <c r="L123" s="109">
        <f t="shared" si="21"/>
        <v>9333.9180687499993</v>
      </c>
    </row>
    <row r="124" spans="2:12" x14ac:dyDescent="0.35">
      <c r="B124" s="51">
        <v>95549256023</v>
      </c>
      <c r="C124" s="114" t="s">
        <v>96</v>
      </c>
      <c r="D124" s="105" t="s">
        <v>61</v>
      </c>
      <c r="E124" s="106">
        <v>481750.61</v>
      </c>
      <c r="F124" s="106">
        <f t="shared" si="18"/>
        <v>1445251.83</v>
      </c>
      <c r="G124" s="52">
        <v>44652</v>
      </c>
      <c r="H124" s="52">
        <v>44681</v>
      </c>
      <c r="I124" s="107">
        <f t="shared" si="19"/>
        <v>30</v>
      </c>
      <c r="J124" s="106">
        <f t="shared" si="20"/>
        <v>14452.518299999998</v>
      </c>
      <c r="K124" s="108">
        <f t="shared" si="17"/>
        <v>496203.12829999998</v>
      </c>
      <c r="L124" s="109">
        <f t="shared" si="21"/>
        <v>7226.259149999999</v>
      </c>
    </row>
    <row r="125" spans="2:12" x14ac:dyDescent="0.35">
      <c r="B125" s="51">
        <v>95549256023</v>
      </c>
      <c r="C125" s="114" t="s">
        <v>97</v>
      </c>
      <c r="D125" s="105" t="s">
        <v>61</v>
      </c>
      <c r="E125" s="106">
        <v>481750.61</v>
      </c>
      <c r="F125" s="106">
        <f t="shared" si="18"/>
        <v>963501.22000000009</v>
      </c>
      <c r="G125" s="52">
        <v>44682</v>
      </c>
      <c r="H125" s="52">
        <v>44712</v>
      </c>
      <c r="I125" s="107">
        <f t="shared" si="19"/>
        <v>31</v>
      </c>
      <c r="J125" s="106">
        <f t="shared" si="20"/>
        <v>11200.701682500001</v>
      </c>
      <c r="K125" s="108">
        <f t="shared" si="17"/>
        <v>492951.3116825</v>
      </c>
      <c r="L125" s="109">
        <f t="shared" si="21"/>
        <v>5600.3508412500005</v>
      </c>
    </row>
    <row r="126" spans="2:12" x14ac:dyDescent="0.35">
      <c r="B126" s="51">
        <v>95549256023</v>
      </c>
      <c r="C126" s="114" t="s">
        <v>98</v>
      </c>
      <c r="D126" s="105" t="s">
        <v>61</v>
      </c>
      <c r="E126" s="106">
        <v>481750.61</v>
      </c>
      <c r="F126" s="106">
        <f t="shared" si="18"/>
        <v>481750.6100000001</v>
      </c>
      <c r="G126" s="52">
        <v>44713</v>
      </c>
      <c r="H126" s="52">
        <v>44742</v>
      </c>
      <c r="I126" s="107">
        <f t="shared" si="19"/>
        <v>30</v>
      </c>
      <c r="J126" s="106">
        <f t="shared" si="20"/>
        <v>7226.2591499999999</v>
      </c>
      <c r="K126" s="108">
        <f t="shared" si="17"/>
        <v>488976.86914999998</v>
      </c>
      <c r="L126" s="109">
        <f t="shared" si="21"/>
        <v>3613.1295749999999</v>
      </c>
    </row>
    <row r="127" spans="2:12" x14ac:dyDescent="0.35">
      <c r="B127" s="51">
        <v>95549256023</v>
      </c>
      <c r="C127" s="114" t="s">
        <v>99</v>
      </c>
      <c r="D127" s="105" t="s">
        <v>61</v>
      </c>
      <c r="E127" s="106">
        <v>481750.61</v>
      </c>
      <c r="F127" s="106">
        <f t="shared" si="18"/>
        <v>0</v>
      </c>
      <c r="G127" s="52">
        <v>44743</v>
      </c>
      <c r="H127" s="52">
        <v>44773</v>
      </c>
      <c r="I127" s="107">
        <f t="shared" si="19"/>
        <v>31</v>
      </c>
      <c r="J127" s="106">
        <f t="shared" si="20"/>
        <v>3733.5672275000006</v>
      </c>
      <c r="K127" s="108">
        <f t="shared" si="17"/>
        <v>485484.17722750001</v>
      </c>
      <c r="L127" s="109">
        <f t="shared" si="21"/>
        <v>1866.7836137500003</v>
      </c>
    </row>
    <row r="128" spans="2:12" x14ac:dyDescent="0.35">
      <c r="B128" s="49"/>
      <c r="C128" s="115"/>
      <c r="D128" s="46"/>
      <c r="E128" s="54">
        <f>SUM(E110:E127)</f>
        <v>8671510.9800000023</v>
      </c>
      <c r="F128" s="54">
        <f>SUM(F110:F127)</f>
        <v>73707843.329999998</v>
      </c>
      <c r="G128" s="53"/>
      <c r="H128" s="53"/>
      <c r="I128" s="53"/>
      <c r="J128" s="110">
        <f>SUM(J110:J127)</f>
        <v>995898.94852250011</v>
      </c>
      <c r="K128" s="50">
        <f>SUM(K110:K127)</f>
        <v>9667409.9285224993</v>
      </c>
      <c r="L128" s="111">
        <f>SUM(L110:L127)</f>
        <v>497949.47426125006</v>
      </c>
    </row>
    <row r="129" spans="6:12" x14ac:dyDescent="0.35">
      <c r="F129"/>
      <c r="I129" s="1"/>
      <c r="K129"/>
      <c r="L129" s="4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188FD-20D4-4D53-81C1-9A7188050B27}">
  <dimension ref="B3:N133"/>
  <sheetViews>
    <sheetView showGridLines="0" topLeftCell="A5" workbookViewId="0">
      <selection activeCell="A13" sqref="A13:XFD22"/>
    </sheetView>
  </sheetViews>
  <sheetFormatPr defaultColWidth="9.08984375" defaultRowHeight="14.5" x14ac:dyDescent="0.35"/>
  <cols>
    <col min="1" max="1" width="9.08984375" style="59"/>
    <col min="2" max="2" width="14.6328125" style="59" customWidth="1"/>
    <col min="3" max="5" width="12.6328125" style="59" customWidth="1"/>
    <col min="6" max="8" width="12.6328125" style="80" customWidth="1"/>
    <col min="9" max="10" width="12.6328125" style="59" customWidth="1"/>
    <col min="11" max="11" width="12.6328125" style="61" customWidth="1"/>
    <col min="12" max="12" width="12.6328125" style="59" customWidth="1"/>
    <col min="13" max="13" width="10.90625" style="59" bestFit="1" customWidth="1"/>
    <col min="14" max="16384" width="9.08984375" style="59"/>
  </cols>
  <sheetData>
    <row r="3" spans="2:13" x14ac:dyDescent="0.35">
      <c r="B3" s="92" t="s">
        <v>63</v>
      </c>
      <c r="C3" s="21"/>
      <c r="D3" s="21"/>
      <c r="E3" s="21"/>
      <c r="F3" s="21"/>
      <c r="G3" s="21"/>
      <c r="H3" s="21"/>
      <c r="I3" s="21"/>
      <c r="J3" s="21"/>
      <c r="K3" s="21"/>
      <c r="L3" s="21"/>
    </row>
    <row r="4" spans="2:13" ht="43.5" x14ac:dyDescent="0.35">
      <c r="B4" s="56" t="s">
        <v>64</v>
      </c>
      <c r="C4" s="57" t="s">
        <v>80</v>
      </c>
      <c r="D4" s="57" t="s">
        <v>65</v>
      </c>
      <c r="E4" s="57" t="s">
        <v>66</v>
      </c>
      <c r="F4" s="57" t="s">
        <v>24</v>
      </c>
      <c r="G4" s="57" t="s">
        <v>67</v>
      </c>
      <c r="H4" s="57" t="s">
        <v>68</v>
      </c>
      <c r="I4" s="57" t="s">
        <v>44</v>
      </c>
      <c r="J4" s="57" t="s">
        <v>69</v>
      </c>
      <c r="K4" s="57" t="s">
        <v>70</v>
      </c>
      <c r="L4" s="57" t="s">
        <v>71</v>
      </c>
      <c r="M4" s="58" t="s">
        <v>72</v>
      </c>
    </row>
    <row r="5" spans="2:13" x14ac:dyDescent="0.35">
      <c r="B5" s="48" t="s">
        <v>73</v>
      </c>
      <c r="C5" s="113">
        <v>43963</v>
      </c>
      <c r="D5" s="20">
        <v>27942356</v>
      </c>
      <c r="E5" s="95">
        <v>0.02</v>
      </c>
      <c r="F5" s="96">
        <v>0</v>
      </c>
      <c r="G5" s="97">
        <v>44227</v>
      </c>
      <c r="H5" s="97">
        <v>44742</v>
      </c>
      <c r="I5" s="20">
        <v>27942356.000000011</v>
      </c>
      <c r="J5" s="20">
        <v>558847.12</v>
      </c>
      <c r="K5" s="20">
        <v>0</v>
      </c>
      <c r="L5" s="20">
        <v>0</v>
      </c>
      <c r="M5" s="101">
        <f>SUM(J5:K5)-L5</f>
        <v>558847.12</v>
      </c>
    </row>
    <row r="6" spans="2:13" x14ac:dyDescent="0.35">
      <c r="B6" s="48" t="s">
        <v>74</v>
      </c>
      <c r="C6" s="113">
        <v>43989</v>
      </c>
      <c r="D6" s="20">
        <v>51282500</v>
      </c>
      <c r="E6" s="95">
        <v>0.02</v>
      </c>
      <c r="F6" s="96">
        <v>0</v>
      </c>
      <c r="G6" s="97">
        <v>44227</v>
      </c>
      <c r="H6" s="97">
        <v>44742</v>
      </c>
      <c r="I6" s="20">
        <v>51282500.040000014</v>
      </c>
      <c r="J6" s="20">
        <v>1025650.0007999998</v>
      </c>
      <c r="K6" s="20">
        <v>0</v>
      </c>
      <c r="L6" s="20">
        <v>0</v>
      </c>
      <c r="M6" s="101">
        <f t="shared" ref="M6:M9" si="0">SUM(J6:K6)-L6</f>
        <v>1025650.0007999998</v>
      </c>
    </row>
    <row r="7" spans="2:13" x14ac:dyDescent="0.35">
      <c r="B7" s="48" t="s">
        <v>75</v>
      </c>
      <c r="C7" s="113">
        <v>44019</v>
      </c>
      <c r="D7" s="20">
        <v>50609306</v>
      </c>
      <c r="E7" s="96">
        <v>0</v>
      </c>
      <c r="F7" s="95">
        <v>0.02</v>
      </c>
      <c r="G7" s="97">
        <v>44227</v>
      </c>
      <c r="H7" s="97">
        <v>44742</v>
      </c>
      <c r="I7" s="20">
        <v>50609306.159999989</v>
      </c>
      <c r="J7" s="20">
        <v>5887549.2543599997</v>
      </c>
      <c r="K7" s="20">
        <f>D7*0.4%</f>
        <v>202437.22400000002</v>
      </c>
      <c r="L7" s="20">
        <v>4579204.9756133351</v>
      </c>
      <c r="M7" s="101">
        <f t="shared" si="0"/>
        <v>1510781.5027466649</v>
      </c>
    </row>
    <row r="8" spans="2:13" x14ac:dyDescent="0.35">
      <c r="B8" s="48" t="s">
        <v>76</v>
      </c>
      <c r="C8" s="113">
        <v>44040</v>
      </c>
      <c r="D8" s="20">
        <v>26437298</v>
      </c>
      <c r="E8" s="96">
        <v>0</v>
      </c>
      <c r="F8" s="95">
        <v>4.4999999999999998E-2</v>
      </c>
      <c r="G8" s="97">
        <v>44255</v>
      </c>
      <c r="H8" s="97">
        <v>44770</v>
      </c>
      <c r="I8" s="20">
        <v>26437298.040000003</v>
      </c>
      <c r="J8" s="20">
        <v>3122171.4542849991</v>
      </c>
      <c r="K8" s="20">
        <f t="shared" ref="K8:K9" si="1">D8*0.4%</f>
        <v>105749.192</v>
      </c>
      <c r="L8" s="20">
        <v>1561085.7271424995</v>
      </c>
      <c r="M8" s="101">
        <f t="shared" si="0"/>
        <v>1666834.9191424993</v>
      </c>
    </row>
    <row r="9" spans="2:13" x14ac:dyDescent="0.35">
      <c r="B9" s="48" t="s">
        <v>76</v>
      </c>
      <c r="C9" s="113">
        <v>44055</v>
      </c>
      <c r="D9" s="20">
        <v>24172008</v>
      </c>
      <c r="E9" s="96">
        <v>0</v>
      </c>
      <c r="F9" s="95">
        <v>4.4999999999999998E-2</v>
      </c>
      <c r="G9" s="97">
        <v>44269</v>
      </c>
      <c r="H9" s="97">
        <v>44787</v>
      </c>
      <c r="I9" s="20">
        <v>24172008.120000001</v>
      </c>
      <c r="J9" s="20">
        <v>2851625.4915299993</v>
      </c>
      <c r="K9" s="20">
        <f t="shared" si="1"/>
        <v>96688.032000000007</v>
      </c>
      <c r="L9" s="20">
        <v>1425812.7457649997</v>
      </c>
      <c r="M9" s="101">
        <f t="shared" si="0"/>
        <v>1522500.7777649998</v>
      </c>
    </row>
    <row r="10" spans="2:13" x14ac:dyDescent="0.35">
      <c r="B10" s="98"/>
      <c r="C10" s="112"/>
      <c r="D10" s="99">
        <f>SUM(D5:D9)</f>
        <v>180443468</v>
      </c>
      <c r="E10" s="100"/>
      <c r="F10" s="100"/>
      <c r="G10" s="100"/>
      <c r="H10" s="100"/>
      <c r="I10" s="99">
        <f t="shared" ref="I10:M10" si="2">SUM(I5:I9)</f>
        <v>180443468.36000001</v>
      </c>
      <c r="J10" s="99">
        <f t="shared" si="2"/>
        <v>13445843.320974998</v>
      </c>
      <c r="K10" s="99">
        <f t="shared" si="2"/>
        <v>404874.44800000003</v>
      </c>
      <c r="L10" s="99">
        <f t="shared" si="2"/>
        <v>7566103.4485208346</v>
      </c>
      <c r="M10" s="102">
        <f t="shared" si="2"/>
        <v>6284614.3204541635</v>
      </c>
    </row>
    <row r="11" spans="2:13" x14ac:dyDescent="0.35">
      <c r="D11" s="103">
        <f>D10/84.95</f>
        <v>2124113.8081224249</v>
      </c>
      <c r="F11" s="59"/>
      <c r="I11" s="80"/>
      <c r="K11" s="59"/>
      <c r="L11" s="61"/>
    </row>
    <row r="14" spans="2:13" x14ac:dyDescent="0.35">
      <c r="E14" s="60" t="s">
        <v>38</v>
      </c>
      <c r="F14" s="60"/>
      <c r="G14" s="60" t="s">
        <v>39</v>
      </c>
      <c r="H14" s="60" t="s">
        <v>40</v>
      </c>
      <c r="I14" s="61"/>
      <c r="K14" s="59"/>
    </row>
    <row r="15" spans="2:13" ht="43.5" x14ac:dyDescent="0.35">
      <c r="B15" s="62" t="s">
        <v>41</v>
      </c>
      <c r="C15" s="63" t="s">
        <v>42</v>
      </c>
      <c r="D15" s="64" t="s">
        <v>43</v>
      </c>
      <c r="E15" s="64" t="s">
        <v>44</v>
      </c>
      <c r="F15" s="64" t="s">
        <v>45</v>
      </c>
      <c r="G15" s="64" t="s">
        <v>46</v>
      </c>
      <c r="H15" s="65" t="s">
        <v>47</v>
      </c>
      <c r="I15" s="61"/>
      <c r="K15" s="59"/>
    </row>
    <row r="16" spans="2:13" x14ac:dyDescent="0.35">
      <c r="B16" s="66"/>
      <c r="C16" s="67"/>
      <c r="D16" s="68"/>
      <c r="E16" s="68"/>
      <c r="F16" s="69">
        <v>27942356</v>
      </c>
      <c r="G16" s="68"/>
      <c r="H16" s="70"/>
      <c r="I16" s="71"/>
      <c r="K16" s="59"/>
    </row>
    <row r="17" spans="2:11" x14ac:dyDescent="0.35">
      <c r="B17" s="72" t="s">
        <v>48</v>
      </c>
      <c r="C17" s="73">
        <v>44227</v>
      </c>
      <c r="D17" s="74" t="s">
        <v>49</v>
      </c>
      <c r="E17" s="55">
        <v>1552353.12</v>
      </c>
      <c r="F17" s="55">
        <f>F16-E17</f>
        <v>26390002.879999999</v>
      </c>
      <c r="G17" s="55">
        <f>E17*2%</f>
        <v>31047.062400000003</v>
      </c>
      <c r="H17" s="75">
        <f t="shared" ref="H17:H34" si="3">E17+G17</f>
        <v>1583400.1824</v>
      </c>
      <c r="I17" s="61">
        <f>G17/85</f>
        <v>365.25955764705884</v>
      </c>
      <c r="K17" s="59"/>
    </row>
    <row r="18" spans="2:11" x14ac:dyDescent="0.35">
      <c r="B18" s="72" t="s">
        <v>48</v>
      </c>
      <c r="C18" s="73">
        <v>44255</v>
      </c>
      <c r="D18" s="74" t="s">
        <v>49</v>
      </c>
      <c r="E18" s="55">
        <v>1552353.12</v>
      </c>
      <c r="F18" s="55">
        <f>F17-E18</f>
        <v>24837649.759999998</v>
      </c>
      <c r="G18" s="55">
        <f t="shared" ref="G18:G34" si="4">E18*2%</f>
        <v>31047.062400000003</v>
      </c>
      <c r="H18" s="75">
        <f t="shared" si="3"/>
        <v>1583400.1824</v>
      </c>
      <c r="I18" s="61"/>
      <c r="K18" s="59"/>
    </row>
    <row r="19" spans="2:11" x14ac:dyDescent="0.35">
      <c r="B19" s="72" t="s">
        <v>48</v>
      </c>
      <c r="C19" s="73">
        <v>44286</v>
      </c>
      <c r="D19" s="74" t="s">
        <v>49</v>
      </c>
      <c r="E19" s="55">
        <v>1552353.12</v>
      </c>
      <c r="F19" s="55">
        <f t="shared" ref="F19:F34" si="5">F18-E19</f>
        <v>23285296.639999997</v>
      </c>
      <c r="G19" s="55">
        <f t="shared" si="4"/>
        <v>31047.062400000003</v>
      </c>
      <c r="H19" s="75">
        <f t="shared" si="3"/>
        <v>1583400.1824</v>
      </c>
      <c r="I19" s="61"/>
      <c r="K19" s="59"/>
    </row>
    <row r="20" spans="2:11" x14ac:dyDescent="0.35">
      <c r="B20" s="72" t="s">
        <v>48</v>
      </c>
      <c r="C20" s="73">
        <v>44318</v>
      </c>
      <c r="D20" s="74" t="s">
        <v>49</v>
      </c>
      <c r="E20" s="55">
        <v>1552353.12</v>
      </c>
      <c r="F20" s="55">
        <f t="shared" si="5"/>
        <v>21732943.519999996</v>
      </c>
      <c r="G20" s="55">
        <f t="shared" si="4"/>
        <v>31047.062400000003</v>
      </c>
      <c r="H20" s="75">
        <f t="shared" si="3"/>
        <v>1583400.1824</v>
      </c>
      <c r="I20" s="61"/>
      <c r="K20" s="59"/>
    </row>
    <row r="21" spans="2:11" x14ac:dyDescent="0.35">
      <c r="B21" s="72" t="s">
        <v>48</v>
      </c>
      <c r="C21" s="73">
        <v>44347</v>
      </c>
      <c r="D21" s="74" t="s">
        <v>49</v>
      </c>
      <c r="E21" s="55">
        <v>1552353.12</v>
      </c>
      <c r="F21" s="55">
        <f t="shared" si="5"/>
        <v>20180590.399999995</v>
      </c>
      <c r="G21" s="55">
        <f t="shared" si="4"/>
        <v>31047.062400000003</v>
      </c>
      <c r="H21" s="75">
        <f t="shared" si="3"/>
        <v>1583400.1824</v>
      </c>
      <c r="I21" s="61"/>
      <c r="K21" s="59"/>
    </row>
    <row r="22" spans="2:11" x14ac:dyDescent="0.35">
      <c r="B22" s="72" t="s">
        <v>48</v>
      </c>
      <c r="C22" s="73">
        <v>44377</v>
      </c>
      <c r="D22" s="74" t="s">
        <v>49</v>
      </c>
      <c r="E22" s="55">
        <v>1552353.12</v>
      </c>
      <c r="F22" s="55">
        <f t="shared" si="5"/>
        <v>18628237.279999994</v>
      </c>
      <c r="G22" s="55">
        <f t="shared" si="4"/>
        <v>31047.062400000003</v>
      </c>
      <c r="H22" s="75">
        <f t="shared" si="3"/>
        <v>1583400.1824</v>
      </c>
      <c r="I22" s="61"/>
      <c r="K22" s="59"/>
    </row>
    <row r="23" spans="2:11" x14ac:dyDescent="0.35">
      <c r="B23" s="72" t="s">
        <v>48</v>
      </c>
      <c r="C23" s="73">
        <v>44409</v>
      </c>
      <c r="D23" s="74" t="s">
        <v>49</v>
      </c>
      <c r="E23" s="55">
        <v>1552353.12</v>
      </c>
      <c r="F23" s="55">
        <f t="shared" si="5"/>
        <v>17075884.159999993</v>
      </c>
      <c r="G23" s="55">
        <f t="shared" si="4"/>
        <v>31047.062400000003</v>
      </c>
      <c r="H23" s="75">
        <f t="shared" si="3"/>
        <v>1583400.1824</v>
      </c>
      <c r="I23" s="61"/>
      <c r="K23" s="59"/>
    </row>
    <row r="24" spans="2:11" x14ac:dyDescent="0.35">
      <c r="B24" s="72" t="s">
        <v>48</v>
      </c>
      <c r="C24" s="73">
        <v>44439</v>
      </c>
      <c r="D24" s="74" t="s">
        <v>49</v>
      </c>
      <c r="E24" s="55">
        <v>1552353.12</v>
      </c>
      <c r="F24" s="55">
        <f t="shared" si="5"/>
        <v>15523531.039999992</v>
      </c>
      <c r="G24" s="55">
        <f t="shared" si="4"/>
        <v>31047.062400000003</v>
      </c>
      <c r="H24" s="75">
        <f t="shared" si="3"/>
        <v>1583400.1824</v>
      </c>
      <c r="I24" s="61"/>
      <c r="K24" s="59"/>
    </row>
    <row r="25" spans="2:11" x14ac:dyDescent="0.35">
      <c r="B25" s="72" t="s">
        <v>48</v>
      </c>
      <c r="C25" s="73">
        <v>44469</v>
      </c>
      <c r="D25" s="74" t="s">
        <v>49</v>
      </c>
      <c r="E25" s="55">
        <v>1552353.12</v>
      </c>
      <c r="F25" s="55">
        <f t="shared" si="5"/>
        <v>13971177.919999991</v>
      </c>
      <c r="G25" s="55">
        <f t="shared" si="4"/>
        <v>31047.062400000003</v>
      </c>
      <c r="H25" s="75">
        <f t="shared" si="3"/>
        <v>1583400.1824</v>
      </c>
      <c r="I25" s="61"/>
      <c r="K25" s="59"/>
    </row>
    <row r="26" spans="2:11" x14ac:dyDescent="0.35">
      <c r="B26" s="72" t="s">
        <v>48</v>
      </c>
      <c r="C26" s="73">
        <v>44500</v>
      </c>
      <c r="D26" s="74" t="s">
        <v>49</v>
      </c>
      <c r="E26" s="55">
        <v>1552353.12</v>
      </c>
      <c r="F26" s="55">
        <f t="shared" si="5"/>
        <v>12418824.79999999</v>
      </c>
      <c r="G26" s="55">
        <f t="shared" si="4"/>
        <v>31047.062400000003</v>
      </c>
      <c r="H26" s="75">
        <f t="shared" si="3"/>
        <v>1583400.1824</v>
      </c>
      <c r="I26" s="61"/>
      <c r="K26" s="59"/>
    </row>
    <row r="27" spans="2:11" x14ac:dyDescent="0.35">
      <c r="B27" s="72" t="s">
        <v>48</v>
      </c>
      <c r="C27" s="73">
        <v>44530</v>
      </c>
      <c r="D27" s="74" t="s">
        <v>49</v>
      </c>
      <c r="E27" s="55">
        <v>1552353.12</v>
      </c>
      <c r="F27" s="55">
        <f t="shared" si="5"/>
        <v>10866471.679999989</v>
      </c>
      <c r="G27" s="55">
        <f t="shared" si="4"/>
        <v>31047.062400000003</v>
      </c>
      <c r="H27" s="75">
        <f t="shared" si="3"/>
        <v>1583400.1824</v>
      </c>
      <c r="I27" s="61"/>
      <c r="K27" s="59"/>
    </row>
    <row r="28" spans="2:11" x14ac:dyDescent="0.35">
      <c r="B28" s="72" t="s">
        <v>48</v>
      </c>
      <c r="C28" s="73">
        <v>44561</v>
      </c>
      <c r="D28" s="74" t="s">
        <v>49</v>
      </c>
      <c r="E28" s="55">
        <v>1552353.12</v>
      </c>
      <c r="F28" s="55">
        <f t="shared" si="5"/>
        <v>9314118.5599999875</v>
      </c>
      <c r="G28" s="55">
        <f t="shared" si="4"/>
        <v>31047.062400000003</v>
      </c>
      <c r="H28" s="75">
        <f t="shared" si="3"/>
        <v>1583400.1824</v>
      </c>
      <c r="I28" s="61"/>
      <c r="K28" s="59"/>
    </row>
    <row r="29" spans="2:11" x14ac:dyDescent="0.35">
      <c r="B29" s="72" t="s">
        <v>48</v>
      </c>
      <c r="C29" s="73">
        <v>44592</v>
      </c>
      <c r="D29" s="74" t="s">
        <v>49</v>
      </c>
      <c r="E29" s="55">
        <v>1552353.12</v>
      </c>
      <c r="F29" s="55">
        <f t="shared" si="5"/>
        <v>7761765.4399999874</v>
      </c>
      <c r="G29" s="55">
        <f t="shared" si="4"/>
        <v>31047.062400000003</v>
      </c>
      <c r="H29" s="75">
        <f t="shared" si="3"/>
        <v>1583400.1824</v>
      </c>
      <c r="I29" s="61"/>
      <c r="K29" s="59"/>
    </row>
    <row r="30" spans="2:11" x14ac:dyDescent="0.35">
      <c r="B30" s="72" t="s">
        <v>48</v>
      </c>
      <c r="C30" s="73">
        <v>44620</v>
      </c>
      <c r="D30" s="74" t="s">
        <v>49</v>
      </c>
      <c r="E30" s="55">
        <v>1552353.12</v>
      </c>
      <c r="F30" s="55">
        <f t="shared" si="5"/>
        <v>6209412.3199999873</v>
      </c>
      <c r="G30" s="55">
        <f t="shared" si="4"/>
        <v>31047.062400000003</v>
      </c>
      <c r="H30" s="75">
        <f t="shared" si="3"/>
        <v>1583400.1824</v>
      </c>
      <c r="I30" s="61"/>
      <c r="K30" s="59"/>
    </row>
    <row r="31" spans="2:11" x14ac:dyDescent="0.35">
      <c r="B31" s="72" t="s">
        <v>48</v>
      </c>
      <c r="C31" s="73">
        <v>44651</v>
      </c>
      <c r="D31" s="74" t="s">
        <v>49</v>
      </c>
      <c r="E31" s="55">
        <v>1552353.12</v>
      </c>
      <c r="F31" s="55">
        <f t="shared" si="5"/>
        <v>4657059.1999999871</v>
      </c>
      <c r="G31" s="55">
        <f t="shared" si="4"/>
        <v>31047.062400000003</v>
      </c>
      <c r="H31" s="75">
        <f t="shared" si="3"/>
        <v>1583400.1824</v>
      </c>
      <c r="I31" s="61"/>
      <c r="K31" s="59"/>
    </row>
    <row r="32" spans="2:11" x14ac:dyDescent="0.35">
      <c r="B32" s="72" t="s">
        <v>48</v>
      </c>
      <c r="C32" s="73">
        <v>44683</v>
      </c>
      <c r="D32" s="74" t="s">
        <v>49</v>
      </c>
      <c r="E32" s="55">
        <v>1552353.12</v>
      </c>
      <c r="F32" s="55">
        <f t="shared" si="5"/>
        <v>3104706.079999987</v>
      </c>
      <c r="G32" s="55">
        <f t="shared" si="4"/>
        <v>31047.062400000003</v>
      </c>
      <c r="H32" s="75">
        <f t="shared" si="3"/>
        <v>1583400.1824</v>
      </c>
      <c r="I32" s="61"/>
      <c r="K32" s="59"/>
    </row>
    <row r="33" spans="2:12" x14ac:dyDescent="0.35">
      <c r="B33" s="72" t="s">
        <v>48</v>
      </c>
      <c r="C33" s="73">
        <v>44712</v>
      </c>
      <c r="D33" s="74" t="s">
        <v>49</v>
      </c>
      <c r="E33" s="55">
        <v>1552353.12</v>
      </c>
      <c r="F33" s="55">
        <f t="shared" si="5"/>
        <v>1552352.9599999869</v>
      </c>
      <c r="G33" s="55">
        <f t="shared" si="4"/>
        <v>31047.062400000003</v>
      </c>
      <c r="H33" s="75">
        <f t="shared" si="3"/>
        <v>1583400.1824</v>
      </c>
      <c r="I33" s="61"/>
      <c r="K33" s="59"/>
    </row>
    <row r="34" spans="2:12" x14ac:dyDescent="0.35">
      <c r="B34" s="72" t="s">
        <v>48</v>
      </c>
      <c r="C34" s="73">
        <v>44742</v>
      </c>
      <c r="D34" s="74" t="s">
        <v>49</v>
      </c>
      <c r="E34" s="55">
        <v>1552352.96</v>
      </c>
      <c r="F34" s="55">
        <f t="shared" si="5"/>
        <v>-1.3038516044616699E-8</v>
      </c>
      <c r="G34" s="55">
        <f t="shared" si="4"/>
        <v>31047.0592</v>
      </c>
      <c r="H34" s="75">
        <f t="shared" si="3"/>
        <v>1583400.0192</v>
      </c>
      <c r="I34" s="61"/>
      <c r="K34" s="59"/>
    </row>
    <row r="35" spans="2:12" x14ac:dyDescent="0.35">
      <c r="B35" s="76"/>
      <c r="C35" s="77"/>
      <c r="D35" s="78"/>
      <c r="E35" s="54">
        <f>SUM(E17:E34)</f>
        <v>27942356.000000011</v>
      </c>
      <c r="F35" s="54">
        <f>SUM(F17:F34)</f>
        <v>237510024.63999987</v>
      </c>
      <c r="G35" s="54">
        <f>SUM(G17:G34)</f>
        <v>558847.12</v>
      </c>
      <c r="H35" s="79">
        <f>SUM(H17:H34)</f>
        <v>28501203.119999994</v>
      </c>
      <c r="I35" s="61"/>
      <c r="K35" s="59"/>
    </row>
    <row r="36" spans="2:12" x14ac:dyDescent="0.35">
      <c r="F36" s="59"/>
      <c r="I36" s="80"/>
      <c r="K36" s="59"/>
      <c r="L36" s="61"/>
    </row>
    <row r="37" spans="2:12" x14ac:dyDescent="0.35">
      <c r="F37" s="59"/>
      <c r="I37" s="80"/>
      <c r="K37" s="59"/>
      <c r="L37" s="61"/>
    </row>
    <row r="38" spans="2:12" x14ac:dyDescent="0.35">
      <c r="E38" s="60" t="s">
        <v>38</v>
      </c>
      <c r="F38" s="60"/>
      <c r="G38" s="60" t="s">
        <v>39</v>
      </c>
      <c r="H38" s="60" t="s">
        <v>40</v>
      </c>
      <c r="I38" s="61"/>
      <c r="K38" s="59"/>
    </row>
    <row r="39" spans="2:12" ht="43.5" x14ac:dyDescent="0.35">
      <c r="B39" s="62" t="s">
        <v>41</v>
      </c>
      <c r="C39" s="63" t="s">
        <v>42</v>
      </c>
      <c r="D39" s="64" t="s">
        <v>43</v>
      </c>
      <c r="E39" s="64" t="s">
        <v>44</v>
      </c>
      <c r="F39" s="64" t="s">
        <v>45</v>
      </c>
      <c r="G39" s="64" t="s">
        <v>46</v>
      </c>
      <c r="H39" s="65" t="s">
        <v>47</v>
      </c>
      <c r="I39" s="61"/>
      <c r="K39" s="59"/>
    </row>
    <row r="40" spans="2:12" x14ac:dyDescent="0.35">
      <c r="B40" s="66"/>
      <c r="C40" s="67"/>
      <c r="D40" s="68"/>
      <c r="E40" s="68"/>
      <c r="F40" s="69">
        <v>51282500</v>
      </c>
      <c r="G40" s="68"/>
      <c r="H40" s="70"/>
      <c r="I40" s="61"/>
      <c r="K40" s="59"/>
    </row>
    <row r="41" spans="2:12" x14ac:dyDescent="0.35">
      <c r="B41" s="72" t="s">
        <v>50</v>
      </c>
      <c r="C41" s="73">
        <v>44227</v>
      </c>
      <c r="D41" s="74" t="s">
        <v>51</v>
      </c>
      <c r="E41" s="55">
        <v>2849027.78</v>
      </c>
      <c r="F41" s="55">
        <f>F40-E41</f>
        <v>48433472.219999999</v>
      </c>
      <c r="G41" s="55">
        <f>E41*2%</f>
        <v>56980.5556</v>
      </c>
      <c r="H41" s="75">
        <f t="shared" ref="H41:H58" si="6">E41+G41</f>
        <v>2906008.3355999999</v>
      </c>
      <c r="I41" s="61">
        <f>G41/85</f>
        <v>670.35947764705884</v>
      </c>
      <c r="K41" s="59"/>
    </row>
    <row r="42" spans="2:12" x14ac:dyDescent="0.35">
      <c r="B42" s="72" t="s">
        <v>50</v>
      </c>
      <c r="C42" s="73">
        <v>44255</v>
      </c>
      <c r="D42" s="74" t="s">
        <v>51</v>
      </c>
      <c r="E42" s="55">
        <v>2849027.78</v>
      </c>
      <c r="F42" s="55">
        <f>F41-E42</f>
        <v>45584444.439999998</v>
      </c>
      <c r="G42" s="55">
        <f t="shared" ref="G42:G58" si="7">E42*2%</f>
        <v>56980.5556</v>
      </c>
      <c r="H42" s="75">
        <f t="shared" si="6"/>
        <v>2906008.3355999999</v>
      </c>
      <c r="I42" s="61"/>
      <c r="K42" s="59"/>
    </row>
    <row r="43" spans="2:12" x14ac:dyDescent="0.35">
      <c r="B43" s="72" t="s">
        <v>50</v>
      </c>
      <c r="C43" s="73">
        <v>44286</v>
      </c>
      <c r="D43" s="74" t="s">
        <v>51</v>
      </c>
      <c r="E43" s="55">
        <v>2849027.78</v>
      </c>
      <c r="F43" s="55">
        <f t="shared" ref="F43:F58" si="8">F42-E43</f>
        <v>42735416.659999996</v>
      </c>
      <c r="G43" s="55">
        <f t="shared" si="7"/>
        <v>56980.5556</v>
      </c>
      <c r="H43" s="75">
        <f t="shared" si="6"/>
        <v>2906008.3355999999</v>
      </c>
      <c r="I43" s="61"/>
      <c r="K43" s="59"/>
    </row>
    <row r="44" spans="2:12" x14ac:dyDescent="0.35">
      <c r="B44" s="72" t="s">
        <v>50</v>
      </c>
      <c r="C44" s="73">
        <v>44318</v>
      </c>
      <c r="D44" s="74" t="s">
        <v>51</v>
      </c>
      <c r="E44" s="55">
        <v>2849027.78</v>
      </c>
      <c r="F44" s="55">
        <f t="shared" si="8"/>
        <v>39886388.879999995</v>
      </c>
      <c r="G44" s="55">
        <f t="shared" si="7"/>
        <v>56980.5556</v>
      </c>
      <c r="H44" s="75">
        <f t="shared" si="6"/>
        <v>2906008.3355999999</v>
      </c>
      <c r="I44" s="61"/>
      <c r="K44" s="59"/>
    </row>
    <row r="45" spans="2:12" x14ac:dyDescent="0.35">
      <c r="B45" s="72" t="s">
        <v>50</v>
      </c>
      <c r="C45" s="73">
        <v>44347</v>
      </c>
      <c r="D45" s="74" t="s">
        <v>51</v>
      </c>
      <c r="E45" s="55">
        <v>2849027.78</v>
      </c>
      <c r="F45" s="55">
        <f t="shared" si="8"/>
        <v>37037361.099999994</v>
      </c>
      <c r="G45" s="55">
        <f t="shared" si="7"/>
        <v>56980.5556</v>
      </c>
      <c r="H45" s="75">
        <f t="shared" si="6"/>
        <v>2906008.3355999999</v>
      </c>
      <c r="I45" s="61"/>
      <c r="K45" s="59"/>
    </row>
    <row r="46" spans="2:12" x14ac:dyDescent="0.35">
      <c r="B46" s="72" t="s">
        <v>50</v>
      </c>
      <c r="C46" s="73">
        <v>44377</v>
      </c>
      <c r="D46" s="74" t="s">
        <v>51</v>
      </c>
      <c r="E46" s="55">
        <v>2849027.78</v>
      </c>
      <c r="F46" s="55">
        <f t="shared" si="8"/>
        <v>34188333.319999993</v>
      </c>
      <c r="G46" s="55">
        <f t="shared" si="7"/>
        <v>56980.5556</v>
      </c>
      <c r="H46" s="75">
        <f t="shared" si="6"/>
        <v>2906008.3355999999</v>
      </c>
      <c r="I46" s="61"/>
      <c r="K46" s="59"/>
    </row>
    <row r="47" spans="2:12" x14ac:dyDescent="0.35">
      <c r="B47" s="72" t="s">
        <v>50</v>
      </c>
      <c r="C47" s="73">
        <v>44409</v>
      </c>
      <c r="D47" s="74" t="s">
        <v>51</v>
      </c>
      <c r="E47" s="55">
        <v>2849027.78</v>
      </c>
      <c r="F47" s="55">
        <f t="shared" si="8"/>
        <v>31339305.539999992</v>
      </c>
      <c r="G47" s="55">
        <f t="shared" si="7"/>
        <v>56980.5556</v>
      </c>
      <c r="H47" s="75">
        <f t="shared" si="6"/>
        <v>2906008.3355999999</v>
      </c>
      <c r="I47" s="61"/>
      <c r="K47" s="59"/>
    </row>
    <row r="48" spans="2:12" x14ac:dyDescent="0.35">
      <c r="B48" s="72" t="s">
        <v>50</v>
      </c>
      <c r="C48" s="73">
        <v>44439</v>
      </c>
      <c r="D48" s="74" t="s">
        <v>51</v>
      </c>
      <c r="E48" s="55">
        <v>2849027.78</v>
      </c>
      <c r="F48" s="55">
        <f t="shared" si="8"/>
        <v>28490277.75999999</v>
      </c>
      <c r="G48" s="55">
        <f t="shared" si="7"/>
        <v>56980.5556</v>
      </c>
      <c r="H48" s="75">
        <f t="shared" si="6"/>
        <v>2906008.3355999999</v>
      </c>
      <c r="I48" s="61"/>
      <c r="K48" s="59"/>
    </row>
    <row r="49" spans="2:12" x14ac:dyDescent="0.35">
      <c r="B49" s="72" t="s">
        <v>50</v>
      </c>
      <c r="C49" s="73">
        <v>44469</v>
      </c>
      <c r="D49" s="74" t="s">
        <v>51</v>
      </c>
      <c r="E49" s="55">
        <v>2849027.78</v>
      </c>
      <c r="F49" s="55">
        <f t="shared" si="8"/>
        <v>25641249.979999989</v>
      </c>
      <c r="G49" s="55">
        <f t="shared" si="7"/>
        <v>56980.5556</v>
      </c>
      <c r="H49" s="75">
        <f t="shared" si="6"/>
        <v>2906008.3355999999</v>
      </c>
      <c r="I49" s="61"/>
      <c r="K49" s="59"/>
    </row>
    <row r="50" spans="2:12" x14ac:dyDescent="0.35">
      <c r="B50" s="72" t="s">
        <v>50</v>
      </c>
      <c r="C50" s="73">
        <v>44500</v>
      </c>
      <c r="D50" s="74" t="s">
        <v>51</v>
      </c>
      <c r="E50" s="55">
        <v>2849027.78</v>
      </c>
      <c r="F50" s="55">
        <f t="shared" si="8"/>
        <v>22792222.199999988</v>
      </c>
      <c r="G50" s="55">
        <f t="shared" si="7"/>
        <v>56980.5556</v>
      </c>
      <c r="H50" s="75">
        <f t="shared" si="6"/>
        <v>2906008.3355999999</v>
      </c>
      <c r="I50" s="61"/>
      <c r="K50" s="59"/>
    </row>
    <row r="51" spans="2:12" x14ac:dyDescent="0.35">
      <c r="B51" s="72" t="s">
        <v>50</v>
      </c>
      <c r="C51" s="73">
        <v>44530</v>
      </c>
      <c r="D51" s="74" t="s">
        <v>51</v>
      </c>
      <c r="E51" s="55">
        <v>2849027.78</v>
      </c>
      <c r="F51" s="55">
        <f t="shared" si="8"/>
        <v>19943194.419999987</v>
      </c>
      <c r="G51" s="55">
        <f t="shared" si="7"/>
        <v>56980.5556</v>
      </c>
      <c r="H51" s="75">
        <f t="shared" si="6"/>
        <v>2906008.3355999999</v>
      </c>
      <c r="I51" s="61"/>
      <c r="K51" s="59"/>
    </row>
    <row r="52" spans="2:12" x14ac:dyDescent="0.35">
      <c r="B52" s="72" t="s">
        <v>50</v>
      </c>
      <c r="C52" s="73">
        <v>44561</v>
      </c>
      <c r="D52" s="74" t="s">
        <v>51</v>
      </c>
      <c r="E52" s="55">
        <v>2849027.78</v>
      </c>
      <c r="F52" s="55">
        <f t="shared" si="8"/>
        <v>17094166.639999986</v>
      </c>
      <c r="G52" s="55">
        <f t="shared" si="7"/>
        <v>56980.5556</v>
      </c>
      <c r="H52" s="75">
        <f t="shared" si="6"/>
        <v>2906008.3355999999</v>
      </c>
      <c r="I52" s="61"/>
      <c r="K52" s="59"/>
    </row>
    <row r="53" spans="2:12" x14ac:dyDescent="0.35">
      <c r="B53" s="72" t="s">
        <v>50</v>
      </c>
      <c r="C53" s="73">
        <v>44592</v>
      </c>
      <c r="D53" s="74" t="s">
        <v>51</v>
      </c>
      <c r="E53" s="55">
        <v>2849027.78</v>
      </c>
      <c r="F53" s="55">
        <f t="shared" si="8"/>
        <v>14245138.859999986</v>
      </c>
      <c r="G53" s="55">
        <f t="shared" si="7"/>
        <v>56980.5556</v>
      </c>
      <c r="H53" s="75">
        <f t="shared" si="6"/>
        <v>2906008.3355999999</v>
      </c>
      <c r="I53" s="61"/>
      <c r="K53" s="59"/>
    </row>
    <row r="54" spans="2:12" x14ac:dyDescent="0.35">
      <c r="B54" s="72" t="s">
        <v>50</v>
      </c>
      <c r="C54" s="73">
        <v>44620</v>
      </c>
      <c r="D54" s="74" t="s">
        <v>51</v>
      </c>
      <c r="E54" s="55">
        <v>2849027.78</v>
      </c>
      <c r="F54" s="55">
        <f t="shared" si="8"/>
        <v>11396111.079999987</v>
      </c>
      <c r="G54" s="55">
        <f t="shared" si="7"/>
        <v>56980.5556</v>
      </c>
      <c r="H54" s="75">
        <f t="shared" si="6"/>
        <v>2906008.3355999999</v>
      </c>
      <c r="I54" s="61"/>
      <c r="K54" s="59"/>
    </row>
    <row r="55" spans="2:12" x14ac:dyDescent="0.35">
      <c r="B55" s="72" t="s">
        <v>50</v>
      </c>
      <c r="C55" s="73">
        <v>44651</v>
      </c>
      <c r="D55" s="74" t="s">
        <v>51</v>
      </c>
      <c r="E55" s="55">
        <v>2849027.78</v>
      </c>
      <c r="F55" s="55">
        <f t="shared" si="8"/>
        <v>8547083.2999999877</v>
      </c>
      <c r="G55" s="55">
        <f t="shared" si="7"/>
        <v>56980.5556</v>
      </c>
      <c r="H55" s="75">
        <f t="shared" si="6"/>
        <v>2906008.3355999999</v>
      </c>
      <c r="I55" s="61"/>
      <c r="K55" s="59"/>
    </row>
    <row r="56" spans="2:12" x14ac:dyDescent="0.35">
      <c r="B56" s="72" t="s">
        <v>50</v>
      </c>
      <c r="C56" s="73">
        <v>44683</v>
      </c>
      <c r="D56" s="74" t="s">
        <v>51</v>
      </c>
      <c r="E56" s="55">
        <v>2849027.78</v>
      </c>
      <c r="F56" s="55">
        <f t="shared" si="8"/>
        <v>5698055.5199999884</v>
      </c>
      <c r="G56" s="55">
        <f t="shared" si="7"/>
        <v>56980.5556</v>
      </c>
      <c r="H56" s="75">
        <f t="shared" si="6"/>
        <v>2906008.3355999999</v>
      </c>
      <c r="I56" s="61"/>
      <c r="K56" s="59"/>
    </row>
    <row r="57" spans="2:12" x14ac:dyDescent="0.35">
      <c r="B57" s="72" t="s">
        <v>50</v>
      </c>
      <c r="C57" s="73">
        <v>44712</v>
      </c>
      <c r="D57" s="74" t="s">
        <v>51</v>
      </c>
      <c r="E57" s="55">
        <v>2849027.78</v>
      </c>
      <c r="F57" s="55">
        <f t="shared" si="8"/>
        <v>2849027.7399999886</v>
      </c>
      <c r="G57" s="55">
        <f t="shared" si="7"/>
        <v>56980.5556</v>
      </c>
      <c r="H57" s="75">
        <f t="shared" si="6"/>
        <v>2906008.3355999999</v>
      </c>
      <c r="I57" s="61"/>
      <c r="K57" s="59"/>
    </row>
    <row r="58" spans="2:12" x14ac:dyDescent="0.35">
      <c r="B58" s="72" t="s">
        <v>50</v>
      </c>
      <c r="C58" s="73">
        <v>44742</v>
      </c>
      <c r="D58" s="74" t="s">
        <v>51</v>
      </c>
      <c r="E58" s="55">
        <v>2849027.78</v>
      </c>
      <c r="F58" s="55">
        <f t="shared" si="8"/>
        <v>-4.0000011213123798E-2</v>
      </c>
      <c r="G58" s="55">
        <f t="shared" si="7"/>
        <v>56980.5556</v>
      </c>
      <c r="H58" s="75">
        <f t="shared" si="6"/>
        <v>2906008.3355999999</v>
      </c>
      <c r="I58" s="61"/>
      <c r="K58" s="59"/>
    </row>
    <row r="59" spans="2:12" x14ac:dyDescent="0.35">
      <c r="B59" s="76"/>
      <c r="C59" s="77"/>
      <c r="D59" s="78"/>
      <c r="E59" s="54">
        <f>SUM(E41:E58)</f>
        <v>51282500.040000014</v>
      </c>
      <c r="F59" s="54">
        <f>SUM(F41:F58)</f>
        <v>435901249.61999995</v>
      </c>
      <c r="G59" s="54">
        <f>SUM(G41:G58)</f>
        <v>1025650.0007999998</v>
      </c>
      <c r="H59" s="79">
        <f>SUM(H41:H58)</f>
        <v>52308150.04080002</v>
      </c>
      <c r="I59" s="61"/>
      <c r="K59" s="59"/>
    </row>
    <row r="60" spans="2:12" x14ac:dyDescent="0.35">
      <c r="F60" s="59"/>
      <c r="I60" s="80"/>
      <c r="K60" s="59"/>
      <c r="L60" s="61"/>
    </row>
    <row r="62" spans="2:12" x14ac:dyDescent="0.35">
      <c r="E62" s="60" t="s">
        <v>38</v>
      </c>
      <c r="F62" s="60"/>
      <c r="G62" s="60"/>
      <c r="H62" s="60"/>
      <c r="I62" s="60"/>
      <c r="J62" s="60" t="s">
        <v>39</v>
      </c>
      <c r="K62" s="60" t="s">
        <v>40</v>
      </c>
      <c r="L62" s="61"/>
    </row>
    <row r="63" spans="2:12" ht="43.5" x14ac:dyDescent="0.35">
      <c r="B63" s="62" t="s">
        <v>41</v>
      </c>
      <c r="C63" s="63" t="s">
        <v>42</v>
      </c>
      <c r="D63" s="64" t="s">
        <v>43</v>
      </c>
      <c r="E63" s="64" t="s">
        <v>44</v>
      </c>
      <c r="F63" s="64" t="s">
        <v>45</v>
      </c>
      <c r="G63" s="81" t="s">
        <v>52</v>
      </c>
      <c r="H63" s="81" t="s">
        <v>53</v>
      </c>
      <c r="I63" s="81" t="s">
        <v>54</v>
      </c>
      <c r="J63" s="81" t="s">
        <v>55</v>
      </c>
      <c r="K63" s="64" t="s">
        <v>47</v>
      </c>
      <c r="L63" s="65" t="s">
        <v>56</v>
      </c>
    </row>
    <row r="64" spans="2:12" x14ac:dyDescent="0.35">
      <c r="B64" s="82"/>
      <c r="C64" s="83"/>
      <c r="D64" s="84"/>
      <c r="E64" s="84"/>
      <c r="F64" s="69">
        <v>50609306</v>
      </c>
      <c r="G64" s="85"/>
      <c r="H64" s="85"/>
      <c r="I64" s="85"/>
      <c r="J64" s="85"/>
      <c r="K64" s="84"/>
      <c r="L64" s="86"/>
    </row>
    <row r="65" spans="2:14" x14ac:dyDescent="0.35">
      <c r="B65" s="72" t="s">
        <v>57</v>
      </c>
      <c r="C65" s="73">
        <v>44227</v>
      </c>
      <c r="D65" s="74" t="s">
        <v>58</v>
      </c>
      <c r="E65" s="55">
        <v>2811628.12</v>
      </c>
      <c r="F65" s="55">
        <f t="shared" ref="F65:F82" si="9">F64-E65</f>
        <v>47797677.880000003</v>
      </c>
      <c r="G65" s="87">
        <v>44019</v>
      </c>
      <c r="H65" s="87">
        <v>44227</v>
      </c>
      <c r="I65" s="88">
        <f>H65-G65</f>
        <v>208</v>
      </c>
      <c r="J65" s="55">
        <f>$F64*9%*($I65/360)</f>
        <v>2631683.9119999995</v>
      </c>
      <c r="K65" s="89">
        <f t="shared" ref="K65:K82" si="10">E65+J65</f>
        <v>5443312.0319999997</v>
      </c>
      <c r="L65" s="90">
        <f>$F64*7%*($I65/360)</f>
        <v>2046865.2648888889</v>
      </c>
      <c r="M65" s="61">
        <f>J65/85</f>
        <v>30960.987199999996</v>
      </c>
      <c r="N65" s="91"/>
    </row>
    <row r="66" spans="2:14" x14ac:dyDescent="0.35">
      <c r="B66" s="72" t="s">
        <v>57</v>
      </c>
      <c r="C66" s="73">
        <v>44255</v>
      </c>
      <c r="D66" s="74" t="s">
        <v>58</v>
      </c>
      <c r="E66" s="55">
        <v>2811628.12</v>
      </c>
      <c r="F66" s="55">
        <f t="shared" si="9"/>
        <v>44986049.760000005</v>
      </c>
      <c r="G66" s="87">
        <v>44228</v>
      </c>
      <c r="H66" s="87">
        <v>44255</v>
      </c>
      <c r="I66" s="88">
        <f t="shared" ref="I66:I82" si="11">H66-G66+1</f>
        <v>28</v>
      </c>
      <c r="J66" s="55">
        <f t="shared" ref="J66:J82" si="12">$F65*9%*($I66/360)</f>
        <v>334583.74516000005</v>
      </c>
      <c r="K66" s="89">
        <f t="shared" si="10"/>
        <v>3146211.86516</v>
      </c>
      <c r="L66" s="90">
        <f t="shared" ref="L66:L82" si="13">$F65*7%*($I66/360)</f>
        <v>260231.80179111118</v>
      </c>
      <c r="M66" s="61"/>
      <c r="N66" s="91"/>
    </row>
    <row r="67" spans="2:14" x14ac:dyDescent="0.35">
      <c r="B67" s="72" t="s">
        <v>57</v>
      </c>
      <c r="C67" s="73">
        <v>44286</v>
      </c>
      <c r="D67" s="74" t="s">
        <v>58</v>
      </c>
      <c r="E67" s="55">
        <v>2811628.12</v>
      </c>
      <c r="F67" s="55">
        <f t="shared" si="9"/>
        <v>42174421.640000008</v>
      </c>
      <c r="G67" s="87">
        <v>44256</v>
      </c>
      <c r="H67" s="87">
        <v>44286</v>
      </c>
      <c r="I67" s="88">
        <f t="shared" si="11"/>
        <v>31</v>
      </c>
      <c r="J67" s="55">
        <f t="shared" si="12"/>
        <v>348641.88564000005</v>
      </c>
      <c r="K67" s="89">
        <f t="shared" si="10"/>
        <v>3160270.0056400001</v>
      </c>
      <c r="L67" s="90">
        <f t="shared" si="13"/>
        <v>271165.91105333337</v>
      </c>
      <c r="M67" s="61"/>
      <c r="N67" s="91"/>
    </row>
    <row r="68" spans="2:14" x14ac:dyDescent="0.35">
      <c r="B68" s="72" t="s">
        <v>57</v>
      </c>
      <c r="C68" s="73">
        <v>44318</v>
      </c>
      <c r="D68" s="74" t="s">
        <v>58</v>
      </c>
      <c r="E68" s="55">
        <v>2811628.12</v>
      </c>
      <c r="F68" s="55">
        <f t="shared" si="9"/>
        <v>39362793.520000011</v>
      </c>
      <c r="G68" s="87">
        <v>44287</v>
      </c>
      <c r="H68" s="87">
        <v>44318</v>
      </c>
      <c r="I68" s="88">
        <f t="shared" si="11"/>
        <v>32</v>
      </c>
      <c r="J68" s="55">
        <f t="shared" si="12"/>
        <v>337395.37312000006</v>
      </c>
      <c r="K68" s="89">
        <f t="shared" si="10"/>
        <v>3149023.4931200002</v>
      </c>
      <c r="L68" s="90">
        <f t="shared" si="13"/>
        <v>262418.62353777786</v>
      </c>
      <c r="M68" s="61"/>
      <c r="N68" s="91"/>
    </row>
    <row r="69" spans="2:14" x14ac:dyDescent="0.35">
      <c r="B69" s="72" t="s">
        <v>57</v>
      </c>
      <c r="C69" s="73">
        <v>44347</v>
      </c>
      <c r="D69" s="74" t="s">
        <v>58</v>
      </c>
      <c r="E69" s="55">
        <v>2811628.12</v>
      </c>
      <c r="F69" s="55">
        <f t="shared" si="9"/>
        <v>36551165.400000013</v>
      </c>
      <c r="G69" s="87">
        <v>44319</v>
      </c>
      <c r="H69" s="87">
        <v>44347</v>
      </c>
      <c r="I69" s="88">
        <f t="shared" si="11"/>
        <v>29</v>
      </c>
      <c r="J69" s="55">
        <f t="shared" si="12"/>
        <v>285380.25302000006</v>
      </c>
      <c r="K69" s="89">
        <f t="shared" si="10"/>
        <v>3097008.3730200003</v>
      </c>
      <c r="L69" s="90">
        <f t="shared" si="13"/>
        <v>221962.41901555564</v>
      </c>
      <c r="M69" s="61"/>
      <c r="N69" s="91"/>
    </row>
    <row r="70" spans="2:14" x14ac:dyDescent="0.35">
      <c r="B70" s="72" t="s">
        <v>57</v>
      </c>
      <c r="C70" s="73">
        <v>44377</v>
      </c>
      <c r="D70" s="74" t="s">
        <v>58</v>
      </c>
      <c r="E70" s="55">
        <v>2811628.12</v>
      </c>
      <c r="F70" s="55">
        <f t="shared" si="9"/>
        <v>33739537.280000016</v>
      </c>
      <c r="G70" s="87">
        <v>44348</v>
      </c>
      <c r="H70" s="87">
        <v>44377</v>
      </c>
      <c r="I70" s="88">
        <f t="shared" si="11"/>
        <v>30</v>
      </c>
      <c r="J70" s="55">
        <f t="shared" si="12"/>
        <v>274133.74050000007</v>
      </c>
      <c r="K70" s="89">
        <f t="shared" si="10"/>
        <v>3085761.8605000004</v>
      </c>
      <c r="L70" s="90">
        <f t="shared" si="13"/>
        <v>213215.13150000008</v>
      </c>
      <c r="M70" s="61"/>
      <c r="N70" s="91"/>
    </row>
    <row r="71" spans="2:14" x14ac:dyDescent="0.35">
      <c r="B71" s="72" t="s">
        <v>57</v>
      </c>
      <c r="C71" s="73">
        <v>44409</v>
      </c>
      <c r="D71" s="74" t="s">
        <v>58</v>
      </c>
      <c r="E71" s="55">
        <v>2811628.12</v>
      </c>
      <c r="F71" s="55">
        <f t="shared" si="9"/>
        <v>30927909.160000015</v>
      </c>
      <c r="G71" s="87">
        <v>44378</v>
      </c>
      <c r="H71" s="87">
        <v>44409</v>
      </c>
      <c r="I71" s="88">
        <f t="shared" si="11"/>
        <v>32</v>
      </c>
      <c r="J71" s="55">
        <f t="shared" si="12"/>
        <v>269916.29824000015</v>
      </c>
      <c r="K71" s="89">
        <f t="shared" si="10"/>
        <v>3081544.4182400005</v>
      </c>
      <c r="L71" s="90">
        <f t="shared" si="13"/>
        <v>209934.89863111125</v>
      </c>
      <c r="M71" s="61"/>
      <c r="N71" s="91"/>
    </row>
    <row r="72" spans="2:14" x14ac:dyDescent="0.35">
      <c r="B72" s="72" t="s">
        <v>57</v>
      </c>
      <c r="C72" s="73">
        <v>44439</v>
      </c>
      <c r="D72" s="74" t="s">
        <v>58</v>
      </c>
      <c r="E72" s="55">
        <v>2811628.12</v>
      </c>
      <c r="F72" s="55">
        <f t="shared" si="9"/>
        <v>28116281.040000014</v>
      </c>
      <c r="G72" s="87">
        <v>44410</v>
      </c>
      <c r="H72" s="87">
        <v>44439</v>
      </c>
      <c r="I72" s="88">
        <f t="shared" si="11"/>
        <v>30</v>
      </c>
      <c r="J72" s="55">
        <f t="shared" si="12"/>
        <v>231959.31870000009</v>
      </c>
      <c r="K72" s="89">
        <f t="shared" si="10"/>
        <v>3043587.4387000003</v>
      </c>
      <c r="L72" s="90">
        <f t="shared" si="13"/>
        <v>180412.80343333344</v>
      </c>
      <c r="M72" s="61"/>
      <c r="N72" s="91"/>
    </row>
    <row r="73" spans="2:14" x14ac:dyDescent="0.35">
      <c r="B73" s="72" t="s">
        <v>57</v>
      </c>
      <c r="C73" s="73">
        <v>44469</v>
      </c>
      <c r="D73" s="74" t="s">
        <v>58</v>
      </c>
      <c r="E73" s="55">
        <v>2811628.12</v>
      </c>
      <c r="F73" s="55">
        <f t="shared" si="9"/>
        <v>25304652.920000013</v>
      </c>
      <c r="G73" s="87">
        <v>44440</v>
      </c>
      <c r="H73" s="87">
        <v>44469</v>
      </c>
      <c r="I73" s="88">
        <f t="shared" si="11"/>
        <v>30</v>
      </c>
      <c r="J73" s="55">
        <f t="shared" si="12"/>
        <v>210872.10780000011</v>
      </c>
      <c r="K73" s="89">
        <f t="shared" si="10"/>
        <v>3022500.2278000005</v>
      </c>
      <c r="L73" s="90">
        <f t="shared" si="13"/>
        <v>164011.6394000001</v>
      </c>
      <c r="M73" s="61"/>
      <c r="N73" s="91"/>
    </row>
    <row r="74" spans="2:14" x14ac:dyDescent="0.35">
      <c r="B74" s="72" t="s">
        <v>57</v>
      </c>
      <c r="C74" s="73">
        <v>44500</v>
      </c>
      <c r="D74" s="74" t="s">
        <v>58</v>
      </c>
      <c r="E74" s="55">
        <v>2811628.12</v>
      </c>
      <c r="F74" s="55">
        <f t="shared" si="9"/>
        <v>22493024.800000012</v>
      </c>
      <c r="G74" s="87">
        <v>44470</v>
      </c>
      <c r="H74" s="87">
        <v>44500</v>
      </c>
      <c r="I74" s="88">
        <f t="shared" si="11"/>
        <v>31</v>
      </c>
      <c r="J74" s="55">
        <f t="shared" si="12"/>
        <v>196111.06013000009</v>
      </c>
      <c r="K74" s="89">
        <f t="shared" si="10"/>
        <v>3007739.1801300002</v>
      </c>
      <c r="L74" s="90">
        <f t="shared" si="13"/>
        <v>152530.82454555566</v>
      </c>
      <c r="M74" s="61"/>
      <c r="N74" s="91"/>
    </row>
    <row r="75" spans="2:14" x14ac:dyDescent="0.35">
      <c r="B75" s="72" t="s">
        <v>57</v>
      </c>
      <c r="C75" s="73">
        <v>44530</v>
      </c>
      <c r="D75" s="74" t="s">
        <v>58</v>
      </c>
      <c r="E75" s="55">
        <v>2811628.12</v>
      </c>
      <c r="F75" s="55">
        <f t="shared" si="9"/>
        <v>19681396.680000011</v>
      </c>
      <c r="G75" s="87">
        <v>44501</v>
      </c>
      <c r="H75" s="87">
        <v>44530</v>
      </c>
      <c r="I75" s="88">
        <f t="shared" si="11"/>
        <v>30</v>
      </c>
      <c r="J75" s="55">
        <f t="shared" si="12"/>
        <v>168697.68600000007</v>
      </c>
      <c r="K75" s="89">
        <f t="shared" si="10"/>
        <v>2980325.8060000003</v>
      </c>
      <c r="L75" s="90">
        <f t="shared" si="13"/>
        <v>131209.3113333334</v>
      </c>
      <c r="M75" s="61"/>
      <c r="N75" s="91"/>
    </row>
    <row r="76" spans="2:14" x14ac:dyDescent="0.35">
      <c r="B76" s="72" t="s">
        <v>57</v>
      </c>
      <c r="C76" s="73">
        <v>44561</v>
      </c>
      <c r="D76" s="74" t="s">
        <v>58</v>
      </c>
      <c r="E76" s="55">
        <v>2811628.12</v>
      </c>
      <c r="F76" s="55">
        <f t="shared" si="9"/>
        <v>16869768.56000001</v>
      </c>
      <c r="G76" s="87">
        <v>44531</v>
      </c>
      <c r="H76" s="87">
        <v>44561</v>
      </c>
      <c r="I76" s="88">
        <f t="shared" si="11"/>
        <v>31</v>
      </c>
      <c r="J76" s="55">
        <f t="shared" si="12"/>
        <v>152530.82427000007</v>
      </c>
      <c r="K76" s="89">
        <f t="shared" si="10"/>
        <v>2964158.9442700003</v>
      </c>
      <c r="L76" s="90">
        <f t="shared" si="13"/>
        <v>118635.08554333341</v>
      </c>
      <c r="M76" s="61"/>
      <c r="N76" s="91"/>
    </row>
    <row r="77" spans="2:14" x14ac:dyDescent="0.35">
      <c r="B77" s="72" t="s">
        <v>57</v>
      </c>
      <c r="C77" s="73">
        <v>44592</v>
      </c>
      <c r="D77" s="74" t="s">
        <v>58</v>
      </c>
      <c r="E77" s="55">
        <v>2811628.12</v>
      </c>
      <c r="F77" s="55">
        <f t="shared" si="9"/>
        <v>14058140.440000009</v>
      </c>
      <c r="G77" s="87">
        <v>44562</v>
      </c>
      <c r="H77" s="87">
        <v>44592</v>
      </c>
      <c r="I77" s="88">
        <f t="shared" si="11"/>
        <v>31</v>
      </c>
      <c r="J77" s="55">
        <f t="shared" si="12"/>
        <v>130740.70634000008</v>
      </c>
      <c r="K77" s="89">
        <f t="shared" si="10"/>
        <v>2942368.8263400001</v>
      </c>
      <c r="L77" s="90">
        <f t="shared" si="13"/>
        <v>101687.21604222228</v>
      </c>
      <c r="M77" s="61"/>
      <c r="N77" s="91"/>
    </row>
    <row r="78" spans="2:14" x14ac:dyDescent="0.35">
      <c r="B78" s="72" t="s">
        <v>57</v>
      </c>
      <c r="C78" s="73">
        <v>44620</v>
      </c>
      <c r="D78" s="74" t="s">
        <v>58</v>
      </c>
      <c r="E78" s="55">
        <v>2811628.12</v>
      </c>
      <c r="F78" s="55">
        <f t="shared" si="9"/>
        <v>11246512.320000008</v>
      </c>
      <c r="G78" s="87">
        <v>44593</v>
      </c>
      <c r="H78" s="87">
        <v>44620</v>
      </c>
      <c r="I78" s="88">
        <f t="shared" si="11"/>
        <v>28</v>
      </c>
      <c r="J78" s="55">
        <f t="shared" si="12"/>
        <v>98406.983080000064</v>
      </c>
      <c r="K78" s="89">
        <f t="shared" si="10"/>
        <v>2910035.1030800003</v>
      </c>
      <c r="L78" s="90">
        <f t="shared" si="13"/>
        <v>76538.764617777837</v>
      </c>
      <c r="M78" s="61"/>
      <c r="N78" s="91"/>
    </row>
    <row r="79" spans="2:14" x14ac:dyDescent="0.35">
      <c r="B79" s="72" t="s">
        <v>57</v>
      </c>
      <c r="C79" s="73">
        <v>44651</v>
      </c>
      <c r="D79" s="74" t="s">
        <v>58</v>
      </c>
      <c r="E79" s="55">
        <v>2811628.12</v>
      </c>
      <c r="F79" s="55">
        <f t="shared" si="9"/>
        <v>8434884.2000000067</v>
      </c>
      <c r="G79" s="87">
        <v>44621</v>
      </c>
      <c r="H79" s="87">
        <v>44651</v>
      </c>
      <c r="I79" s="88">
        <f t="shared" si="11"/>
        <v>31</v>
      </c>
      <c r="J79" s="55">
        <f t="shared" si="12"/>
        <v>87160.470480000047</v>
      </c>
      <c r="K79" s="89">
        <f t="shared" si="10"/>
        <v>2898788.5904800002</v>
      </c>
      <c r="L79" s="90">
        <f t="shared" si="13"/>
        <v>67791.477040000042</v>
      </c>
      <c r="M79" s="61"/>
      <c r="N79" s="91"/>
    </row>
    <row r="80" spans="2:14" x14ac:dyDescent="0.35">
      <c r="B80" s="72" t="s">
        <v>57</v>
      </c>
      <c r="C80" s="73">
        <v>44683</v>
      </c>
      <c r="D80" s="74" t="s">
        <v>58</v>
      </c>
      <c r="E80" s="55">
        <v>2811628.12</v>
      </c>
      <c r="F80" s="55">
        <f t="shared" si="9"/>
        <v>5623256.0800000066</v>
      </c>
      <c r="G80" s="87">
        <v>44652</v>
      </c>
      <c r="H80" s="87">
        <v>44683</v>
      </c>
      <c r="I80" s="88">
        <f t="shared" si="11"/>
        <v>32</v>
      </c>
      <c r="J80" s="55">
        <f t="shared" si="12"/>
        <v>67479.073600000047</v>
      </c>
      <c r="K80" s="89">
        <f t="shared" si="10"/>
        <v>2879107.1936000003</v>
      </c>
      <c r="L80" s="90">
        <f t="shared" si="13"/>
        <v>52483.723911111163</v>
      </c>
      <c r="M80" s="61"/>
      <c r="N80" s="91"/>
    </row>
    <row r="81" spans="2:14" x14ac:dyDescent="0.35">
      <c r="B81" s="72" t="s">
        <v>57</v>
      </c>
      <c r="C81" s="73">
        <v>44712</v>
      </c>
      <c r="D81" s="74" t="s">
        <v>58</v>
      </c>
      <c r="E81" s="55">
        <v>2811628.12</v>
      </c>
      <c r="F81" s="55">
        <f t="shared" si="9"/>
        <v>2811627.9600000065</v>
      </c>
      <c r="G81" s="87">
        <v>44684</v>
      </c>
      <c r="H81" s="87">
        <v>44712</v>
      </c>
      <c r="I81" s="88">
        <f t="shared" si="11"/>
        <v>29</v>
      </c>
      <c r="J81" s="55">
        <f t="shared" si="12"/>
        <v>40768.606580000051</v>
      </c>
      <c r="K81" s="89">
        <f t="shared" si="10"/>
        <v>2852396.72658</v>
      </c>
      <c r="L81" s="90">
        <f t="shared" si="13"/>
        <v>31708.916228888931</v>
      </c>
      <c r="M81" s="61"/>
      <c r="N81" s="91"/>
    </row>
    <row r="82" spans="2:14" x14ac:dyDescent="0.35">
      <c r="B82" s="72" t="s">
        <v>57</v>
      </c>
      <c r="C82" s="73">
        <v>44742</v>
      </c>
      <c r="D82" s="74" t="s">
        <v>58</v>
      </c>
      <c r="E82" s="55">
        <v>2811628.12</v>
      </c>
      <c r="F82" s="55">
        <f t="shared" si="9"/>
        <v>-0.15999999362975359</v>
      </c>
      <c r="G82" s="87">
        <v>44713</v>
      </c>
      <c r="H82" s="87">
        <v>44742</v>
      </c>
      <c r="I82" s="88">
        <f t="shared" si="11"/>
        <v>30</v>
      </c>
      <c r="J82" s="55">
        <f t="shared" si="12"/>
        <v>21087.209700000047</v>
      </c>
      <c r="K82" s="89">
        <f t="shared" si="10"/>
        <v>2832715.3297000001</v>
      </c>
      <c r="L82" s="90">
        <f t="shared" si="13"/>
        <v>16401.163100000038</v>
      </c>
      <c r="M82" s="61"/>
      <c r="N82" s="91"/>
    </row>
    <row r="83" spans="2:14" x14ac:dyDescent="0.35">
      <c r="B83" s="76"/>
      <c r="C83" s="77"/>
      <c r="D83" s="78"/>
      <c r="E83" s="54">
        <f>SUM(E65:E82)</f>
        <v>50609306.159999989</v>
      </c>
      <c r="F83" s="54">
        <f>SUM(F65:F82)</f>
        <v>430179099.48000014</v>
      </c>
      <c r="G83" s="53"/>
      <c r="H83" s="53"/>
      <c r="I83" s="53"/>
      <c r="J83" s="54">
        <f>SUM(J65:J82)</f>
        <v>5887549.2543599997</v>
      </c>
      <c r="K83" s="50">
        <f>SUM(K65:K82)</f>
        <v>56496855.414359994</v>
      </c>
      <c r="L83" s="79">
        <f>SUM(L65:L82)</f>
        <v>4579204.9756133351</v>
      </c>
      <c r="M83" s="91"/>
      <c r="N83" s="91"/>
    </row>
    <row r="84" spans="2:14" x14ac:dyDescent="0.35">
      <c r="F84" s="59"/>
      <c r="I84" s="80"/>
      <c r="K84" s="59"/>
      <c r="L84" s="61"/>
    </row>
    <row r="85" spans="2:14" x14ac:dyDescent="0.35">
      <c r="F85" s="59"/>
      <c r="I85" s="80"/>
      <c r="K85" s="59"/>
      <c r="L85" s="61"/>
    </row>
    <row r="86" spans="2:14" x14ac:dyDescent="0.35">
      <c r="F86" s="59"/>
      <c r="I86" s="80"/>
      <c r="K86" s="59"/>
      <c r="L86" s="61"/>
    </row>
    <row r="87" spans="2:14" x14ac:dyDescent="0.35">
      <c r="E87" s="60" t="s">
        <v>38</v>
      </c>
      <c r="F87" s="60"/>
      <c r="G87" s="60"/>
      <c r="H87" s="60"/>
      <c r="I87" s="60"/>
      <c r="J87" s="60" t="s">
        <v>39</v>
      </c>
      <c r="K87" s="60" t="s">
        <v>40</v>
      </c>
      <c r="L87" s="61"/>
    </row>
    <row r="88" spans="2:14" ht="43.5" x14ac:dyDescent="0.35">
      <c r="B88" s="62" t="s">
        <v>41</v>
      </c>
      <c r="C88" s="63" t="s">
        <v>42</v>
      </c>
      <c r="D88" s="64" t="s">
        <v>43</v>
      </c>
      <c r="E88" s="64" t="s">
        <v>44</v>
      </c>
      <c r="F88" s="64" t="s">
        <v>45</v>
      </c>
      <c r="G88" s="81" t="s">
        <v>52</v>
      </c>
      <c r="H88" s="81" t="s">
        <v>53</v>
      </c>
      <c r="I88" s="81" t="s">
        <v>54</v>
      </c>
      <c r="J88" s="81" t="s">
        <v>55</v>
      </c>
      <c r="K88" s="64" t="s">
        <v>47</v>
      </c>
      <c r="L88" s="65" t="s">
        <v>59</v>
      </c>
    </row>
    <row r="89" spans="2:14" x14ac:dyDescent="0.35">
      <c r="B89" s="82"/>
      <c r="C89" s="83"/>
      <c r="D89" s="84"/>
      <c r="E89" s="84"/>
      <c r="F89" s="69">
        <v>26437298</v>
      </c>
      <c r="G89" s="85"/>
      <c r="H89" s="85"/>
      <c r="I89" s="85"/>
      <c r="J89" s="85"/>
      <c r="K89" s="84"/>
      <c r="L89" s="86"/>
    </row>
    <row r="90" spans="2:14" x14ac:dyDescent="0.35">
      <c r="B90" s="72" t="s">
        <v>60</v>
      </c>
      <c r="C90" s="73">
        <v>44255</v>
      </c>
      <c r="D90" s="74" t="s">
        <v>61</v>
      </c>
      <c r="E90" s="55">
        <v>1468738.78</v>
      </c>
      <c r="F90" s="55">
        <f t="shared" ref="F90:F107" si="14">F89-E90</f>
        <v>24968559.219999999</v>
      </c>
      <c r="G90" s="87">
        <v>44040</v>
      </c>
      <c r="H90" s="87">
        <v>44255</v>
      </c>
      <c r="I90" s="88">
        <f>H90-G90</f>
        <v>215</v>
      </c>
      <c r="J90" s="55">
        <f>$F89*9%*($I90/360)</f>
        <v>1421004.7674999998</v>
      </c>
      <c r="K90" s="89">
        <f t="shared" ref="K90:K107" si="15">E90+J90</f>
        <v>2889743.5474999999</v>
      </c>
      <c r="L90" s="90">
        <f>$F89*4.5%*($I90/360)</f>
        <v>710502.38374999992</v>
      </c>
      <c r="M90" s="61">
        <f>J90/85</f>
        <v>16717.703147058823</v>
      </c>
      <c r="N90" s="91"/>
    </row>
    <row r="91" spans="2:14" x14ac:dyDescent="0.35">
      <c r="B91" s="72" t="s">
        <v>60</v>
      </c>
      <c r="C91" s="73">
        <v>44283</v>
      </c>
      <c r="D91" s="74" t="s">
        <v>61</v>
      </c>
      <c r="E91" s="55">
        <v>1468738.78</v>
      </c>
      <c r="F91" s="55">
        <f t="shared" si="14"/>
        <v>23499820.439999998</v>
      </c>
      <c r="G91" s="87">
        <v>44256</v>
      </c>
      <c r="H91" s="87">
        <v>44283</v>
      </c>
      <c r="I91" s="88">
        <f t="shared" ref="I91:I107" si="16">H91-G91+1</f>
        <v>28</v>
      </c>
      <c r="J91" s="55">
        <f t="shared" ref="J91:J107" si="17">$F90*9%*($I91/360)</f>
        <v>174779.91454</v>
      </c>
      <c r="K91" s="89">
        <f t="shared" si="15"/>
        <v>1643518.6945400001</v>
      </c>
      <c r="L91" s="90">
        <f t="shared" ref="L91:L107" si="18">$F90*4.5%*($I91/360)</f>
        <v>87389.957269999999</v>
      </c>
      <c r="M91" s="61"/>
      <c r="N91" s="91"/>
    </row>
    <row r="92" spans="2:14" x14ac:dyDescent="0.35">
      <c r="B92" s="72" t="s">
        <v>60</v>
      </c>
      <c r="C92" s="73">
        <v>44314</v>
      </c>
      <c r="D92" s="74" t="s">
        <v>61</v>
      </c>
      <c r="E92" s="55">
        <v>1468738.78</v>
      </c>
      <c r="F92" s="55">
        <f t="shared" si="14"/>
        <v>22031081.659999996</v>
      </c>
      <c r="G92" s="87">
        <v>44284</v>
      </c>
      <c r="H92" s="87">
        <v>44314</v>
      </c>
      <c r="I92" s="88">
        <f t="shared" si="16"/>
        <v>31</v>
      </c>
      <c r="J92" s="55">
        <f t="shared" si="17"/>
        <v>182123.60840999996</v>
      </c>
      <c r="K92" s="89">
        <f t="shared" si="15"/>
        <v>1650862.3884099999</v>
      </c>
      <c r="L92" s="90">
        <f t="shared" si="18"/>
        <v>91061.804204999979</v>
      </c>
      <c r="M92" s="61"/>
      <c r="N92" s="91"/>
    </row>
    <row r="93" spans="2:14" x14ac:dyDescent="0.35">
      <c r="B93" s="72" t="s">
        <v>60</v>
      </c>
      <c r="C93" s="73">
        <v>44346</v>
      </c>
      <c r="D93" s="74" t="s">
        <v>61</v>
      </c>
      <c r="E93" s="55">
        <v>1468738.78</v>
      </c>
      <c r="F93" s="55">
        <f t="shared" si="14"/>
        <v>20562342.879999995</v>
      </c>
      <c r="G93" s="87">
        <f>H92+1</f>
        <v>44315</v>
      </c>
      <c r="H93" s="87">
        <v>44346</v>
      </c>
      <c r="I93" s="88">
        <f t="shared" si="16"/>
        <v>32</v>
      </c>
      <c r="J93" s="55">
        <f t="shared" si="17"/>
        <v>176248.65327999997</v>
      </c>
      <c r="K93" s="89">
        <f t="shared" si="15"/>
        <v>1644987.43328</v>
      </c>
      <c r="L93" s="90">
        <f t="shared" si="18"/>
        <v>88124.326639999985</v>
      </c>
      <c r="M93" s="61"/>
      <c r="N93" s="91"/>
    </row>
    <row r="94" spans="2:14" x14ac:dyDescent="0.35">
      <c r="B94" s="72" t="s">
        <v>60</v>
      </c>
      <c r="C94" s="73">
        <v>44375</v>
      </c>
      <c r="D94" s="74" t="s">
        <v>61</v>
      </c>
      <c r="E94" s="55">
        <v>1468738.78</v>
      </c>
      <c r="F94" s="55">
        <f t="shared" si="14"/>
        <v>19093604.099999994</v>
      </c>
      <c r="G94" s="87">
        <f t="shared" ref="G94:G107" si="19">H93+1</f>
        <v>44347</v>
      </c>
      <c r="H94" s="87">
        <v>44375</v>
      </c>
      <c r="I94" s="88">
        <f t="shared" si="16"/>
        <v>29</v>
      </c>
      <c r="J94" s="55">
        <f t="shared" si="17"/>
        <v>149076.98587999996</v>
      </c>
      <c r="K94" s="89">
        <f t="shared" si="15"/>
        <v>1617815.7658800001</v>
      </c>
      <c r="L94" s="90">
        <f t="shared" si="18"/>
        <v>74538.492939999982</v>
      </c>
      <c r="M94" s="61"/>
      <c r="N94" s="91"/>
    </row>
    <row r="95" spans="2:14" x14ac:dyDescent="0.35">
      <c r="B95" s="72" t="s">
        <v>60</v>
      </c>
      <c r="C95" s="73">
        <v>44405</v>
      </c>
      <c r="D95" s="74" t="s">
        <v>61</v>
      </c>
      <c r="E95" s="55">
        <v>1468738.78</v>
      </c>
      <c r="F95" s="55">
        <f t="shared" si="14"/>
        <v>17624865.319999993</v>
      </c>
      <c r="G95" s="87">
        <f t="shared" si="19"/>
        <v>44376</v>
      </c>
      <c r="H95" s="87">
        <v>44405</v>
      </c>
      <c r="I95" s="88">
        <f t="shared" si="16"/>
        <v>30</v>
      </c>
      <c r="J95" s="55">
        <f t="shared" si="17"/>
        <v>143202.03074999995</v>
      </c>
      <c r="K95" s="89">
        <f t="shared" si="15"/>
        <v>1611940.8107499999</v>
      </c>
      <c r="L95" s="90">
        <f t="shared" si="18"/>
        <v>71601.015374999974</v>
      </c>
      <c r="M95" s="61"/>
      <c r="N95" s="91"/>
    </row>
    <row r="96" spans="2:14" x14ac:dyDescent="0.35">
      <c r="B96" s="72" t="s">
        <v>60</v>
      </c>
      <c r="C96" s="73">
        <v>44437</v>
      </c>
      <c r="D96" s="74" t="s">
        <v>61</v>
      </c>
      <c r="E96" s="55">
        <v>1468738.78</v>
      </c>
      <c r="F96" s="55">
        <f t="shared" si="14"/>
        <v>16156126.539999994</v>
      </c>
      <c r="G96" s="87">
        <f t="shared" si="19"/>
        <v>44406</v>
      </c>
      <c r="H96" s="87">
        <v>44437</v>
      </c>
      <c r="I96" s="88">
        <f t="shared" si="16"/>
        <v>32</v>
      </c>
      <c r="J96" s="55">
        <f t="shared" si="17"/>
        <v>140998.92255999995</v>
      </c>
      <c r="K96" s="89">
        <f t="shared" si="15"/>
        <v>1609737.7025599999</v>
      </c>
      <c r="L96" s="90">
        <f t="shared" si="18"/>
        <v>70499.461279999974</v>
      </c>
      <c r="M96" s="61"/>
      <c r="N96" s="91"/>
    </row>
    <row r="97" spans="2:14" x14ac:dyDescent="0.35">
      <c r="B97" s="72" t="s">
        <v>60</v>
      </c>
      <c r="C97" s="73">
        <v>44467</v>
      </c>
      <c r="D97" s="74" t="s">
        <v>61</v>
      </c>
      <c r="E97" s="55">
        <v>1468738.78</v>
      </c>
      <c r="F97" s="55">
        <f t="shared" si="14"/>
        <v>14687387.759999994</v>
      </c>
      <c r="G97" s="87">
        <f t="shared" si="19"/>
        <v>44438</v>
      </c>
      <c r="H97" s="87">
        <f>G97+29</f>
        <v>44467</v>
      </c>
      <c r="I97" s="88">
        <f t="shared" si="16"/>
        <v>30</v>
      </c>
      <c r="J97" s="55">
        <f t="shared" si="17"/>
        <v>121170.94904999994</v>
      </c>
      <c r="K97" s="89">
        <f t="shared" si="15"/>
        <v>1589909.72905</v>
      </c>
      <c r="L97" s="90">
        <f t="shared" si="18"/>
        <v>60585.474524999969</v>
      </c>
      <c r="M97" s="61"/>
      <c r="N97" s="91"/>
    </row>
    <row r="98" spans="2:14" x14ac:dyDescent="0.35">
      <c r="B98" s="72" t="s">
        <v>60</v>
      </c>
      <c r="C98" s="73">
        <v>44497</v>
      </c>
      <c r="D98" s="74" t="s">
        <v>61</v>
      </c>
      <c r="E98" s="55">
        <v>1468738.78</v>
      </c>
      <c r="F98" s="55">
        <f t="shared" si="14"/>
        <v>13218648.979999995</v>
      </c>
      <c r="G98" s="87">
        <f t="shared" si="19"/>
        <v>44468</v>
      </c>
      <c r="H98" s="87">
        <f>G98+29</f>
        <v>44497</v>
      </c>
      <c r="I98" s="88">
        <f t="shared" si="16"/>
        <v>30</v>
      </c>
      <c r="J98" s="55">
        <f t="shared" si="17"/>
        <v>110155.40819999995</v>
      </c>
      <c r="K98" s="89">
        <f t="shared" si="15"/>
        <v>1578894.1882</v>
      </c>
      <c r="L98" s="90">
        <f t="shared" si="18"/>
        <v>55077.704099999974</v>
      </c>
      <c r="M98" s="61"/>
      <c r="N98" s="91"/>
    </row>
    <row r="99" spans="2:14" x14ac:dyDescent="0.35">
      <c r="B99" s="72" t="s">
        <v>60</v>
      </c>
      <c r="C99" s="73">
        <v>44528</v>
      </c>
      <c r="D99" s="74" t="s">
        <v>61</v>
      </c>
      <c r="E99" s="55">
        <v>1468738.78</v>
      </c>
      <c r="F99" s="55">
        <f t="shared" si="14"/>
        <v>11749910.199999996</v>
      </c>
      <c r="G99" s="87">
        <f t="shared" si="19"/>
        <v>44498</v>
      </c>
      <c r="H99" s="87">
        <f>G99+30</f>
        <v>44528</v>
      </c>
      <c r="I99" s="88">
        <f t="shared" si="16"/>
        <v>31</v>
      </c>
      <c r="J99" s="55">
        <f t="shared" si="17"/>
        <v>102444.52959499996</v>
      </c>
      <c r="K99" s="89">
        <f t="shared" si="15"/>
        <v>1571183.309595</v>
      </c>
      <c r="L99" s="90">
        <f t="shared" si="18"/>
        <v>51222.264797499978</v>
      </c>
      <c r="M99" s="61"/>
      <c r="N99" s="91"/>
    </row>
    <row r="100" spans="2:14" x14ac:dyDescent="0.35">
      <c r="B100" s="72" t="s">
        <v>60</v>
      </c>
      <c r="C100" s="73">
        <v>44558</v>
      </c>
      <c r="D100" s="74" t="s">
        <v>61</v>
      </c>
      <c r="E100" s="55">
        <v>1468738.78</v>
      </c>
      <c r="F100" s="55">
        <f t="shared" si="14"/>
        <v>10281171.419999996</v>
      </c>
      <c r="G100" s="87">
        <f t="shared" si="19"/>
        <v>44529</v>
      </c>
      <c r="H100" s="87">
        <f>G100+29</f>
        <v>44558</v>
      </c>
      <c r="I100" s="88">
        <f t="shared" si="16"/>
        <v>30</v>
      </c>
      <c r="J100" s="55">
        <f t="shared" si="17"/>
        <v>88124.326499999966</v>
      </c>
      <c r="K100" s="89">
        <f t="shared" si="15"/>
        <v>1556863.1065</v>
      </c>
      <c r="L100" s="90">
        <f t="shared" si="18"/>
        <v>44062.163249999983</v>
      </c>
      <c r="M100" s="61"/>
      <c r="N100" s="91"/>
    </row>
    <row r="101" spans="2:14" x14ac:dyDescent="0.35">
      <c r="B101" s="72" t="s">
        <v>60</v>
      </c>
      <c r="C101" s="73">
        <v>44591</v>
      </c>
      <c r="D101" s="74" t="s">
        <v>61</v>
      </c>
      <c r="E101" s="55">
        <v>1468738.78</v>
      </c>
      <c r="F101" s="55">
        <f t="shared" si="14"/>
        <v>8812432.6399999969</v>
      </c>
      <c r="G101" s="87">
        <f t="shared" si="19"/>
        <v>44559</v>
      </c>
      <c r="H101" s="87">
        <f>G101+32</f>
        <v>44591</v>
      </c>
      <c r="I101" s="88">
        <f t="shared" si="16"/>
        <v>33</v>
      </c>
      <c r="J101" s="55">
        <f t="shared" si="17"/>
        <v>84819.664214999953</v>
      </c>
      <c r="K101" s="89">
        <f t="shared" si="15"/>
        <v>1553558.4442149999</v>
      </c>
      <c r="L101" s="90">
        <f t="shared" si="18"/>
        <v>42409.832107499977</v>
      </c>
      <c r="M101" s="61"/>
      <c r="N101" s="91"/>
    </row>
    <row r="102" spans="2:14" x14ac:dyDescent="0.35">
      <c r="B102" s="72" t="s">
        <v>60</v>
      </c>
      <c r="C102" s="73">
        <v>44620</v>
      </c>
      <c r="D102" s="74" t="s">
        <v>61</v>
      </c>
      <c r="E102" s="55">
        <v>1468738.78</v>
      </c>
      <c r="F102" s="55">
        <f t="shared" si="14"/>
        <v>7343693.8599999966</v>
      </c>
      <c r="G102" s="87">
        <f t="shared" si="19"/>
        <v>44592</v>
      </c>
      <c r="H102" s="87">
        <f>G102+28</f>
        <v>44620</v>
      </c>
      <c r="I102" s="88">
        <f t="shared" si="16"/>
        <v>29</v>
      </c>
      <c r="J102" s="55">
        <f t="shared" si="17"/>
        <v>63890.136639999982</v>
      </c>
      <c r="K102" s="89">
        <f t="shared" si="15"/>
        <v>1532628.91664</v>
      </c>
      <c r="L102" s="90">
        <f t="shared" si="18"/>
        <v>31945.068319999991</v>
      </c>
      <c r="M102" s="61"/>
      <c r="N102" s="91"/>
    </row>
    <row r="103" spans="2:14" x14ac:dyDescent="0.35">
      <c r="B103" s="72" t="s">
        <v>60</v>
      </c>
      <c r="C103" s="73">
        <v>44648</v>
      </c>
      <c r="D103" s="74" t="s">
        <v>61</v>
      </c>
      <c r="E103" s="55">
        <v>1468738.78</v>
      </c>
      <c r="F103" s="55">
        <f t="shared" si="14"/>
        <v>5874955.0799999963</v>
      </c>
      <c r="G103" s="87">
        <f t="shared" si="19"/>
        <v>44621</v>
      </c>
      <c r="H103" s="87">
        <f>G103+27</f>
        <v>44648</v>
      </c>
      <c r="I103" s="88">
        <f t="shared" si="16"/>
        <v>28</v>
      </c>
      <c r="J103" s="55">
        <f t="shared" si="17"/>
        <v>51405.857019999981</v>
      </c>
      <c r="K103" s="89">
        <f t="shared" si="15"/>
        <v>1520144.63702</v>
      </c>
      <c r="L103" s="90">
        <f t="shared" si="18"/>
        <v>25702.928509999991</v>
      </c>
      <c r="M103" s="61"/>
      <c r="N103" s="91"/>
    </row>
    <row r="104" spans="2:14" x14ac:dyDescent="0.35">
      <c r="B104" s="72" t="s">
        <v>60</v>
      </c>
      <c r="C104" s="73">
        <v>44679</v>
      </c>
      <c r="D104" s="74" t="s">
        <v>61</v>
      </c>
      <c r="E104" s="55">
        <v>1468738.78</v>
      </c>
      <c r="F104" s="55">
        <f t="shared" si="14"/>
        <v>4406216.2999999961</v>
      </c>
      <c r="G104" s="87">
        <f t="shared" si="19"/>
        <v>44649</v>
      </c>
      <c r="H104" s="87">
        <f t="shared" ref="H104:H105" si="20">G104+30</f>
        <v>44679</v>
      </c>
      <c r="I104" s="88">
        <f t="shared" si="16"/>
        <v>31</v>
      </c>
      <c r="J104" s="55">
        <f t="shared" si="17"/>
        <v>45530.901869999965</v>
      </c>
      <c r="K104" s="89">
        <f t="shared" si="15"/>
        <v>1514269.68187</v>
      </c>
      <c r="L104" s="90">
        <f t="shared" si="18"/>
        <v>22765.450934999983</v>
      </c>
      <c r="M104" s="61"/>
      <c r="N104" s="91"/>
    </row>
    <row r="105" spans="2:14" x14ac:dyDescent="0.35">
      <c r="B105" s="72" t="s">
        <v>60</v>
      </c>
      <c r="C105" s="73">
        <v>44710</v>
      </c>
      <c r="D105" s="74" t="s">
        <v>61</v>
      </c>
      <c r="E105" s="55">
        <v>1468738.78</v>
      </c>
      <c r="F105" s="55">
        <f t="shared" si="14"/>
        <v>2937477.5199999958</v>
      </c>
      <c r="G105" s="87">
        <f t="shared" si="19"/>
        <v>44680</v>
      </c>
      <c r="H105" s="87">
        <f t="shared" si="20"/>
        <v>44710</v>
      </c>
      <c r="I105" s="88">
        <f t="shared" si="16"/>
        <v>31</v>
      </c>
      <c r="J105" s="55">
        <f t="shared" si="17"/>
        <v>34148.176324999971</v>
      </c>
      <c r="K105" s="89">
        <f t="shared" si="15"/>
        <v>1502886.9563249999</v>
      </c>
      <c r="L105" s="90">
        <f t="shared" si="18"/>
        <v>17074.088162499986</v>
      </c>
      <c r="M105" s="61"/>
      <c r="N105" s="91"/>
    </row>
    <row r="106" spans="2:14" x14ac:dyDescent="0.35">
      <c r="B106" s="72" t="s">
        <v>60</v>
      </c>
      <c r="C106" s="73">
        <v>44740</v>
      </c>
      <c r="D106" s="74" t="s">
        <v>61</v>
      </c>
      <c r="E106" s="55">
        <v>1468738.78</v>
      </c>
      <c r="F106" s="55">
        <f t="shared" si="14"/>
        <v>1468738.7399999958</v>
      </c>
      <c r="G106" s="87">
        <f t="shared" si="19"/>
        <v>44711</v>
      </c>
      <c r="H106" s="87">
        <f>G106+29</f>
        <v>44740</v>
      </c>
      <c r="I106" s="88">
        <f t="shared" si="16"/>
        <v>30</v>
      </c>
      <c r="J106" s="55">
        <f t="shared" si="17"/>
        <v>22031.081399999966</v>
      </c>
      <c r="K106" s="89">
        <f t="shared" si="15"/>
        <v>1490769.8614000001</v>
      </c>
      <c r="L106" s="90">
        <f t="shared" si="18"/>
        <v>11015.540699999983</v>
      </c>
      <c r="M106" s="61"/>
      <c r="N106" s="91"/>
    </row>
    <row r="107" spans="2:14" x14ac:dyDescent="0.35">
      <c r="B107" s="72" t="s">
        <v>60</v>
      </c>
      <c r="C107" s="73">
        <v>44770</v>
      </c>
      <c r="D107" s="74" t="s">
        <v>61</v>
      </c>
      <c r="E107" s="55">
        <v>1468738.78</v>
      </c>
      <c r="F107" s="55">
        <f t="shared" si="14"/>
        <v>-4.0000004228204489E-2</v>
      </c>
      <c r="G107" s="87">
        <f t="shared" si="19"/>
        <v>44741</v>
      </c>
      <c r="H107" s="87">
        <f>G107+29</f>
        <v>44770</v>
      </c>
      <c r="I107" s="88">
        <f t="shared" si="16"/>
        <v>30</v>
      </c>
      <c r="J107" s="55">
        <f t="shared" si="17"/>
        <v>11015.540549999969</v>
      </c>
      <c r="K107" s="89">
        <f t="shared" si="15"/>
        <v>1479754.3205500001</v>
      </c>
      <c r="L107" s="90">
        <f t="shared" si="18"/>
        <v>5507.7702749999844</v>
      </c>
      <c r="M107" s="61"/>
      <c r="N107" s="91"/>
    </row>
    <row r="108" spans="2:14" x14ac:dyDescent="0.35">
      <c r="B108" s="76"/>
      <c r="C108" s="77"/>
      <c r="D108" s="78"/>
      <c r="E108" s="54">
        <f>SUM(E90:E107)</f>
        <v>26437298.040000003</v>
      </c>
      <c r="F108" s="54">
        <f>SUM(F90:F107)</f>
        <v>224717032.61999986</v>
      </c>
      <c r="G108" s="53"/>
      <c r="H108" s="53"/>
      <c r="I108" s="53"/>
      <c r="J108" s="54">
        <f>SUM(J90:J107)</f>
        <v>3122171.4542849991</v>
      </c>
      <c r="K108" s="50">
        <f>SUM(K90:K107)</f>
        <v>29559469.494284995</v>
      </c>
      <c r="L108" s="79">
        <f>SUM(L90:L107)</f>
        <v>1561085.7271424995</v>
      </c>
      <c r="M108" s="91"/>
      <c r="N108" s="91"/>
    </row>
    <row r="109" spans="2:14" x14ac:dyDescent="0.35">
      <c r="F109" s="59"/>
      <c r="I109" s="80"/>
      <c r="K109" s="59"/>
      <c r="L109" s="61"/>
    </row>
    <row r="110" spans="2:14" x14ac:dyDescent="0.35">
      <c r="F110" s="59"/>
      <c r="I110" s="80"/>
      <c r="K110" s="59"/>
      <c r="L110" s="61"/>
    </row>
    <row r="111" spans="2:14" x14ac:dyDescent="0.35">
      <c r="E111" s="60" t="s">
        <v>38</v>
      </c>
      <c r="F111" s="60"/>
      <c r="G111" s="60"/>
      <c r="H111" s="60"/>
      <c r="I111" s="60"/>
      <c r="J111" s="60" t="s">
        <v>39</v>
      </c>
      <c r="K111" s="60" t="s">
        <v>40</v>
      </c>
      <c r="L111" s="61"/>
    </row>
    <row r="112" spans="2:14" ht="43.5" x14ac:dyDescent="0.35">
      <c r="B112" s="62" t="s">
        <v>41</v>
      </c>
      <c r="C112" s="63" t="s">
        <v>42</v>
      </c>
      <c r="D112" s="64" t="s">
        <v>43</v>
      </c>
      <c r="E112" s="64" t="s">
        <v>44</v>
      </c>
      <c r="F112" s="64" t="s">
        <v>45</v>
      </c>
      <c r="G112" s="81" t="s">
        <v>52</v>
      </c>
      <c r="H112" s="81" t="s">
        <v>53</v>
      </c>
      <c r="I112" s="81" t="s">
        <v>54</v>
      </c>
      <c r="J112" s="81" t="s">
        <v>55</v>
      </c>
      <c r="K112" s="64" t="s">
        <v>47</v>
      </c>
      <c r="L112" s="65" t="s">
        <v>59</v>
      </c>
    </row>
    <row r="113" spans="2:14" x14ac:dyDescent="0.35">
      <c r="B113" s="82"/>
      <c r="C113" s="83"/>
      <c r="D113" s="84"/>
      <c r="E113" s="84"/>
      <c r="F113" s="69">
        <v>24172008</v>
      </c>
      <c r="G113" s="85"/>
      <c r="H113" s="85"/>
      <c r="I113" s="85"/>
      <c r="J113" s="85"/>
      <c r="K113" s="84"/>
      <c r="L113" s="86"/>
    </row>
    <row r="114" spans="2:14" x14ac:dyDescent="0.35">
      <c r="B114" s="72" t="s">
        <v>62</v>
      </c>
      <c r="C114" s="73">
        <v>44269</v>
      </c>
      <c r="D114" s="74" t="s">
        <v>61</v>
      </c>
      <c r="E114" s="55">
        <v>1342889.34</v>
      </c>
      <c r="F114" s="55">
        <f t="shared" ref="F114:F131" si="21">F113-E114</f>
        <v>22829118.66</v>
      </c>
      <c r="G114" s="87">
        <v>44055</v>
      </c>
      <c r="H114" s="87">
        <v>44269</v>
      </c>
      <c r="I114" s="88">
        <f>H114-G114</f>
        <v>214</v>
      </c>
      <c r="J114" s="55">
        <f t="shared" ref="J114:J131" si="22">$F113*9%*($I114/360)</f>
        <v>1293202.4279999998</v>
      </c>
      <c r="K114" s="89">
        <f t="shared" ref="K114:K131" si="23">E114+J114</f>
        <v>2636091.7680000002</v>
      </c>
      <c r="L114" s="90">
        <f>$F113*4.5%*($I114/360)</f>
        <v>646601.21399999992</v>
      </c>
      <c r="M114" s="61">
        <f>J114/85</f>
        <v>15214.146211764704</v>
      </c>
      <c r="N114" s="91"/>
    </row>
    <row r="115" spans="2:14" x14ac:dyDescent="0.35">
      <c r="B115" s="72" t="s">
        <v>62</v>
      </c>
      <c r="C115" s="73">
        <v>44298</v>
      </c>
      <c r="D115" s="74" t="s">
        <v>61</v>
      </c>
      <c r="E115" s="55">
        <v>1342889.34</v>
      </c>
      <c r="F115" s="55">
        <f t="shared" si="21"/>
        <v>21486229.32</v>
      </c>
      <c r="G115" s="87">
        <f>H114+1</f>
        <v>44270</v>
      </c>
      <c r="H115" s="87">
        <v>44298</v>
      </c>
      <c r="I115" s="88">
        <f t="shared" ref="I115:I131" si="24">H115-G115+1</f>
        <v>29</v>
      </c>
      <c r="J115" s="55">
        <f t="shared" si="22"/>
        <v>165511.110285</v>
      </c>
      <c r="K115" s="89">
        <f t="shared" si="23"/>
        <v>1508400.450285</v>
      </c>
      <c r="L115" s="90">
        <f t="shared" ref="L115:L131" si="25">$F114*4.5%*($I115/360)</f>
        <v>82755.555142500001</v>
      </c>
      <c r="M115" s="61"/>
      <c r="N115" s="91"/>
    </row>
    <row r="116" spans="2:14" x14ac:dyDescent="0.35">
      <c r="B116" s="72" t="s">
        <v>62</v>
      </c>
      <c r="C116" s="73">
        <v>44328</v>
      </c>
      <c r="D116" s="74" t="s">
        <v>61</v>
      </c>
      <c r="E116" s="55">
        <v>1342889.34</v>
      </c>
      <c r="F116" s="55">
        <f t="shared" si="21"/>
        <v>20143339.98</v>
      </c>
      <c r="G116" s="87">
        <f t="shared" ref="G116:G131" si="26">H115+1</f>
        <v>44299</v>
      </c>
      <c r="H116" s="87">
        <v>44328</v>
      </c>
      <c r="I116" s="88">
        <f t="shared" si="24"/>
        <v>30</v>
      </c>
      <c r="J116" s="55">
        <f t="shared" si="22"/>
        <v>161146.71989999997</v>
      </c>
      <c r="K116" s="89">
        <f t="shared" si="23"/>
        <v>1504036.0599</v>
      </c>
      <c r="L116" s="90">
        <f t="shared" si="25"/>
        <v>80573.359949999984</v>
      </c>
      <c r="M116" s="61"/>
      <c r="N116" s="91"/>
    </row>
    <row r="117" spans="2:14" x14ac:dyDescent="0.35">
      <c r="B117" s="72" t="s">
        <v>62</v>
      </c>
      <c r="C117" s="73">
        <v>44360</v>
      </c>
      <c r="D117" s="74" t="s">
        <v>61</v>
      </c>
      <c r="E117" s="55">
        <v>1342889.34</v>
      </c>
      <c r="F117" s="55">
        <f t="shared" si="21"/>
        <v>18800450.640000001</v>
      </c>
      <c r="G117" s="87">
        <f t="shared" si="26"/>
        <v>44329</v>
      </c>
      <c r="H117" s="87">
        <v>44360</v>
      </c>
      <c r="I117" s="88">
        <f t="shared" si="24"/>
        <v>32</v>
      </c>
      <c r="J117" s="55">
        <f t="shared" si="22"/>
        <v>161146.71984000001</v>
      </c>
      <c r="K117" s="89">
        <f t="shared" si="23"/>
        <v>1504036.05984</v>
      </c>
      <c r="L117" s="90">
        <f t="shared" si="25"/>
        <v>80573.359920000003</v>
      </c>
      <c r="M117" s="61"/>
      <c r="N117" s="91"/>
    </row>
    <row r="118" spans="2:14" x14ac:dyDescent="0.35">
      <c r="B118" s="72" t="s">
        <v>62</v>
      </c>
      <c r="C118" s="73">
        <v>44389</v>
      </c>
      <c r="D118" s="74" t="s">
        <v>61</v>
      </c>
      <c r="E118" s="55">
        <v>1342889.34</v>
      </c>
      <c r="F118" s="55">
        <f t="shared" si="21"/>
        <v>17457561.300000001</v>
      </c>
      <c r="G118" s="87">
        <f t="shared" si="26"/>
        <v>44361</v>
      </c>
      <c r="H118" s="87">
        <v>44389</v>
      </c>
      <c r="I118" s="88">
        <f t="shared" si="24"/>
        <v>29</v>
      </c>
      <c r="J118" s="55">
        <f t="shared" si="22"/>
        <v>136303.26714000001</v>
      </c>
      <c r="K118" s="89">
        <f t="shared" si="23"/>
        <v>1479192.60714</v>
      </c>
      <c r="L118" s="90">
        <f t="shared" si="25"/>
        <v>68151.633570000005</v>
      </c>
      <c r="M118" s="61"/>
      <c r="N118" s="91"/>
    </row>
    <row r="119" spans="2:14" x14ac:dyDescent="0.35">
      <c r="B119" s="72" t="s">
        <v>62</v>
      </c>
      <c r="C119" s="73">
        <v>44420</v>
      </c>
      <c r="D119" s="74" t="s">
        <v>61</v>
      </c>
      <c r="E119" s="55">
        <v>1342889.34</v>
      </c>
      <c r="F119" s="55">
        <f t="shared" si="21"/>
        <v>16114671.960000001</v>
      </c>
      <c r="G119" s="87">
        <f t="shared" si="26"/>
        <v>44390</v>
      </c>
      <c r="H119" s="87">
        <v>44420</v>
      </c>
      <c r="I119" s="88">
        <f t="shared" si="24"/>
        <v>31</v>
      </c>
      <c r="J119" s="55">
        <f t="shared" si="22"/>
        <v>135296.10007499999</v>
      </c>
      <c r="K119" s="89">
        <f t="shared" si="23"/>
        <v>1478185.440075</v>
      </c>
      <c r="L119" s="90">
        <f t="shared" si="25"/>
        <v>67648.050037499997</v>
      </c>
      <c r="M119" s="61"/>
      <c r="N119" s="91"/>
    </row>
    <row r="120" spans="2:14" x14ac:dyDescent="0.35">
      <c r="B120" s="72" t="s">
        <v>62</v>
      </c>
      <c r="C120" s="73">
        <v>44451</v>
      </c>
      <c r="D120" s="74" t="s">
        <v>61</v>
      </c>
      <c r="E120" s="55">
        <v>1342889.34</v>
      </c>
      <c r="F120" s="55">
        <f t="shared" si="21"/>
        <v>14771782.620000001</v>
      </c>
      <c r="G120" s="87">
        <f t="shared" si="26"/>
        <v>44421</v>
      </c>
      <c r="H120" s="87">
        <v>44451</v>
      </c>
      <c r="I120" s="88">
        <f t="shared" si="24"/>
        <v>31</v>
      </c>
      <c r="J120" s="55">
        <f t="shared" si="22"/>
        <v>124888.70769</v>
      </c>
      <c r="K120" s="89">
        <f t="shared" si="23"/>
        <v>1467778.0476900002</v>
      </c>
      <c r="L120" s="90">
        <f t="shared" si="25"/>
        <v>62444.353844999998</v>
      </c>
      <c r="M120" s="61"/>
      <c r="N120" s="91"/>
    </row>
    <row r="121" spans="2:14" x14ac:dyDescent="0.35">
      <c r="B121" s="72" t="s">
        <v>62</v>
      </c>
      <c r="C121" s="73">
        <v>44481</v>
      </c>
      <c r="D121" s="74" t="s">
        <v>61</v>
      </c>
      <c r="E121" s="55">
        <v>1342889.34</v>
      </c>
      <c r="F121" s="55">
        <f t="shared" si="21"/>
        <v>13428893.280000001</v>
      </c>
      <c r="G121" s="87">
        <f t="shared" si="26"/>
        <v>44452</v>
      </c>
      <c r="H121" s="87">
        <v>44481</v>
      </c>
      <c r="I121" s="88">
        <f t="shared" si="24"/>
        <v>30</v>
      </c>
      <c r="J121" s="55">
        <f t="shared" si="22"/>
        <v>110788.36965000001</v>
      </c>
      <c r="K121" s="89">
        <f t="shared" si="23"/>
        <v>1453677.7096500001</v>
      </c>
      <c r="L121" s="90">
        <f t="shared" si="25"/>
        <v>55394.184825000004</v>
      </c>
      <c r="M121" s="61"/>
      <c r="N121" s="91"/>
    </row>
    <row r="122" spans="2:14" x14ac:dyDescent="0.35">
      <c r="B122" s="72" t="s">
        <v>62</v>
      </c>
      <c r="C122" s="73">
        <v>44514</v>
      </c>
      <c r="D122" s="74" t="s">
        <v>61</v>
      </c>
      <c r="E122" s="55">
        <v>1342889.34</v>
      </c>
      <c r="F122" s="55">
        <f t="shared" si="21"/>
        <v>12086003.940000001</v>
      </c>
      <c r="G122" s="87">
        <f t="shared" si="26"/>
        <v>44482</v>
      </c>
      <c r="H122" s="87">
        <v>44514</v>
      </c>
      <c r="I122" s="88">
        <f t="shared" si="24"/>
        <v>33</v>
      </c>
      <c r="J122" s="55">
        <f t="shared" si="22"/>
        <v>110788.36956000001</v>
      </c>
      <c r="K122" s="89">
        <f t="shared" si="23"/>
        <v>1453677.7095600001</v>
      </c>
      <c r="L122" s="90">
        <f t="shared" si="25"/>
        <v>55394.184780000003</v>
      </c>
      <c r="M122" s="61"/>
      <c r="N122" s="91"/>
    </row>
    <row r="123" spans="2:14" x14ac:dyDescent="0.35">
      <c r="B123" s="72" t="s">
        <v>62</v>
      </c>
      <c r="C123" s="73">
        <v>44542</v>
      </c>
      <c r="D123" s="74" t="s">
        <v>61</v>
      </c>
      <c r="E123" s="55">
        <v>1342889.34</v>
      </c>
      <c r="F123" s="55">
        <f t="shared" si="21"/>
        <v>10743114.600000001</v>
      </c>
      <c r="G123" s="87">
        <f t="shared" si="26"/>
        <v>44515</v>
      </c>
      <c r="H123" s="87">
        <v>44542</v>
      </c>
      <c r="I123" s="88">
        <f t="shared" si="24"/>
        <v>28</v>
      </c>
      <c r="J123" s="55">
        <f t="shared" si="22"/>
        <v>84602.027580000024</v>
      </c>
      <c r="K123" s="89">
        <f t="shared" si="23"/>
        <v>1427491.3675800001</v>
      </c>
      <c r="L123" s="90">
        <f t="shared" si="25"/>
        <v>42301.013790000012</v>
      </c>
      <c r="M123" s="61"/>
      <c r="N123" s="91"/>
    </row>
    <row r="124" spans="2:14" x14ac:dyDescent="0.35">
      <c r="B124" s="72" t="s">
        <v>62</v>
      </c>
      <c r="C124" s="73">
        <v>44573</v>
      </c>
      <c r="D124" s="74" t="s">
        <v>61</v>
      </c>
      <c r="E124" s="55">
        <v>1342889.34</v>
      </c>
      <c r="F124" s="55">
        <f t="shared" si="21"/>
        <v>9400225.2600000016</v>
      </c>
      <c r="G124" s="87">
        <f t="shared" si="26"/>
        <v>44543</v>
      </c>
      <c r="H124" s="87">
        <v>44573</v>
      </c>
      <c r="I124" s="88">
        <f t="shared" si="24"/>
        <v>31</v>
      </c>
      <c r="J124" s="55">
        <f t="shared" si="22"/>
        <v>83259.138150000013</v>
      </c>
      <c r="K124" s="89">
        <f t="shared" si="23"/>
        <v>1426148.4781500001</v>
      </c>
      <c r="L124" s="90">
        <f t="shared" si="25"/>
        <v>41629.569075000007</v>
      </c>
      <c r="M124" s="61"/>
      <c r="N124" s="91"/>
    </row>
    <row r="125" spans="2:14" x14ac:dyDescent="0.35">
      <c r="B125" s="72" t="s">
        <v>62</v>
      </c>
      <c r="C125" s="73">
        <v>44605</v>
      </c>
      <c r="D125" s="74" t="s">
        <v>61</v>
      </c>
      <c r="E125" s="55">
        <v>1342889.34</v>
      </c>
      <c r="F125" s="55">
        <f t="shared" si="21"/>
        <v>8057335.9200000018</v>
      </c>
      <c r="G125" s="87">
        <f t="shared" si="26"/>
        <v>44574</v>
      </c>
      <c r="H125" s="87">
        <v>44605</v>
      </c>
      <c r="I125" s="88">
        <f t="shared" si="24"/>
        <v>32</v>
      </c>
      <c r="J125" s="55">
        <f t="shared" si="22"/>
        <v>75201.802080000009</v>
      </c>
      <c r="K125" s="89">
        <f t="shared" si="23"/>
        <v>1418091.1420800001</v>
      </c>
      <c r="L125" s="90">
        <f t="shared" si="25"/>
        <v>37600.901040000004</v>
      </c>
      <c r="M125" s="61"/>
      <c r="N125" s="91"/>
    </row>
    <row r="126" spans="2:14" x14ac:dyDescent="0.35">
      <c r="B126" s="72" t="s">
        <v>62</v>
      </c>
      <c r="C126" s="73">
        <v>44633</v>
      </c>
      <c r="D126" s="74" t="s">
        <v>61</v>
      </c>
      <c r="E126" s="55">
        <v>1342889.34</v>
      </c>
      <c r="F126" s="55">
        <f t="shared" si="21"/>
        <v>6714446.5800000019</v>
      </c>
      <c r="G126" s="87">
        <f t="shared" si="26"/>
        <v>44606</v>
      </c>
      <c r="H126" s="87">
        <v>44633</v>
      </c>
      <c r="I126" s="88">
        <f t="shared" si="24"/>
        <v>28</v>
      </c>
      <c r="J126" s="55">
        <f t="shared" si="22"/>
        <v>56401.351440000013</v>
      </c>
      <c r="K126" s="89">
        <f t="shared" si="23"/>
        <v>1399290.6914400002</v>
      </c>
      <c r="L126" s="90">
        <f t="shared" si="25"/>
        <v>28200.675720000007</v>
      </c>
      <c r="M126" s="61"/>
      <c r="N126" s="91"/>
    </row>
    <row r="127" spans="2:14" x14ac:dyDescent="0.35">
      <c r="B127" s="72" t="s">
        <v>62</v>
      </c>
      <c r="C127" s="73">
        <v>44663</v>
      </c>
      <c r="D127" s="74" t="s">
        <v>61</v>
      </c>
      <c r="E127" s="55">
        <v>1342889.34</v>
      </c>
      <c r="F127" s="55">
        <f t="shared" si="21"/>
        <v>5371557.2400000021</v>
      </c>
      <c r="G127" s="87">
        <f t="shared" si="26"/>
        <v>44634</v>
      </c>
      <c r="H127" s="87">
        <v>44663</v>
      </c>
      <c r="I127" s="88">
        <f t="shared" si="24"/>
        <v>30</v>
      </c>
      <c r="J127" s="55">
        <f t="shared" si="22"/>
        <v>50358.349350000011</v>
      </c>
      <c r="K127" s="89">
        <f t="shared" si="23"/>
        <v>1393247.6893500001</v>
      </c>
      <c r="L127" s="90">
        <f t="shared" si="25"/>
        <v>25179.174675000006</v>
      </c>
      <c r="M127" s="61"/>
      <c r="N127" s="91"/>
    </row>
    <row r="128" spans="2:14" x14ac:dyDescent="0.35">
      <c r="B128" s="72" t="s">
        <v>62</v>
      </c>
      <c r="C128" s="73">
        <v>44693</v>
      </c>
      <c r="D128" s="74" t="s">
        <v>61</v>
      </c>
      <c r="E128" s="55">
        <v>1342889.34</v>
      </c>
      <c r="F128" s="55">
        <f t="shared" si="21"/>
        <v>4028667.9000000022</v>
      </c>
      <c r="G128" s="87">
        <f t="shared" si="26"/>
        <v>44664</v>
      </c>
      <c r="H128" s="87">
        <v>44693</v>
      </c>
      <c r="I128" s="88">
        <f t="shared" si="24"/>
        <v>30</v>
      </c>
      <c r="J128" s="55">
        <f t="shared" si="22"/>
        <v>40286.679300000011</v>
      </c>
      <c r="K128" s="89">
        <f t="shared" si="23"/>
        <v>1383176.0193</v>
      </c>
      <c r="L128" s="90">
        <f t="shared" si="25"/>
        <v>20143.339650000005</v>
      </c>
      <c r="M128" s="61"/>
      <c r="N128" s="91"/>
    </row>
    <row r="129" spans="2:14" x14ac:dyDescent="0.35">
      <c r="B129" s="72" t="s">
        <v>62</v>
      </c>
      <c r="C129" s="73">
        <v>44724</v>
      </c>
      <c r="D129" s="74" t="s">
        <v>61</v>
      </c>
      <c r="E129" s="55">
        <v>1342889.34</v>
      </c>
      <c r="F129" s="55">
        <f t="shared" si="21"/>
        <v>2685778.5600000024</v>
      </c>
      <c r="G129" s="87">
        <f t="shared" si="26"/>
        <v>44694</v>
      </c>
      <c r="H129" s="87">
        <v>44724</v>
      </c>
      <c r="I129" s="88">
        <f t="shared" si="24"/>
        <v>31</v>
      </c>
      <c r="J129" s="55">
        <f t="shared" si="22"/>
        <v>31222.176225000017</v>
      </c>
      <c r="K129" s="89">
        <f t="shared" si="23"/>
        <v>1374111.5162250001</v>
      </c>
      <c r="L129" s="90">
        <f t="shared" si="25"/>
        <v>15611.088112500009</v>
      </c>
      <c r="M129" s="61"/>
      <c r="N129" s="91"/>
    </row>
    <row r="130" spans="2:14" x14ac:dyDescent="0.35">
      <c r="B130" s="72" t="s">
        <v>62</v>
      </c>
      <c r="C130" s="73">
        <v>44754</v>
      </c>
      <c r="D130" s="74" t="s">
        <v>61</v>
      </c>
      <c r="E130" s="55">
        <v>1342889.34</v>
      </c>
      <c r="F130" s="55">
        <f t="shared" si="21"/>
        <v>1342889.2200000023</v>
      </c>
      <c r="G130" s="87">
        <f t="shared" si="26"/>
        <v>44725</v>
      </c>
      <c r="H130" s="87">
        <v>44754</v>
      </c>
      <c r="I130" s="88">
        <f t="shared" si="24"/>
        <v>30</v>
      </c>
      <c r="J130" s="55">
        <f t="shared" si="22"/>
        <v>20143.339200000017</v>
      </c>
      <c r="K130" s="89">
        <f t="shared" si="23"/>
        <v>1363032.6792000001</v>
      </c>
      <c r="L130" s="90">
        <f t="shared" si="25"/>
        <v>10071.669600000008</v>
      </c>
      <c r="M130" s="61"/>
      <c r="N130" s="91"/>
    </row>
    <row r="131" spans="2:14" x14ac:dyDescent="0.35">
      <c r="B131" s="72" t="s">
        <v>62</v>
      </c>
      <c r="C131" s="73">
        <v>44787</v>
      </c>
      <c r="D131" s="74" t="s">
        <v>61</v>
      </c>
      <c r="E131" s="55">
        <v>1342889.34</v>
      </c>
      <c r="F131" s="55">
        <f t="shared" si="21"/>
        <v>-0.11999999778345227</v>
      </c>
      <c r="G131" s="87">
        <f t="shared" si="26"/>
        <v>44755</v>
      </c>
      <c r="H131" s="87">
        <v>44787</v>
      </c>
      <c r="I131" s="88">
        <f t="shared" si="24"/>
        <v>33</v>
      </c>
      <c r="J131" s="55">
        <f t="shared" si="22"/>
        <v>11078.836065000018</v>
      </c>
      <c r="K131" s="89">
        <f t="shared" si="23"/>
        <v>1353968.176065</v>
      </c>
      <c r="L131" s="90">
        <f t="shared" si="25"/>
        <v>5539.4180325000088</v>
      </c>
      <c r="M131" s="61"/>
      <c r="N131" s="91"/>
    </row>
    <row r="132" spans="2:14" x14ac:dyDescent="0.35">
      <c r="B132" s="76"/>
      <c r="C132" s="77"/>
      <c r="D132" s="78"/>
      <c r="E132" s="54">
        <f>SUM(E114:E131)</f>
        <v>24172008.120000001</v>
      </c>
      <c r="F132" s="54">
        <f>SUM(F114:F131)</f>
        <v>205462066.86000004</v>
      </c>
      <c r="G132" s="53"/>
      <c r="H132" s="53"/>
      <c r="I132" s="53"/>
      <c r="J132" s="54">
        <f>SUM(J114:J131)</f>
        <v>2851625.4915299993</v>
      </c>
      <c r="K132" s="50">
        <f>SUM(K114:K131)</f>
        <v>27023633.611530006</v>
      </c>
      <c r="L132" s="79">
        <f>SUM(L114:L131)</f>
        <v>1425812.7457649997</v>
      </c>
      <c r="M132" s="91"/>
      <c r="N132" s="91"/>
    </row>
    <row r="133" spans="2:14" x14ac:dyDescent="0.35">
      <c r="F133" s="59"/>
      <c r="I133" s="80"/>
      <c r="J133" s="61"/>
      <c r="K133" s="59"/>
      <c r="L133"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5F3C-BA3B-42B0-AC9A-DC5F30F4133D}">
  <dimension ref="A1:N154"/>
  <sheetViews>
    <sheetView showGridLines="0" tabSelected="1" topLeftCell="A19" zoomScaleNormal="100" workbookViewId="0">
      <selection activeCell="E30" sqref="E30"/>
    </sheetView>
  </sheetViews>
  <sheetFormatPr defaultColWidth="9.08984375" defaultRowHeight="14.5" x14ac:dyDescent="0.35"/>
  <cols>
    <col min="1" max="1" width="9.08984375" style="122"/>
    <col min="2" max="2" width="16.6328125" style="122" customWidth="1"/>
    <col min="3" max="3" width="18.54296875" style="122" customWidth="1"/>
    <col min="4" max="4" width="12.6328125" style="122" customWidth="1"/>
    <col min="5" max="5" width="14.08984375" style="122" bestFit="1" customWidth="1"/>
    <col min="6" max="8" width="12.6328125" style="123" customWidth="1"/>
    <col min="9" max="9" width="12.6328125" style="122" customWidth="1"/>
    <col min="10" max="10" width="14.6328125" style="122" bestFit="1" customWidth="1"/>
    <col min="11" max="11" width="12.6328125" style="124" customWidth="1"/>
    <col min="12" max="12" width="12.6328125" style="122" customWidth="1"/>
    <col min="13" max="13" width="11.54296875" style="122" bestFit="1" customWidth="1"/>
    <col min="14" max="16384" width="9.08984375" style="122"/>
  </cols>
  <sheetData>
    <row r="1" spans="1:14" s="121" customFormat="1" x14ac:dyDescent="0.35">
      <c r="A1" s="199" t="s">
        <v>110</v>
      </c>
      <c r="B1" s="199"/>
      <c r="C1" s="199"/>
      <c r="D1" s="199"/>
      <c r="E1" s="199"/>
      <c r="F1" s="199"/>
    </row>
    <row r="2" spans="1:14" s="121" customFormat="1" x14ac:dyDescent="0.35">
      <c r="A2" s="200" t="s">
        <v>111</v>
      </c>
      <c r="B2" s="200"/>
      <c r="C2" s="200"/>
      <c r="D2" s="200"/>
      <c r="E2" s="200"/>
      <c r="F2" s="200"/>
    </row>
    <row r="3" spans="1:14" s="121" customFormat="1" x14ac:dyDescent="0.35">
      <c r="D3" s="192"/>
    </row>
    <row r="4" spans="1:14" s="121" customFormat="1" ht="15" customHeight="1" x14ac:dyDescent="0.35">
      <c r="A4" s="121" t="s">
        <v>118</v>
      </c>
      <c r="C4" s="192"/>
      <c r="I4" s="193" t="s">
        <v>120</v>
      </c>
    </row>
    <row r="5" spans="1:14" s="121" customFormat="1" x14ac:dyDescent="0.35">
      <c r="A5" s="121" t="s">
        <v>119</v>
      </c>
      <c r="C5" s="192"/>
    </row>
    <row r="6" spans="1:14" s="121" customFormat="1" ht="14.25" customHeight="1" x14ac:dyDescent="0.35">
      <c r="A6" s="117" t="s">
        <v>112</v>
      </c>
      <c r="D6" s="118"/>
      <c r="I6" s="119" t="s">
        <v>113</v>
      </c>
    </row>
    <row r="7" spans="1:14" s="121" customFormat="1" ht="14.25" customHeight="1" x14ac:dyDescent="0.35">
      <c r="A7" s="117" t="s">
        <v>114</v>
      </c>
      <c r="B7" s="120"/>
      <c r="D7" s="118"/>
      <c r="I7" s="119" t="s">
        <v>115</v>
      </c>
    </row>
    <row r="8" spans="1:14" s="121" customFormat="1" ht="14.25" customHeight="1" x14ac:dyDescent="0.35">
      <c r="A8" s="117" t="s">
        <v>116</v>
      </c>
      <c r="B8" s="120"/>
      <c r="D8" s="118"/>
      <c r="I8" s="119" t="s">
        <v>117</v>
      </c>
    </row>
    <row r="9" spans="1:14" s="121" customFormat="1" x14ac:dyDescent="0.35">
      <c r="B9" s="120"/>
      <c r="D9" s="118"/>
      <c r="E9" s="119"/>
    </row>
    <row r="10" spans="1:14" s="121" customFormat="1" x14ac:dyDescent="0.35">
      <c r="A10" s="194" t="s">
        <v>121</v>
      </c>
      <c r="B10" s="195"/>
      <c r="C10" s="195"/>
      <c r="D10" s="195"/>
      <c r="E10" s="195"/>
      <c r="G10" s="196"/>
    </row>
    <row r="13" spans="1:14" s="125" customFormat="1" ht="21" customHeight="1" x14ac:dyDescent="0.35">
      <c r="B13" s="126" t="s">
        <v>77</v>
      </c>
    </row>
    <row r="14" spans="1:14" s="125" customFormat="1" ht="43.5" x14ac:dyDescent="0.35">
      <c r="B14" s="127" t="s">
        <v>64</v>
      </c>
      <c r="C14" s="128" t="s">
        <v>80</v>
      </c>
      <c r="D14" s="129" t="s">
        <v>65</v>
      </c>
      <c r="E14" s="129" t="s">
        <v>66</v>
      </c>
      <c r="F14" s="129" t="s">
        <v>24</v>
      </c>
      <c r="G14" s="129" t="s">
        <v>67</v>
      </c>
      <c r="H14" s="129" t="s">
        <v>68</v>
      </c>
      <c r="I14" s="129" t="s">
        <v>44</v>
      </c>
      <c r="J14" s="129" t="s">
        <v>69</v>
      </c>
      <c r="K14" s="129" t="s">
        <v>70</v>
      </c>
      <c r="L14" s="129" t="s">
        <v>71</v>
      </c>
      <c r="M14" s="129" t="s">
        <v>72</v>
      </c>
    </row>
    <row r="15" spans="1:14" s="125" customFormat="1" ht="20.149999999999999" customHeight="1" x14ac:dyDescent="0.35">
      <c r="B15" s="130" t="s">
        <v>73</v>
      </c>
      <c r="C15" s="131">
        <v>43963</v>
      </c>
      <c r="D15" s="132">
        <v>31667507</v>
      </c>
      <c r="E15" s="133">
        <v>0.02</v>
      </c>
      <c r="F15" s="134">
        <v>0</v>
      </c>
      <c r="G15" s="135">
        <v>44227</v>
      </c>
      <c r="H15" s="135">
        <v>44742</v>
      </c>
      <c r="I15" s="132">
        <v>31667507.09999999</v>
      </c>
      <c r="J15" s="132">
        <v>633350.14199999988</v>
      </c>
      <c r="K15" s="132">
        <v>0</v>
      </c>
      <c r="L15" s="132">
        <v>0</v>
      </c>
      <c r="M15" s="132">
        <f>SUM(J15:K15)-L15</f>
        <v>633350.14199999988</v>
      </c>
      <c r="N15" s="136"/>
    </row>
    <row r="16" spans="1:14" s="125" customFormat="1" ht="20.149999999999999" customHeight="1" x14ac:dyDescent="0.35">
      <c r="B16" s="130" t="s">
        <v>74</v>
      </c>
      <c r="C16" s="131">
        <v>43989</v>
      </c>
      <c r="D16" s="132">
        <v>58422760</v>
      </c>
      <c r="E16" s="133">
        <v>0.02</v>
      </c>
      <c r="F16" s="134">
        <v>0</v>
      </c>
      <c r="G16" s="135">
        <v>44227</v>
      </c>
      <c r="H16" s="135">
        <v>44742</v>
      </c>
      <c r="I16" s="132">
        <v>58422760.020000003</v>
      </c>
      <c r="J16" s="132">
        <v>1168455.2003999995</v>
      </c>
      <c r="K16" s="132">
        <v>0</v>
      </c>
      <c r="L16" s="132">
        <v>0</v>
      </c>
      <c r="M16" s="132">
        <f t="shared" ref="M16:M19" si="0">SUM(J16:K16)-L16</f>
        <v>1168455.2003999995</v>
      </c>
      <c r="N16" s="136"/>
    </row>
    <row r="17" spans="2:14" s="125" customFormat="1" ht="20.149999999999999" customHeight="1" x14ac:dyDescent="0.35">
      <c r="B17" s="137">
        <v>44367</v>
      </c>
      <c r="C17" s="131">
        <v>44019</v>
      </c>
      <c r="D17" s="138">
        <v>56686445</v>
      </c>
      <c r="E17" s="134">
        <v>0</v>
      </c>
      <c r="F17" s="133">
        <v>0.02</v>
      </c>
      <c r="G17" s="135">
        <v>44227</v>
      </c>
      <c r="H17" s="135">
        <v>44742</v>
      </c>
      <c r="I17" s="132">
        <v>56686445.100000016</v>
      </c>
      <c r="J17" s="132">
        <v>6594523.095224997</v>
      </c>
      <c r="K17" s="132">
        <f>D17*0.4%</f>
        <v>226745.78</v>
      </c>
      <c r="L17" s="132">
        <v>5129073.5185083328</v>
      </c>
      <c r="M17" s="132">
        <f t="shared" si="0"/>
        <v>1692195.3567166645</v>
      </c>
      <c r="N17" s="136"/>
    </row>
    <row r="18" spans="2:14" s="125" customFormat="1" ht="20.149999999999999" customHeight="1" x14ac:dyDescent="0.35">
      <c r="B18" s="130" t="s">
        <v>76</v>
      </c>
      <c r="C18" s="131">
        <v>44040</v>
      </c>
      <c r="D18" s="138">
        <v>24670180</v>
      </c>
      <c r="E18" s="134">
        <v>0</v>
      </c>
      <c r="F18" s="133">
        <v>4.4999999999999998E-2</v>
      </c>
      <c r="G18" s="135">
        <v>44255</v>
      </c>
      <c r="H18" s="135">
        <v>44770</v>
      </c>
      <c r="I18" s="132">
        <v>24670180.079999998</v>
      </c>
      <c r="J18" s="132">
        <v>2913479.724570001</v>
      </c>
      <c r="K18" s="132">
        <f t="shared" ref="K18:K19" si="1">D18*0.4%</f>
        <v>98680.72</v>
      </c>
      <c r="L18" s="132">
        <v>1456739.8622850005</v>
      </c>
      <c r="M18" s="132">
        <f t="shared" si="0"/>
        <v>1555420.5822850007</v>
      </c>
      <c r="N18" s="136"/>
    </row>
    <row r="19" spans="2:14" s="125" customFormat="1" ht="20.149999999999999" customHeight="1" x14ac:dyDescent="0.35">
      <c r="B19" s="130" t="s">
        <v>76</v>
      </c>
      <c r="C19" s="131">
        <v>44055</v>
      </c>
      <c r="D19" s="138">
        <v>25505687</v>
      </c>
      <c r="E19" s="134">
        <v>0</v>
      </c>
      <c r="F19" s="133">
        <v>4.4999999999999998E-2</v>
      </c>
      <c r="G19" s="135">
        <v>44269</v>
      </c>
      <c r="H19" s="135">
        <v>44787</v>
      </c>
      <c r="I19" s="132">
        <v>25505687.160000011</v>
      </c>
      <c r="J19" s="132">
        <v>3008962.5642899987</v>
      </c>
      <c r="K19" s="132">
        <f t="shared" si="1"/>
        <v>102022.74800000001</v>
      </c>
      <c r="L19" s="132">
        <v>1504481.2821449994</v>
      </c>
      <c r="M19" s="132">
        <f t="shared" si="0"/>
        <v>1606504.0301449995</v>
      </c>
      <c r="N19" s="136"/>
    </row>
    <row r="20" spans="2:14" s="125" customFormat="1" ht="20.149999999999999" customHeight="1" x14ac:dyDescent="0.35">
      <c r="B20" s="139"/>
      <c r="C20" s="140"/>
      <c r="D20" s="141">
        <f>SUM(D15:D19)</f>
        <v>196952579</v>
      </c>
      <c r="E20" s="142"/>
      <c r="F20" s="142"/>
      <c r="G20" s="142"/>
      <c r="H20" s="142"/>
      <c r="I20" s="141">
        <f t="shared" ref="I20:M20" si="2">SUM(I15:I19)</f>
        <v>196952579.46000004</v>
      </c>
      <c r="J20" s="141">
        <f t="shared" si="2"/>
        <v>14318770.726484995</v>
      </c>
      <c r="K20" s="141">
        <f t="shared" si="2"/>
        <v>427449.24800000002</v>
      </c>
      <c r="L20" s="141">
        <f t="shared" si="2"/>
        <v>8090294.6629383322</v>
      </c>
      <c r="M20" s="141">
        <f t="shared" si="2"/>
        <v>6655925.3115466647</v>
      </c>
    </row>
    <row r="21" spans="2:14" x14ac:dyDescent="0.35">
      <c r="D21" s="143">
        <f>D20/84.95</f>
        <v>2318452.960565038</v>
      </c>
      <c r="F21" s="122"/>
      <c r="I21" s="123"/>
      <c r="K21" s="122"/>
      <c r="L21" s="124"/>
      <c r="M21" s="144"/>
    </row>
    <row r="23" spans="2:14" x14ac:dyDescent="0.35">
      <c r="B23" s="198"/>
      <c r="C23" s="198"/>
      <c r="D23" s="145" t="s">
        <v>19</v>
      </c>
      <c r="E23" s="146" t="s">
        <v>107</v>
      </c>
      <c r="F23" s="145" t="s">
        <v>10</v>
      </c>
    </row>
    <row r="24" spans="2:14" x14ac:dyDescent="0.35">
      <c r="B24" s="198" t="s">
        <v>106</v>
      </c>
      <c r="C24" s="198"/>
      <c r="D24" s="147">
        <f>SUM(D17:D19)</f>
        <v>106862312</v>
      </c>
      <c r="E24" s="148">
        <v>84.95</v>
      </c>
      <c r="F24" s="149">
        <f>D24/E24</f>
        <v>1257943.6374337845</v>
      </c>
    </row>
    <row r="25" spans="2:14" x14ac:dyDescent="0.35">
      <c r="B25" s="198" t="s">
        <v>109</v>
      </c>
      <c r="C25" s="198"/>
      <c r="D25" s="147">
        <f>SUM(E38:E39,E62:E63,E86:E87,E111)</f>
        <v>17679089.139999997</v>
      </c>
      <c r="E25" s="148">
        <v>84.95</v>
      </c>
      <c r="F25" s="149">
        <f>D25/E25</f>
        <v>208111.7026486168</v>
      </c>
    </row>
    <row r="26" spans="2:14" x14ac:dyDescent="0.35">
      <c r="B26" s="198" t="s">
        <v>108</v>
      </c>
      <c r="C26" s="198"/>
      <c r="D26" s="149" t="s">
        <v>103</v>
      </c>
      <c r="E26" s="150"/>
      <c r="F26" s="149" t="s">
        <v>103</v>
      </c>
    </row>
    <row r="27" spans="2:14" x14ac:dyDescent="0.35">
      <c r="B27" s="215"/>
      <c r="C27" s="215"/>
      <c r="D27" s="216"/>
      <c r="E27" s="217"/>
      <c r="F27" s="216"/>
    </row>
    <row r="28" spans="2:14" x14ac:dyDescent="0.35">
      <c r="B28" s="198" t="s">
        <v>122</v>
      </c>
      <c r="C28" s="198"/>
      <c r="D28" s="198"/>
      <c r="E28" s="198"/>
      <c r="F28" s="198"/>
      <c r="G28" s="218" t="s">
        <v>123</v>
      </c>
    </row>
    <row r="29" spans="2:14" x14ac:dyDescent="0.35">
      <c r="B29" s="215"/>
      <c r="C29" s="215"/>
      <c r="D29" s="216"/>
      <c r="E29" s="217"/>
      <c r="F29" s="216"/>
    </row>
    <row r="30" spans="2:14" x14ac:dyDescent="0.35">
      <c r="B30" s="151" t="s">
        <v>100</v>
      </c>
      <c r="C30" s="152"/>
      <c r="D30" s="153"/>
    </row>
    <row r="31" spans="2:14" x14ac:dyDescent="0.35">
      <c r="B31" s="151" t="s">
        <v>101</v>
      </c>
      <c r="C31" s="197" t="s">
        <v>102</v>
      </c>
      <c r="D31" s="197"/>
      <c r="E31" s="197"/>
      <c r="F31" s="197"/>
      <c r="G31" s="197"/>
      <c r="H31" s="197"/>
      <c r="I31" s="197"/>
      <c r="J31" s="197"/>
      <c r="K31" s="197"/>
    </row>
    <row r="32" spans="2:14" x14ac:dyDescent="0.35">
      <c r="B32" s="152"/>
      <c r="C32" s="197"/>
      <c r="D32" s="197"/>
      <c r="E32" s="197"/>
      <c r="F32" s="197"/>
      <c r="G32" s="197"/>
      <c r="H32" s="197"/>
      <c r="I32" s="197"/>
      <c r="J32" s="197"/>
      <c r="K32" s="197"/>
    </row>
    <row r="33" spans="2:11" x14ac:dyDescent="0.35">
      <c r="B33" s="151" t="s">
        <v>104</v>
      </c>
      <c r="C33" s="152" t="s">
        <v>105</v>
      </c>
      <c r="D33" s="153"/>
    </row>
    <row r="35" spans="2:11" x14ac:dyDescent="0.35">
      <c r="E35" s="154" t="s">
        <v>38</v>
      </c>
      <c r="F35" s="154"/>
      <c r="G35" s="154" t="s">
        <v>39</v>
      </c>
      <c r="H35" s="154" t="s">
        <v>40</v>
      </c>
      <c r="I35" s="124"/>
      <c r="J35" s="155"/>
      <c r="K35" s="144"/>
    </row>
    <row r="36" spans="2:11" ht="43.5" x14ac:dyDescent="0.35">
      <c r="B36" s="156" t="s">
        <v>41</v>
      </c>
      <c r="C36" s="157" t="s">
        <v>42</v>
      </c>
      <c r="D36" s="158" t="s">
        <v>43</v>
      </c>
      <c r="E36" s="158" t="s">
        <v>44</v>
      </c>
      <c r="F36" s="158" t="s">
        <v>45</v>
      </c>
      <c r="G36" s="158" t="s">
        <v>46</v>
      </c>
      <c r="H36" s="159" t="s">
        <v>47</v>
      </c>
      <c r="I36" s="124"/>
      <c r="K36" s="122"/>
    </row>
    <row r="37" spans="2:11" x14ac:dyDescent="0.35">
      <c r="B37" s="160"/>
      <c r="C37" s="161"/>
      <c r="D37" s="162"/>
      <c r="E37" s="162"/>
      <c r="F37" s="163">
        <v>31667507</v>
      </c>
      <c r="G37" s="162"/>
      <c r="H37" s="164"/>
      <c r="I37" s="165"/>
      <c r="J37" s="155"/>
      <c r="K37" s="122"/>
    </row>
    <row r="38" spans="2:11" x14ac:dyDescent="0.35">
      <c r="B38" s="166" t="s">
        <v>48</v>
      </c>
      <c r="C38" s="167">
        <v>44227</v>
      </c>
      <c r="D38" s="168" t="s">
        <v>49</v>
      </c>
      <c r="E38" s="169">
        <v>1759305.95</v>
      </c>
      <c r="F38" s="170">
        <f>F37-E38</f>
        <v>29908201.050000001</v>
      </c>
      <c r="G38" s="170">
        <f>E38*2%</f>
        <v>35186.118999999999</v>
      </c>
      <c r="H38" s="171">
        <f t="shared" ref="H38:H55" si="3">E38+G38</f>
        <v>1794492.0689999999</v>
      </c>
      <c r="I38" s="124"/>
      <c r="K38" s="122"/>
    </row>
    <row r="39" spans="2:11" x14ac:dyDescent="0.35">
      <c r="B39" s="166" t="s">
        <v>48</v>
      </c>
      <c r="C39" s="167">
        <v>44255</v>
      </c>
      <c r="D39" s="168" t="s">
        <v>49</v>
      </c>
      <c r="E39" s="169">
        <v>1759305.95</v>
      </c>
      <c r="F39" s="170">
        <f>F38-E39</f>
        <v>28148895.100000001</v>
      </c>
      <c r="G39" s="170">
        <f t="shared" ref="G39:G55" si="4">E39*2%</f>
        <v>35186.118999999999</v>
      </c>
      <c r="H39" s="171">
        <f t="shared" si="3"/>
        <v>1794492.0689999999</v>
      </c>
      <c r="I39" s="124"/>
      <c r="K39" s="122"/>
    </row>
    <row r="40" spans="2:11" x14ac:dyDescent="0.35">
      <c r="B40" s="166" t="s">
        <v>48</v>
      </c>
      <c r="C40" s="167">
        <v>44286</v>
      </c>
      <c r="D40" s="168" t="s">
        <v>49</v>
      </c>
      <c r="E40" s="172">
        <v>1759305.95</v>
      </c>
      <c r="F40" s="170">
        <f t="shared" ref="F40:F55" si="5">F39-E40</f>
        <v>26389589.150000002</v>
      </c>
      <c r="G40" s="170">
        <f t="shared" si="4"/>
        <v>35186.118999999999</v>
      </c>
      <c r="H40" s="171">
        <f t="shared" si="3"/>
        <v>1794492.0689999999</v>
      </c>
      <c r="I40" s="124"/>
      <c r="K40" s="122"/>
    </row>
    <row r="41" spans="2:11" x14ac:dyDescent="0.35">
      <c r="B41" s="166" t="s">
        <v>48</v>
      </c>
      <c r="C41" s="167">
        <v>44318</v>
      </c>
      <c r="D41" s="168" t="s">
        <v>49</v>
      </c>
      <c r="E41" s="172">
        <v>1759305.95</v>
      </c>
      <c r="F41" s="170">
        <f t="shared" si="5"/>
        <v>24630283.200000003</v>
      </c>
      <c r="G41" s="170">
        <f t="shared" si="4"/>
        <v>35186.118999999999</v>
      </c>
      <c r="H41" s="171">
        <f t="shared" si="3"/>
        <v>1794492.0689999999</v>
      </c>
      <c r="I41" s="124"/>
      <c r="K41" s="122"/>
    </row>
    <row r="42" spans="2:11" x14ac:dyDescent="0.35">
      <c r="B42" s="166" t="s">
        <v>48</v>
      </c>
      <c r="C42" s="167">
        <v>44347</v>
      </c>
      <c r="D42" s="168" t="s">
        <v>49</v>
      </c>
      <c r="E42" s="172">
        <v>1759305.95</v>
      </c>
      <c r="F42" s="170">
        <f t="shared" si="5"/>
        <v>22870977.250000004</v>
      </c>
      <c r="G42" s="170">
        <f t="shared" si="4"/>
        <v>35186.118999999999</v>
      </c>
      <c r="H42" s="171">
        <f t="shared" si="3"/>
        <v>1794492.0689999999</v>
      </c>
      <c r="I42" s="124"/>
      <c r="K42" s="122"/>
    </row>
    <row r="43" spans="2:11" x14ac:dyDescent="0.35">
      <c r="B43" s="166" t="s">
        <v>48</v>
      </c>
      <c r="C43" s="167">
        <v>44377</v>
      </c>
      <c r="D43" s="168" t="s">
        <v>49</v>
      </c>
      <c r="E43" s="172">
        <v>1759305.95</v>
      </c>
      <c r="F43" s="170">
        <f t="shared" si="5"/>
        <v>21111671.300000004</v>
      </c>
      <c r="G43" s="170">
        <f t="shared" si="4"/>
        <v>35186.118999999999</v>
      </c>
      <c r="H43" s="171">
        <f t="shared" si="3"/>
        <v>1794492.0689999999</v>
      </c>
      <c r="I43" s="124"/>
      <c r="J43" s="155"/>
      <c r="K43" s="122"/>
    </row>
    <row r="44" spans="2:11" x14ac:dyDescent="0.35">
      <c r="B44" s="166" t="s">
        <v>48</v>
      </c>
      <c r="C44" s="167">
        <v>44409</v>
      </c>
      <c r="D44" s="168" t="s">
        <v>49</v>
      </c>
      <c r="E44" s="170">
        <v>1759305.95</v>
      </c>
      <c r="F44" s="170">
        <f t="shared" si="5"/>
        <v>19352365.350000005</v>
      </c>
      <c r="G44" s="170">
        <f t="shared" si="4"/>
        <v>35186.118999999999</v>
      </c>
      <c r="H44" s="171">
        <f t="shared" si="3"/>
        <v>1794492.0689999999</v>
      </c>
      <c r="I44" s="124"/>
      <c r="J44" s="155"/>
      <c r="K44" s="122"/>
    </row>
    <row r="45" spans="2:11" x14ac:dyDescent="0.35">
      <c r="B45" s="166" t="s">
        <v>48</v>
      </c>
      <c r="C45" s="167">
        <v>44439</v>
      </c>
      <c r="D45" s="168" t="s">
        <v>49</v>
      </c>
      <c r="E45" s="170">
        <v>1759305.95</v>
      </c>
      <c r="F45" s="170">
        <f t="shared" si="5"/>
        <v>17593059.400000006</v>
      </c>
      <c r="G45" s="170">
        <f t="shared" si="4"/>
        <v>35186.118999999999</v>
      </c>
      <c r="H45" s="171">
        <f t="shared" si="3"/>
        <v>1794492.0689999999</v>
      </c>
      <c r="I45" s="124"/>
      <c r="J45" s="155"/>
      <c r="K45" s="122"/>
    </row>
    <row r="46" spans="2:11" x14ac:dyDescent="0.35">
      <c r="B46" s="166" t="s">
        <v>48</v>
      </c>
      <c r="C46" s="167">
        <v>44469</v>
      </c>
      <c r="D46" s="168" t="s">
        <v>49</v>
      </c>
      <c r="E46" s="170">
        <v>1759305.95</v>
      </c>
      <c r="F46" s="170">
        <f t="shared" si="5"/>
        <v>15833753.450000007</v>
      </c>
      <c r="G46" s="170">
        <f t="shared" si="4"/>
        <v>35186.118999999999</v>
      </c>
      <c r="H46" s="171">
        <f t="shared" si="3"/>
        <v>1794492.0689999999</v>
      </c>
      <c r="I46" s="124"/>
      <c r="J46" s="155"/>
      <c r="K46" s="122"/>
    </row>
    <row r="47" spans="2:11" x14ac:dyDescent="0.35">
      <c r="B47" s="166" t="s">
        <v>48</v>
      </c>
      <c r="C47" s="167">
        <v>44500</v>
      </c>
      <c r="D47" s="168" t="s">
        <v>49</v>
      </c>
      <c r="E47" s="170">
        <v>1759305.95</v>
      </c>
      <c r="F47" s="170">
        <f t="shared" si="5"/>
        <v>14074447.500000007</v>
      </c>
      <c r="G47" s="170">
        <f t="shared" si="4"/>
        <v>35186.118999999999</v>
      </c>
      <c r="H47" s="171">
        <f t="shared" si="3"/>
        <v>1794492.0689999999</v>
      </c>
      <c r="I47" s="124"/>
      <c r="J47" s="155"/>
      <c r="K47" s="122"/>
    </row>
    <row r="48" spans="2:11" x14ac:dyDescent="0.35">
      <c r="B48" s="166" t="s">
        <v>48</v>
      </c>
      <c r="C48" s="167">
        <v>44530</v>
      </c>
      <c r="D48" s="168" t="s">
        <v>49</v>
      </c>
      <c r="E48" s="170">
        <v>1759305.95</v>
      </c>
      <c r="F48" s="170">
        <f t="shared" si="5"/>
        <v>12315141.550000008</v>
      </c>
      <c r="G48" s="170">
        <f>E48*2%</f>
        <v>35186.118999999999</v>
      </c>
      <c r="H48" s="171">
        <f t="shared" si="3"/>
        <v>1794492.0689999999</v>
      </c>
      <c r="I48" s="124"/>
      <c r="J48" s="173"/>
      <c r="K48" s="122"/>
    </row>
    <row r="49" spans="2:12" x14ac:dyDescent="0.35">
      <c r="B49" s="166" t="s">
        <v>48</v>
      </c>
      <c r="C49" s="167">
        <v>44561</v>
      </c>
      <c r="D49" s="168" t="s">
        <v>49</v>
      </c>
      <c r="E49" s="170">
        <v>1759305.95</v>
      </c>
      <c r="F49" s="170">
        <f t="shared" si="5"/>
        <v>10555835.600000009</v>
      </c>
      <c r="G49" s="170">
        <f t="shared" si="4"/>
        <v>35186.118999999999</v>
      </c>
      <c r="H49" s="171">
        <f t="shared" si="3"/>
        <v>1794492.0689999999</v>
      </c>
      <c r="I49" s="124"/>
      <c r="K49" s="122"/>
    </row>
    <row r="50" spans="2:12" x14ac:dyDescent="0.35">
      <c r="B50" s="166" t="s">
        <v>48</v>
      </c>
      <c r="C50" s="167">
        <v>44592</v>
      </c>
      <c r="D50" s="168" t="s">
        <v>49</v>
      </c>
      <c r="E50" s="170">
        <v>1759305.95</v>
      </c>
      <c r="F50" s="170">
        <f t="shared" si="5"/>
        <v>8796529.6500000097</v>
      </c>
      <c r="G50" s="170">
        <f t="shared" si="4"/>
        <v>35186.118999999999</v>
      </c>
      <c r="H50" s="171">
        <f t="shared" si="3"/>
        <v>1794492.0689999999</v>
      </c>
      <c r="I50" s="124"/>
      <c r="J50" s="155"/>
      <c r="K50" s="122"/>
    </row>
    <row r="51" spans="2:12" x14ac:dyDescent="0.35">
      <c r="B51" s="166" t="s">
        <v>48</v>
      </c>
      <c r="C51" s="167">
        <v>44620</v>
      </c>
      <c r="D51" s="168" t="s">
        <v>49</v>
      </c>
      <c r="E51" s="170">
        <v>1759305.95</v>
      </c>
      <c r="F51" s="170">
        <f t="shared" si="5"/>
        <v>7037223.7000000095</v>
      </c>
      <c r="G51" s="170">
        <f t="shared" si="4"/>
        <v>35186.118999999999</v>
      </c>
      <c r="H51" s="171">
        <f t="shared" si="3"/>
        <v>1794492.0689999999</v>
      </c>
      <c r="I51" s="124"/>
      <c r="K51" s="122"/>
    </row>
    <row r="52" spans="2:12" x14ac:dyDescent="0.35">
      <c r="B52" s="166" t="s">
        <v>48</v>
      </c>
      <c r="C52" s="167">
        <v>44651</v>
      </c>
      <c r="D52" s="168" t="s">
        <v>49</v>
      </c>
      <c r="E52" s="170">
        <v>1759305.95</v>
      </c>
      <c r="F52" s="170">
        <f t="shared" si="5"/>
        <v>5277917.7500000093</v>
      </c>
      <c r="G52" s="170">
        <f t="shared" si="4"/>
        <v>35186.118999999999</v>
      </c>
      <c r="H52" s="171">
        <f t="shared" si="3"/>
        <v>1794492.0689999999</v>
      </c>
      <c r="I52" s="124"/>
      <c r="K52" s="122"/>
    </row>
    <row r="53" spans="2:12" x14ac:dyDescent="0.35">
      <c r="B53" s="166" t="s">
        <v>48</v>
      </c>
      <c r="C53" s="167">
        <v>44683</v>
      </c>
      <c r="D53" s="168" t="s">
        <v>49</v>
      </c>
      <c r="E53" s="170">
        <v>1759305.95</v>
      </c>
      <c r="F53" s="170">
        <f t="shared" si="5"/>
        <v>3518611.8000000091</v>
      </c>
      <c r="G53" s="170">
        <f t="shared" si="4"/>
        <v>35186.118999999999</v>
      </c>
      <c r="H53" s="171">
        <f t="shared" si="3"/>
        <v>1794492.0689999999</v>
      </c>
      <c r="I53" s="124"/>
      <c r="K53" s="122"/>
    </row>
    <row r="54" spans="2:12" x14ac:dyDescent="0.35">
      <c r="B54" s="166" t="s">
        <v>48</v>
      </c>
      <c r="C54" s="167">
        <v>44712</v>
      </c>
      <c r="D54" s="168" t="s">
        <v>49</v>
      </c>
      <c r="E54" s="170">
        <v>1759305.95</v>
      </c>
      <c r="F54" s="170">
        <f t="shared" si="5"/>
        <v>1759305.8500000092</v>
      </c>
      <c r="G54" s="170">
        <f t="shared" si="4"/>
        <v>35186.118999999999</v>
      </c>
      <c r="H54" s="171">
        <f t="shared" si="3"/>
        <v>1794492.0689999999</v>
      </c>
      <c r="I54" s="124"/>
      <c r="K54" s="122"/>
    </row>
    <row r="55" spans="2:12" x14ac:dyDescent="0.35">
      <c r="B55" s="166" t="s">
        <v>48</v>
      </c>
      <c r="C55" s="167">
        <v>44742</v>
      </c>
      <c r="D55" s="168" t="s">
        <v>49</v>
      </c>
      <c r="E55" s="170">
        <v>1759305.95</v>
      </c>
      <c r="F55" s="170">
        <f t="shared" si="5"/>
        <v>-9.9999990779906511E-2</v>
      </c>
      <c r="G55" s="170">
        <f t="shared" si="4"/>
        <v>35186.118999999999</v>
      </c>
      <c r="H55" s="171">
        <f t="shared" si="3"/>
        <v>1794492.0689999999</v>
      </c>
      <c r="I55" s="124"/>
      <c r="K55" s="122"/>
    </row>
    <row r="56" spans="2:12" x14ac:dyDescent="0.35">
      <c r="B56" s="174"/>
      <c r="C56" s="175"/>
      <c r="D56" s="176"/>
      <c r="E56" s="177">
        <f>SUM(E38:E55)</f>
        <v>31667507.09999999</v>
      </c>
      <c r="F56" s="177">
        <f>SUM(F38:F55)</f>
        <v>269173808.55000013</v>
      </c>
      <c r="G56" s="177">
        <f>SUM(G38:G55)</f>
        <v>633350.14199999988</v>
      </c>
      <c r="H56" s="178">
        <f>SUM(H38:H55)</f>
        <v>32300857.241999984</v>
      </c>
      <c r="I56" s="124"/>
      <c r="K56" s="122"/>
    </row>
    <row r="57" spans="2:12" x14ac:dyDescent="0.35">
      <c r="F57" s="122"/>
      <c r="I57" s="123"/>
      <c r="K57" s="122"/>
      <c r="L57" s="124"/>
    </row>
    <row r="58" spans="2:12" x14ac:dyDescent="0.35">
      <c r="F58" s="122"/>
      <c r="I58" s="123"/>
      <c r="K58" s="122"/>
      <c r="L58" s="124"/>
    </row>
    <row r="59" spans="2:12" x14ac:dyDescent="0.35">
      <c r="E59" s="154" t="s">
        <v>38</v>
      </c>
      <c r="F59" s="154"/>
      <c r="G59" s="154" t="s">
        <v>39</v>
      </c>
      <c r="H59" s="154" t="s">
        <v>40</v>
      </c>
      <c r="I59" s="124"/>
      <c r="K59" s="122"/>
    </row>
    <row r="60" spans="2:12" ht="43.5" x14ac:dyDescent="0.35">
      <c r="B60" s="156" t="s">
        <v>41</v>
      </c>
      <c r="C60" s="157" t="s">
        <v>42</v>
      </c>
      <c r="D60" s="158" t="s">
        <v>43</v>
      </c>
      <c r="E60" s="158" t="s">
        <v>44</v>
      </c>
      <c r="F60" s="158" t="s">
        <v>45</v>
      </c>
      <c r="G60" s="158" t="s">
        <v>46</v>
      </c>
      <c r="H60" s="159" t="s">
        <v>47</v>
      </c>
      <c r="I60" s="124"/>
      <c r="K60" s="122"/>
    </row>
    <row r="61" spans="2:12" x14ac:dyDescent="0.35">
      <c r="B61" s="160"/>
      <c r="C61" s="161"/>
      <c r="D61" s="162"/>
      <c r="E61" s="162"/>
      <c r="F61" s="163">
        <v>58422760</v>
      </c>
      <c r="G61" s="162"/>
      <c r="H61" s="164"/>
      <c r="I61" s="124"/>
      <c r="K61" s="122"/>
    </row>
    <row r="62" spans="2:12" x14ac:dyDescent="0.35">
      <c r="B62" s="166" t="s">
        <v>50</v>
      </c>
      <c r="C62" s="167">
        <v>44227</v>
      </c>
      <c r="D62" s="168" t="s">
        <v>51</v>
      </c>
      <c r="E62" s="169">
        <v>3245708.89</v>
      </c>
      <c r="F62" s="170">
        <f>F61-E62</f>
        <v>55177051.109999999</v>
      </c>
      <c r="G62" s="170">
        <f>E62*2%</f>
        <v>64914.177800000005</v>
      </c>
      <c r="H62" s="171">
        <f t="shared" ref="H62:H79" si="6">E62+G62</f>
        <v>3310623.0678000003</v>
      </c>
      <c r="I62" s="124"/>
      <c r="K62" s="122"/>
    </row>
    <row r="63" spans="2:12" x14ac:dyDescent="0.35">
      <c r="B63" s="166" t="s">
        <v>50</v>
      </c>
      <c r="C63" s="167">
        <v>44255</v>
      </c>
      <c r="D63" s="168" t="s">
        <v>51</v>
      </c>
      <c r="E63" s="169">
        <v>3245708.89</v>
      </c>
      <c r="F63" s="170">
        <f>F62-E63</f>
        <v>51931342.219999999</v>
      </c>
      <c r="G63" s="170">
        <f t="shared" ref="G63:G79" si="7">E63*2%</f>
        <v>64914.177800000005</v>
      </c>
      <c r="H63" s="171">
        <f t="shared" si="6"/>
        <v>3310623.0678000003</v>
      </c>
      <c r="I63" s="124"/>
      <c r="K63" s="122"/>
    </row>
    <row r="64" spans="2:12" x14ac:dyDescent="0.35">
      <c r="B64" s="166" t="s">
        <v>50</v>
      </c>
      <c r="C64" s="167">
        <v>44286</v>
      </c>
      <c r="D64" s="168" t="s">
        <v>51</v>
      </c>
      <c r="E64" s="172">
        <v>3245708.89</v>
      </c>
      <c r="F64" s="170">
        <f t="shared" ref="F64:F79" si="8">F63-E64</f>
        <v>48685633.329999998</v>
      </c>
      <c r="G64" s="170">
        <f t="shared" si="7"/>
        <v>64914.177800000005</v>
      </c>
      <c r="H64" s="171">
        <f t="shared" si="6"/>
        <v>3310623.0678000003</v>
      </c>
      <c r="I64" s="124"/>
      <c r="K64" s="122"/>
    </row>
    <row r="65" spans="2:11" x14ac:dyDescent="0.35">
      <c r="B65" s="166" t="s">
        <v>50</v>
      </c>
      <c r="C65" s="167">
        <v>44318</v>
      </c>
      <c r="D65" s="168" t="s">
        <v>51</v>
      </c>
      <c r="E65" s="172">
        <v>3245708.89</v>
      </c>
      <c r="F65" s="170">
        <f t="shared" si="8"/>
        <v>45439924.439999998</v>
      </c>
      <c r="G65" s="170">
        <f t="shared" si="7"/>
        <v>64914.177800000005</v>
      </c>
      <c r="H65" s="171">
        <f t="shared" si="6"/>
        <v>3310623.0678000003</v>
      </c>
      <c r="I65" s="124"/>
      <c r="K65" s="122"/>
    </row>
    <row r="66" spans="2:11" x14ac:dyDescent="0.35">
      <c r="B66" s="166" t="s">
        <v>50</v>
      </c>
      <c r="C66" s="167">
        <v>44347</v>
      </c>
      <c r="D66" s="168" t="s">
        <v>51</v>
      </c>
      <c r="E66" s="172">
        <v>3245708.89</v>
      </c>
      <c r="F66" s="170">
        <f t="shared" si="8"/>
        <v>42194215.549999997</v>
      </c>
      <c r="G66" s="170">
        <f t="shared" si="7"/>
        <v>64914.177800000005</v>
      </c>
      <c r="H66" s="171">
        <f t="shared" si="6"/>
        <v>3310623.0678000003</v>
      </c>
      <c r="I66" s="124"/>
      <c r="K66" s="122"/>
    </row>
    <row r="67" spans="2:11" x14ac:dyDescent="0.35">
      <c r="B67" s="166" t="s">
        <v>50</v>
      </c>
      <c r="C67" s="167">
        <v>44377</v>
      </c>
      <c r="D67" s="168" t="s">
        <v>51</v>
      </c>
      <c r="E67" s="172">
        <v>3245708.89</v>
      </c>
      <c r="F67" s="170">
        <f t="shared" si="8"/>
        <v>38948506.659999996</v>
      </c>
      <c r="G67" s="170">
        <f t="shared" si="7"/>
        <v>64914.177800000005</v>
      </c>
      <c r="H67" s="171">
        <f t="shared" si="6"/>
        <v>3310623.0678000003</v>
      </c>
      <c r="I67" s="124"/>
      <c r="K67" s="122"/>
    </row>
    <row r="68" spans="2:11" x14ac:dyDescent="0.35">
      <c r="B68" s="166" t="s">
        <v>50</v>
      </c>
      <c r="C68" s="167">
        <v>44409</v>
      </c>
      <c r="D68" s="168" t="s">
        <v>51</v>
      </c>
      <c r="E68" s="170">
        <v>3245708.89</v>
      </c>
      <c r="F68" s="170">
        <f t="shared" si="8"/>
        <v>35702797.769999996</v>
      </c>
      <c r="G68" s="170">
        <f t="shared" si="7"/>
        <v>64914.177800000005</v>
      </c>
      <c r="H68" s="171">
        <f t="shared" si="6"/>
        <v>3310623.0678000003</v>
      </c>
      <c r="I68" s="124"/>
      <c r="K68" s="122"/>
    </row>
    <row r="69" spans="2:11" x14ac:dyDescent="0.35">
      <c r="B69" s="166" t="s">
        <v>50</v>
      </c>
      <c r="C69" s="167">
        <v>44439</v>
      </c>
      <c r="D69" s="168" t="s">
        <v>51</v>
      </c>
      <c r="E69" s="170">
        <v>3245708.89</v>
      </c>
      <c r="F69" s="170">
        <f t="shared" si="8"/>
        <v>32457088.879999995</v>
      </c>
      <c r="G69" s="170">
        <f t="shared" si="7"/>
        <v>64914.177800000005</v>
      </c>
      <c r="H69" s="171">
        <f t="shared" si="6"/>
        <v>3310623.0678000003</v>
      </c>
      <c r="I69" s="124"/>
      <c r="K69" s="122"/>
    </row>
    <row r="70" spans="2:11" x14ac:dyDescent="0.35">
      <c r="B70" s="166" t="s">
        <v>50</v>
      </c>
      <c r="C70" s="167">
        <v>44469</v>
      </c>
      <c r="D70" s="168" t="s">
        <v>51</v>
      </c>
      <c r="E70" s="170">
        <v>3245708.89</v>
      </c>
      <c r="F70" s="170">
        <f t="shared" si="8"/>
        <v>29211379.989999995</v>
      </c>
      <c r="G70" s="170">
        <f t="shared" si="7"/>
        <v>64914.177800000005</v>
      </c>
      <c r="H70" s="171">
        <f t="shared" si="6"/>
        <v>3310623.0678000003</v>
      </c>
      <c r="I70" s="124"/>
      <c r="K70" s="122"/>
    </row>
    <row r="71" spans="2:11" x14ac:dyDescent="0.35">
      <c r="B71" s="166" t="s">
        <v>50</v>
      </c>
      <c r="C71" s="167">
        <v>44500</v>
      </c>
      <c r="D71" s="168" t="s">
        <v>51</v>
      </c>
      <c r="E71" s="170">
        <v>3245708.89</v>
      </c>
      <c r="F71" s="170">
        <f t="shared" si="8"/>
        <v>25965671.099999994</v>
      </c>
      <c r="G71" s="170">
        <f t="shared" si="7"/>
        <v>64914.177800000005</v>
      </c>
      <c r="H71" s="171">
        <f t="shared" si="6"/>
        <v>3310623.0678000003</v>
      </c>
      <c r="I71" s="124"/>
      <c r="K71" s="122"/>
    </row>
    <row r="72" spans="2:11" x14ac:dyDescent="0.35">
      <c r="B72" s="166" t="s">
        <v>50</v>
      </c>
      <c r="C72" s="167">
        <v>44530</v>
      </c>
      <c r="D72" s="168" t="s">
        <v>51</v>
      </c>
      <c r="E72" s="170">
        <v>3245708.89</v>
      </c>
      <c r="F72" s="170">
        <f t="shared" si="8"/>
        <v>22719962.209999993</v>
      </c>
      <c r="G72" s="170">
        <f t="shared" si="7"/>
        <v>64914.177800000005</v>
      </c>
      <c r="H72" s="171">
        <f t="shared" si="6"/>
        <v>3310623.0678000003</v>
      </c>
      <c r="I72" s="124"/>
      <c r="K72" s="122"/>
    </row>
    <row r="73" spans="2:11" x14ac:dyDescent="0.35">
      <c r="B73" s="166" t="s">
        <v>50</v>
      </c>
      <c r="C73" s="167">
        <v>44561</v>
      </c>
      <c r="D73" s="168" t="s">
        <v>51</v>
      </c>
      <c r="E73" s="170">
        <v>3245708.89</v>
      </c>
      <c r="F73" s="170">
        <f t="shared" si="8"/>
        <v>19474253.319999993</v>
      </c>
      <c r="G73" s="170">
        <f t="shared" si="7"/>
        <v>64914.177800000005</v>
      </c>
      <c r="H73" s="171">
        <f t="shared" si="6"/>
        <v>3310623.0678000003</v>
      </c>
      <c r="I73" s="124"/>
      <c r="K73" s="122"/>
    </row>
    <row r="74" spans="2:11" x14ac:dyDescent="0.35">
      <c r="B74" s="166" t="s">
        <v>50</v>
      </c>
      <c r="C74" s="167">
        <v>44592</v>
      </c>
      <c r="D74" s="168" t="s">
        <v>51</v>
      </c>
      <c r="E74" s="170">
        <v>3245708.89</v>
      </c>
      <c r="F74" s="170">
        <f t="shared" si="8"/>
        <v>16228544.429999992</v>
      </c>
      <c r="G74" s="170">
        <f t="shared" si="7"/>
        <v>64914.177800000005</v>
      </c>
      <c r="H74" s="171">
        <f t="shared" si="6"/>
        <v>3310623.0678000003</v>
      </c>
      <c r="I74" s="124"/>
      <c r="K74" s="122"/>
    </row>
    <row r="75" spans="2:11" x14ac:dyDescent="0.35">
      <c r="B75" s="166" t="s">
        <v>50</v>
      </c>
      <c r="C75" s="167">
        <v>44620</v>
      </c>
      <c r="D75" s="168" t="s">
        <v>51</v>
      </c>
      <c r="E75" s="170">
        <v>3245708.89</v>
      </c>
      <c r="F75" s="170">
        <f t="shared" si="8"/>
        <v>12982835.539999992</v>
      </c>
      <c r="G75" s="170">
        <f t="shared" si="7"/>
        <v>64914.177800000005</v>
      </c>
      <c r="H75" s="171">
        <f t="shared" si="6"/>
        <v>3310623.0678000003</v>
      </c>
      <c r="I75" s="124"/>
      <c r="K75" s="122"/>
    </row>
    <row r="76" spans="2:11" x14ac:dyDescent="0.35">
      <c r="B76" s="166" t="s">
        <v>50</v>
      </c>
      <c r="C76" s="167">
        <v>44651</v>
      </c>
      <c r="D76" s="168" t="s">
        <v>51</v>
      </c>
      <c r="E76" s="170">
        <v>3245708.89</v>
      </c>
      <c r="F76" s="170">
        <f t="shared" si="8"/>
        <v>9737126.6499999911</v>
      </c>
      <c r="G76" s="170">
        <f t="shared" si="7"/>
        <v>64914.177800000005</v>
      </c>
      <c r="H76" s="171">
        <f t="shared" si="6"/>
        <v>3310623.0678000003</v>
      </c>
      <c r="I76" s="124"/>
      <c r="K76" s="122"/>
    </row>
    <row r="77" spans="2:11" x14ac:dyDescent="0.35">
      <c r="B77" s="166" t="s">
        <v>50</v>
      </c>
      <c r="C77" s="167">
        <v>44683</v>
      </c>
      <c r="D77" s="168" t="s">
        <v>51</v>
      </c>
      <c r="E77" s="170">
        <v>3245708.89</v>
      </c>
      <c r="F77" s="170">
        <f t="shared" si="8"/>
        <v>6491417.7599999905</v>
      </c>
      <c r="G77" s="170">
        <f t="shared" si="7"/>
        <v>64914.177800000005</v>
      </c>
      <c r="H77" s="171">
        <f t="shared" si="6"/>
        <v>3310623.0678000003</v>
      </c>
      <c r="I77" s="124"/>
      <c r="K77" s="122"/>
    </row>
    <row r="78" spans="2:11" x14ac:dyDescent="0.35">
      <c r="B78" s="166" t="s">
        <v>50</v>
      </c>
      <c r="C78" s="167">
        <v>44712</v>
      </c>
      <c r="D78" s="168" t="s">
        <v>51</v>
      </c>
      <c r="E78" s="170">
        <v>3245708.89</v>
      </c>
      <c r="F78" s="170">
        <f t="shared" si="8"/>
        <v>3245708.8699999903</v>
      </c>
      <c r="G78" s="170">
        <f t="shared" si="7"/>
        <v>64914.177800000005</v>
      </c>
      <c r="H78" s="171">
        <f t="shared" si="6"/>
        <v>3310623.0678000003</v>
      </c>
      <c r="I78" s="124"/>
      <c r="K78" s="122"/>
    </row>
    <row r="79" spans="2:11" x14ac:dyDescent="0.35">
      <c r="B79" s="166" t="s">
        <v>50</v>
      </c>
      <c r="C79" s="167">
        <v>44742</v>
      </c>
      <c r="D79" s="168" t="s">
        <v>51</v>
      </c>
      <c r="E79" s="170">
        <v>3245708.89</v>
      </c>
      <c r="F79" s="170">
        <f t="shared" si="8"/>
        <v>-2.0000009797513485E-2</v>
      </c>
      <c r="G79" s="170">
        <f t="shared" si="7"/>
        <v>64914.177800000005</v>
      </c>
      <c r="H79" s="171">
        <f t="shared" si="6"/>
        <v>3310623.0678000003</v>
      </c>
      <c r="I79" s="124"/>
      <c r="K79" s="122"/>
    </row>
    <row r="80" spans="2:11" x14ac:dyDescent="0.35">
      <c r="B80" s="174"/>
      <c r="C80" s="175"/>
      <c r="D80" s="176"/>
      <c r="E80" s="177">
        <f>SUM(E62:E79)</f>
        <v>58422760.020000003</v>
      </c>
      <c r="F80" s="177">
        <f>SUM(F62:F79)</f>
        <v>496593459.80999994</v>
      </c>
      <c r="G80" s="177">
        <f>SUM(G62:G79)</f>
        <v>1168455.2003999995</v>
      </c>
      <c r="H80" s="178">
        <f>SUM(H62:H79)</f>
        <v>59591215.220400006</v>
      </c>
      <c r="I80" s="124"/>
      <c r="K80" s="122"/>
    </row>
    <row r="81" spans="2:14" x14ac:dyDescent="0.35">
      <c r="F81" s="122"/>
      <c r="I81" s="123"/>
      <c r="K81" s="122"/>
      <c r="L81" s="124"/>
    </row>
    <row r="83" spans="2:14" x14ac:dyDescent="0.35">
      <c r="E83" s="154" t="s">
        <v>38</v>
      </c>
      <c r="F83" s="154"/>
      <c r="G83" s="154"/>
      <c r="H83" s="154"/>
      <c r="I83" s="154"/>
      <c r="J83" s="154" t="s">
        <v>39</v>
      </c>
      <c r="K83" s="154" t="s">
        <v>40</v>
      </c>
      <c r="L83" s="124"/>
    </row>
    <row r="84" spans="2:14" ht="43.5" x14ac:dyDescent="0.35">
      <c r="B84" s="156" t="s">
        <v>41</v>
      </c>
      <c r="C84" s="157" t="s">
        <v>42</v>
      </c>
      <c r="D84" s="158" t="s">
        <v>43</v>
      </c>
      <c r="E84" s="158" t="s">
        <v>44</v>
      </c>
      <c r="F84" s="158" t="s">
        <v>45</v>
      </c>
      <c r="G84" s="179" t="s">
        <v>52</v>
      </c>
      <c r="H84" s="179" t="s">
        <v>53</v>
      </c>
      <c r="I84" s="179" t="s">
        <v>54</v>
      </c>
      <c r="J84" s="179" t="s">
        <v>55</v>
      </c>
      <c r="K84" s="158" t="s">
        <v>47</v>
      </c>
      <c r="L84" s="159" t="s">
        <v>56</v>
      </c>
    </row>
    <row r="85" spans="2:14" x14ac:dyDescent="0.35">
      <c r="B85" s="180"/>
      <c r="C85" s="181"/>
      <c r="D85" s="182"/>
      <c r="E85" s="182"/>
      <c r="F85" s="163">
        <v>56686445</v>
      </c>
      <c r="G85" s="183"/>
      <c r="H85" s="183"/>
      <c r="I85" s="183"/>
      <c r="J85" s="183"/>
      <c r="K85" s="182"/>
      <c r="L85" s="184"/>
    </row>
    <row r="86" spans="2:14" x14ac:dyDescent="0.35">
      <c r="B86" s="166" t="s">
        <v>57</v>
      </c>
      <c r="C86" s="167">
        <v>44227</v>
      </c>
      <c r="D86" s="168" t="s">
        <v>58</v>
      </c>
      <c r="E86" s="169">
        <v>3149246.95</v>
      </c>
      <c r="F86" s="170">
        <f t="shared" ref="F86:F103" si="9">F85-E86</f>
        <v>53537198.049999997</v>
      </c>
      <c r="G86" s="185">
        <v>44019</v>
      </c>
      <c r="H86" s="185">
        <v>44227</v>
      </c>
      <c r="I86" s="186">
        <f>H86-G86</f>
        <v>208</v>
      </c>
      <c r="J86" s="170">
        <f>$F85*9%*($I86/360)</f>
        <v>2947695.1399999997</v>
      </c>
      <c r="K86" s="187">
        <f t="shared" ref="K86:K103" si="10">E86+J86</f>
        <v>6096942.0899999999</v>
      </c>
      <c r="L86" s="188">
        <f>$F85*7%*($I86/360)</f>
        <v>2292651.7755555557</v>
      </c>
      <c r="M86" s="124"/>
      <c r="N86" s="155"/>
    </row>
    <row r="87" spans="2:14" x14ac:dyDescent="0.35">
      <c r="B87" s="166" t="s">
        <v>57</v>
      </c>
      <c r="C87" s="167">
        <v>44255</v>
      </c>
      <c r="D87" s="168" t="s">
        <v>58</v>
      </c>
      <c r="E87" s="169">
        <v>3149246.95</v>
      </c>
      <c r="F87" s="170">
        <f t="shared" si="9"/>
        <v>50387951.099999994</v>
      </c>
      <c r="G87" s="185">
        <v>44228</v>
      </c>
      <c r="H87" s="185">
        <v>44255</v>
      </c>
      <c r="I87" s="186">
        <f t="shared" ref="I87:I103" si="11">H87-G87+1</f>
        <v>28</v>
      </c>
      <c r="J87" s="170">
        <f t="shared" ref="J87:J103" si="12">$F86*9%*($I87/360)</f>
        <v>374760.38634999993</v>
      </c>
      <c r="K87" s="187">
        <f t="shared" si="10"/>
        <v>3524007.33635</v>
      </c>
      <c r="L87" s="188">
        <f t="shared" ref="L87:L103" si="13">$F86*7%*($I87/360)</f>
        <v>291480.30049444444</v>
      </c>
      <c r="M87" s="124"/>
      <c r="N87" s="155"/>
    </row>
    <row r="88" spans="2:14" x14ac:dyDescent="0.35">
      <c r="B88" s="166" t="s">
        <v>57</v>
      </c>
      <c r="C88" s="167">
        <v>44286</v>
      </c>
      <c r="D88" s="168" t="s">
        <v>58</v>
      </c>
      <c r="E88" s="172">
        <v>3149246.95</v>
      </c>
      <c r="F88" s="170">
        <f t="shared" si="9"/>
        <v>47238704.149999991</v>
      </c>
      <c r="G88" s="185">
        <v>44256</v>
      </c>
      <c r="H88" s="185">
        <v>44286</v>
      </c>
      <c r="I88" s="186">
        <f t="shared" si="11"/>
        <v>31</v>
      </c>
      <c r="J88" s="170">
        <f t="shared" si="12"/>
        <v>390506.62102499994</v>
      </c>
      <c r="K88" s="187">
        <f t="shared" si="10"/>
        <v>3539753.571025</v>
      </c>
      <c r="L88" s="188">
        <f t="shared" si="13"/>
        <v>303727.37190833333</v>
      </c>
      <c r="M88" s="124"/>
      <c r="N88" s="155"/>
    </row>
    <row r="89" spans="2:14" x14ac:dyDescent="0.35">
      <c r="B89" s="166" t="s">
        <v>57</v>
      </c>
      <c r="C89" s="167">
        <v>44318</v>
      </c>
      <c r="D89" s="168" t="s">
        <v>58</v>
      </c>
      <c r="E89" s="172">
        <v>3149246.95</v>
      </c>
      <c r="F89" s="170">
        <f t="shared" si="9"/>
        <v>44089457.199999988</v>
      </c>
      <c r="G89" s="185">
        <v>44287</v>
      </c>
      <c r="H89" s="185">
        <v>44318</v>
      </c>
      <c r="I89" s="186">
        <f t="shared" si="11"/>
        <v>32</v>
      </c>
      <c r="J89" s="170">
        <f t="shared" si="12"/>
        <v>377909.63319999992</v>
      </c>
      <c r="K89" s="187">
        <f t="shared" si="10"/>
        <v>3527156.5832000002</v>
      </c>
      <c r="L89" s="188">
        <f t="shared" si="13"/>
        <v>293929.7147111111</v>
      </c>
      <c r="M89" s="124"/>
      <c r="N89" s="155"/>
    </row>
    <row r="90" spans="2:14" x14ac:dyDescent="0.35">
      <c r="B90" s="166" t="s">
        <v>57</v>
      </c>
      <c r="C90" s="167">
        <v>44347</v>
      </c>
      <c r="D90" s="168" t="s">
        <v>58</v>
      </c>
      <c r="E90" s="172">
        <v>3149246.95</v>
      </c>
      <c r="F90" s="170">
        <f t="shared" si="9"/>
        <v>40940210.249999985</v>
      </c>
      <c r="G90" s="185">
        <v>44319</v>
      </c>
      <c r="H90" s="185">
        <v>44347</v>
      </c>
      <c r="I90" s="186">
        <f t="shared" si="11"/>
        <v>29</v>
      </c>
      <c r="J90" s="170">
        <f t="shared" si="12"/>
        <v>319648.56469999993</v>
      </c>
      <c r="K90" s="187">
        <f t="shared" si="10"/>
        <v>3468895.5147000002</v>
      </c>
      <c r="L90" s="188">
        <f t="shared" si="13"/>
        <v>248615.55032222217</v>
      </c>
      <c r="M90" s="124"/>
      <c r="N90" s="155"/>
    </row>
    <row r="91" spans="2:14" x14ac:dyDescent="0.35">
      <c r="B91" s="166" t="s">
        <v>57</v>
      </c>
      <c r="C91" s="167">
        <v>44377</v>
      </c>
      <c r="D91" s="168" t="s">
        <v>58</v>
      </c>
      <c r="E91" s="172">
        <v>3149246.95</v>
      </c>
      <c r="F91" s="170">
        <f t="shared" si="9"/>
        <v>37790963.299999982</v>
      </c>
      <c r="G91" s="185">
        <v>44348</v>
      </c>
      <c r="H91" s="185">
        <v>44377</v>
      </c>
      <c r="I91" s="186">
        <f t="shared" si="11"/>
        <v>30</v>
      </c>
      <c r="J91" s="170">
        <f t="shared" si="12"/>
        <v>307051.57687499985</v>
      </c>
      <c r="K91" s="187">
        <f t="shared" si="10"/>
        <v>3456298.526875</v>
      </c>
      <c r="L91" s="188">
        <f t="shared" si="13"/>
        <v>238817.89312499994</v>
      </c>
      <c r="M91" s="124"/>
      <c r="N91" s="155"/>
    </row>
    <row r="92" spans="2:14" x14ac:dyDescent="0.35">
      <c r="B92" s="166" t="s">
        <v>57</v>
      </c>
      <c r="C92" s="167">
        <v>44409</v>
      </c>
      <c r="D92" s="168" t="s">
        <v>58</v>
      </c>
      <c r="E92" s="170">
        <v>3149246.95</v>
      </c>
      <c r="F92" s="170">
        <f t="shared" si="9"/>
        <v>34641716.349999979</v>
      </c>
      <c r="G92" s="185">
        <v>44378</v>
      </c>
      <c r="H92" s="185">
        <v>44409</v>
      </c>
      <c r="I92" s="186">
        <f t="shared" si="11"/>
        <v>32</v>
      </c>
      <c r="J92" s="170">
        <f t="shared" si="12"/>
        <v>302327.70639999985</v>
      </c>
      <c r="K92" s="187">
        <f t="shared" si="10"/>
        <v>3451574.6564000002</v>
      </c>
      <c r="L92" s="188">
        <f t="shared" si="13"/>
        <v>235143.77164444435</v>
      </c>
      <c r="M92" s="124"/>
      <c r="N92" s="155"/>
    </row>
    <row r="93" spans="2:14" x14ac:dyDescent="0.35">
      <c r="B93" s="166" t="s">
        <v>57</v>
      </c>
      <c r="C93" s="167">
        <v>44439</v>
      </c>
      <c r="D93" s="168" t="s">
        <v>58</v>
      </c>
      <c r="E93" s="170">
        <v>3149246.95</v>
      </c>
      <c r="F93" s="170">
        <f t="shared" si="9"/>
        <v>31492469.39999998</v>
      </c>
      <c r="G93" s="185">
        <v>44410</v>
      </c>
      <c r="H93" s="185">
        <v>44439</v>
      </c>
      <c r="I93" s="186">
        <f t="shared" si="11"/>
        <v>30</v>
      </c>
      <c r="J93" s="170">
        <f t="shared" si="12"/>
        <v>259812.87262499984</v>
      </c>
      <c r="K93" s="187">
        <f t="shared" si="10"/>
        <v>3409059.822625</v>
      </c>
      <c r="L93" s="188">
        <f t="shared" si="13"/>
        <v>202076.6787083332</v>
      </c>
      <c r="M93" s="124"/>
      <c r="N93" s="155"/>
    </row>
    <row r="94" spans="2:14" x14ac:dyDescent="0.35">
      <c r="B94" s="166" t="s">
        <v>57</v>
      </c>
      <c r="C94" s="167">
        <v>44469</v>
      </c>
      <c r="D94" s="168" t="s">
        <v>58</v>
      </c>
      <c r="E94" s="170">
        <v>3149246.95</v>
      </c>
      <c r="F94" s="170">
        <f t="shared" si="9"/>
        <v>28343222.449999981</v>
      </c>
      <c r="G94" s="185">
        <v>44440</v>
      </c>
      <c r="H94" s="185">
        <v>44469</v>
      </c>
      <c r="I94" s="186">
        <f t="shared" si="11"/>
        <v>30</v>
      </c>
      <c r="J94" s="170">
        <f t="shared" si="12"/>
        <v>236193.52049999981</v>
      </c>
      <c r="K94" s="187">
        <f t="shared" si="10"/>
        <v>3385440.4704999998</v>
      </c>
      <c r="L94" s="188">
        <f t="shared" si="13"/>
        <v>183706.07149999987</v>
      </c>
      <c r="M94" s="124"/>
      <c r="N94" s="155"/>
    </row>
    <row r="95" spans="2:14" x14ac:dyDescent="0.35">
      <c r="B95" s="166" t="s">
        <v>57</v>
      </c>
      <c r="C95" s="167">
        <v>44500</v>
      </c>
      <c r="D95" s="168" t="s">
        <v>58</v>
      </c>
      <c r="E95" s="170">
        <v>3149246.95</v>
      </c>
      <c r="F95" s="170">
        <f t="shared" si="9"/>
        <v>25193975.499999981</v>
      </c>
      <c r="G95" s="185">
        <v>44470</v>
      </c>
      <c r="H95" s="185">
        <v>44500</v>
      </c>
      <c r="I95" s="186">
        <f t="shared" si="11"/>
        <v>31</v>
      </c>
      <c r="J95" s="170">
        <f t="shared" si="12"/>
        <v>219659.97398749983</v>
      </c>
      <c r="K95" s="187">
        <f t="shared" si="10"/>
        <v>3368906.9239874999</v>
      </c>
      <c r="L95" s="188">
        <f t="shared" si="13"/>
        <v>170846.64643472212</v>
      </c>
      <c r="M95" s="124"/>
      <c r="N95" s="155"/>
    </row>
    <row r="96" spans="2:14" x14ac:dyDescent="0.35">
      <c r="B96" s="166" t="s">
        <v>57</v>
      </c>
      <c r="C96" s="167">
        <v>44530</v>
      </c>
      <c r="D96" s="168" t="s">
        <v>58</v>
      </c>
      <c r="E96" s="170">
        <v>3149246.95</v>
      </c>
      <c r="F96" s="170">
        <f t="shared" si="9"/>
        <v>22044728.549999982</v>
      </c>
      <c r="G96" s="185">
        <v>44501</v>
      </c>
      <c r="H96" s="185">
        <v>44530</v>
      </c>
      <c r="I96" s="186">
        <f t="shared" si="11"/>
        <v>30</v>
      </c>
      <c r="J96" s="170">
        <f t="shared" si="12"/>
        <v>188954.81624999983</v>
      </c>
      <c r="K96" s="187">
        <f t="shared" si="10"/>
        <v>3338201.7662499999</v>
      </c>
      <c r="L96" s="188">
        <f t="shared" si="13"/>
        <v>146964.85708333322</v>
      </c>
      <c r="M96" s="124"/>
      <c r="N96" s="155"/>
    </row>
    <row r="97" spans="2:14" x14ac:dyDescent="0.35">
      <c r="B97" s="166" t="s">
        <v>57</v>
      </c>
      <c r="C97" s="167">
        <v>44561</v>
      </c>
      <c r="D97" s="168" t="s">
        <v>58</v>
      </c>
      <c r="E97" s="170">
        <v>3149246.95</v>
      </c>
      <c r="F97" s="170">
        <f t="shared" si="9"/>
        <v>18895481.599999983</v>
      </c>
      <c r="G97" s="185">
        <v>44531</v>
      </c>
      <c r="H97" s="185">
        <v>44561</v>
      </c>
      <c r="I97" s="186">
        <f t="shared" si="11"/>
        <v>31</v>
      </c>
      <c r="J97" s="170">
        <f t="shared" si="12"/>
        <v>170846.64626249985</v>
      </c>
      <c r="K97" s="187">
        <f t="shared" si="10"/>
        <v>3320093.5962625002</v>
      </c>
      <c r="L97" s="188">
        <f t="shared" si="13"/>
        <v>132880.72487083322</v>
      </c>
      <c r="M97" s="124"/>
      <c r="N97" s="155"/>
    </row>
    <row r="98" spans="2:14" x14ac:dyDescent="0.35">
      <c r="B98" s="166" t="s">
        <v>57</v>
      </c>
      <c r="C98" s="167">
        <v>44592</v>
      </c>
      <c r="D98" s="168" t="s">
        <v>58</v>
      </c>
      <c r="E98" s="170">
        <v>3149246.95</v>
      </c>
      <c r="F98" s="170">
        <f t="shared" si="9"/>
        <v>15746234.649999984</v>
      </c>
      <c r="G98" s="185">
        <v>44562</v>
      </c>
      <c r="H98" s="185">
        <v>44592</v>
      </c>
      <c r="I98" s="186">
        <f t="shared" si="11"/>
        <v>31</v>
      </c>
      <c r="J98" s="170">
        <f t="shared" si="12"/>
        <v>146439.98239999986</v>
      </c>
      <c r="K98" s="187">
        <f t="shared" si="10"/>
        <v>3295686.9324000003</v>
      </c>
      <c r="L98" s="188">
        <f t="shared" si="13"/>
        <v>113897.7640888888</v>
      </c>
      <c r="M98" s="124"/>
      <c r="N98" s="155"/>
    </row>
    <row r="99" spans="2:14" x14ac:dyDescent="0.35">
      <c r="B99" s="166" t="s">
        <v>57</v>
      </c>
      <c r="C99" s="167">
        <v>44620</v>
      </c>
      <c r="D99" s="168" t="s">
        <v>58</v>
      </c>
      <c r="E99" s="170">
        <v>3149246.95</v>
      </c>
      <c r="F99" s="170">
        <f t="shared" si="9"/>
        <v>12596987.699999984</v>
      </c>
      <c r="G99" s="185">
        <v>44593</v>
      </c>
      <c r="H99" s="185">
        <v>44620</v>
      </c>
      <c r="I99" s="186">
        <f t="shared" si="11"/>
        <v>28</v>
      </c>
      <c r="J99" s="170">
        <f t="shared" si="12"/>
        <v>110223.64254999989</v>
      </c>
      <c r="K99" s="187">
        <f t="shared" si="10"/>
        <v>3259470.5925500002</v>
      </c>
      <c r="L99" s="188">
        <f t="shared" si="13"/>
        <v>85729.49976111103</v>
      </c>
      <c r="M99" s="124"/>
      <c r="N99" s="155"/>
    </row>
    <row r="100" spans="2:14" x14ac:dyDescent="0.35">
      <c r="B100" s="166" t="s">
        <v>57</v>
      </c>
      <c r="C100" s="167">
        <v>44651</v>
      </c>
      <c r="D100" s="168" t="s">
        <v>58</v>
      </c>
      <c r="E100" s="170">
        <v>3149246.95</v>
      </c>
      <c r="F100" s="170">
        <f t="shared" si="9"/>
        <v>9447740.7499999851</v>
      </c>
      <c r="G100" s="185">
        <v>44621</v>
      </c>
      <c r="H100" s="185">
        <v>44651</v>
      </c>
      <c r="I100" s="186">
        <f t="shared" si="11"/>
        <v>31</v>
      </c>
      <c r="J100" s="170">
        <f t="shared" si="12"/>
        <v>97626.654674999867</v>
      </c>
      <c r="K100" s="187">
        <f t="shared" si="10"/>
        <v>3246873.6046750001</v>
      </c>
      <c r="L100" s="188">
        <f t="shared" si="13"/>
        <v>75931.842524999913</v>
      </c>
      <c r="M100" s="124"/>
      <c r="N100" s="155"/>
    </row>
    <row r="101" spans="2:14" x14ac:dyDescent="0.35">
      <c r="B101" s="166" t="s">
        <v>57</v>
      </c>
      <c r="C101" s="167">
        <v>44683</v>
      </c>
      <c r="D101" s="168" t="s">
        <v>58</v>
      </c>
      <c r="E101" s="170">
        <v>3149246.95</v>
      </c>
      <c r="F101" s="170">
        <f t="shared" si="9"/>
        <v>6298493.7999999849</v>
      </c>
      <c r="G101" s="185">
        <v>44652</v>
      </c>
      <c r="H101" s="185">
        <v>44683</v>
      </c>
      <c r="I101" s="186">
        <f t="shared" si="11"/>
        <v>32</v>
      </c>
      <c r="J101" s="170">
        <f t="shared" si="12"/>
        <v>75581.925999999876</v>
      </c>
      <c r="K101" s="187">
        <f t="shared" si="10"/>
        <v>3224828.8760000002</v>
      </c>
      <c r="L101" s="188">
        <f t="shared" si="13"/>
        <v>58785.942444444358</v>
      </c>
      <c r="M101" s="124"/>
      <c r="N101" s="155"/>
    </row>
    <row r="102" spans="2:14" x14ac:dyDescent="0.35">
      <c r="B102" s="166" t="s">
        <v>57</v>
      </c>
      <c r="C102" s="167">
        <v>44712</v>
      </c>
      <c r="D102" s="168" t="s">
        <v>58</v>
      </c>
      <c r="E102" s="170">
        <v>3149246.95</v>
      </c>
      <c r="F102" s="170">
        <f t="shared" si="9"/>
        <v>3149246.8499999847</v>
      </c>
      <c r="G102" s="185">
        <v>44684</v>
      </c>
      <c r="H102" s="185">
        <v>44712</v>
      </c>
      <c r="I102" s="186">
        <f t="shared" si="11"/>
        <v>29</v>
      </c>
      <c r="J102" s="170">
        <f t="shared" si="12"/>
        <v>45664.080049999895</v>
      </c>
      <c r="K102" s="187">
        <f t="shared" si="10"/>
        <v>3194911.0300500002</v>
      </c>
      <c r="L102" s="188">
        <f t="shared" si="13"/>
        <v>35516.506705555475</v>
      </c>
      <c r="M102" s="124"/>
      <c r="N102" s="155"/>
    </row>
    <row r="103" spans="2:14" x14ac:dyDescent="0.35">
      <c r="B103" s="166" t="s">
        <v>57</v>
      </c>
      <c r="C103" s="167">
        <v>44742</v>
      </c>
      <c r="D103" s="168" t="s">
        <v>58</v>
      </c>
      <c r="E103" s="170">
        <v>3149246.95</v>
      </c>
      <c r="F103" s="170">
        <f t="shared" si="9"/>
        <v>-0.10000001545995474</v>
      </c>
      <c r="G103" s="185">
        <v>44713</v>
      </c>
      <c r="H103" s="185">
        <v>44742</v>
      </c>
      <c r="I103" s="186">
        <f t="shared" si="11"/>
        <v>30</v>
      </c>
      <c r="J103" s="170">
        <f t="shared" si="12"/>
        <v>23619.351374999886</v>
      </c>
      <c r="K103" s="187">
        <f t="shared" si="10"/>
        <v>3172866.3013750003</v>
      </c>
      <c r="L103" s="188">
        <f t="shared" si="13"/>
        <v>18370.606624999913</v>
      </c>
      <c r="M103" s="124"/>
      <c r="N103" s="155"/>
    </row>
    <row r="104" spans="2:14" x14ac:dyDescent="0.35">
      <c r="B104" s="174"/>
      <c r="C104" s="175"/>
      <c r="D104" s="176"/>
      <c r="E104" s="177">
        <f>SUM(E86:E103)</f>
        <v>56686445.100000016</v>
      </c>
      <c r="F104" s="177">
        <f>SUM(F86:F103)</f>
        <v>481834781.54999971</v>
      </c>
      <c r="G104" s="189"/>
      <c r="H104" s="189"/>
      <c r="I104" s="189"/>
      <c r="J104" s="177">
        <f>SUM(J86:J103)</f>
        <v>6594523.095224997</v>
      </c>
      <c r="K104" s="190">
        <f>SUM(K86:K103)</f>
        <v>63280968.195225015</v>
      </c>
      <c r="L104" s="178">
        <f>SUM(L86:L103)</f>
        <v>5129073.5185083328</v>
      </c>
      <c r="M104" s="155"/>
      <c r="N104" s="155"/>
    </row>
    <row r="105" spans="2:14" x14ac:dyDescent="0.35">
      <c r="F105" s="122"/>
      <c r="I105" s="123"/>
      <c r="K105" s="122"/>
      <c r="L105" s="124"/>
    </row>
    <row r="106" spans="2:14" x14ac:dyDescent="0.35">
      <c r="F106" s="122"/>
      <c r="I106" s="123"/>
      <c r="K106" s="122"/>
      <c r="L106" s="124"/>
    </row>
    <row r="107" spans="2:14" x14ac:dyDescent="0.35">
      <c r="F107" s="122"/>
      <c r="I107" s="123"/>
      <c r="K107" s="122"/>
      <c r="L107" s="124"/>
    </row>
    <row r="108" spans="2:14" x14ac:dyDescent="0.35">
      <c r="E108" s="154" t="s">
        <v>38</v>
      </c>
      <c r="F108" s="154"/>
      <c r="G108" s="154"/>
      <c r="H108" s="154"/>
      <c r="I108" s="154"/>
      <c r="J108" s="154" t="s">
        <v>39</v>
      </c>
      <c r="K108" s="154" t="s">
        <v>40</v>
      </c>
      <c r="L108" s="124"/>
    </row>
    <row r="109" spans="2:14" ht="43.5" x14ac:dyDescent="0.35">
      <c r="B109" s="156" t="s">
        <v>41</v>
      </c>
      <c r="C109" s="157" t="s">
        <v>42</v>
      </c>
      <c r="D109" s="158" t="s">
        <v>43</v>
      </c>
      <c r="E109" s="158" t="s">
        <v>44</v>
      </c>
      <c r="F109" s="158" t="s">
        <v>45</v>
      </c>
      <c r="G109" s="179" t="s">
        <v>52</v>
      </c>
      <c r="H109" s="179" t="s">
        <v>53</v>
      </c>
      <c r="I109" s="179" t="s">
        <v>54</v>
      </c>
      <c r="J109" s="179" t="s">
        <v>55</v>
      </c>
      <c r="K109" s="158" t="s">
        <v>47</v>
      </c>
      <c r="L109" s="159" t="s">
        <v>59</v>
      </c>
    </row>
    <row r="110" spans="2:14" x14ac:dyDescent="0.35">
      <c r="B110" s="180"/>
      <c r="C110" s="181"/>
      <c r="D110" s="182"/>
      <c r="E110" s="182"/>
      <c r="F110" s="163">
        <v>24670180</v>
      </c>
      <c r="G110" s="183"/>
      <c r="H110" s="183"/>
      <c r="I110" s="183"/>
      <c r="J110" s="183"/>
      <c r="K110" s="182"/>
      <c r="L110" s="184"/>
      <c r="M110" s="124">
        <f>F110/84.95</f>
        <v>290408.24014125956</v>
      </c>
    </row>
    <row r="111" spans="2:14" x14ac:dyDescent="0.35">
      <c r="B111" s="166" t="s">
        <v>60</v>
      </c>
      <c r="C111" s="191">
        <v>44255</v>
      </c>
      <c r="D111" s="168" t="s">
        <v>61</v>
      </c>
      <c r="E111" s="169">
        <v>1370565.56</v>
      </c>
      <c r="F111" s="170">
        <f t="shared" ref="F111:F128" si="14">F110-E111</f>
        <v>23299614.440000001</v>
      </c>
      <c r="G111" s="185">
        <v>44040</v>
      </c>
      <c r="H111" s="185">
        <v>44255</v>
      </c>
      <c r="I111" s="186">
        <f>H111-G111</f>
        <v>215</v>
      </c>
      <c r="J111" s="170">
        <f>$F110*9%*($I111/360)</f>
        <v>1326022.1749999998</v>
      </c>
      <c r="K111" s="187">
        <f t="shared" ref="K111:K128" si="15">E111+J111</f>
        <v>2696587.7349999999</v>
      </c>
      <c r="L111" s="188">
        <f>$F110*4.5%*($I111/360)</f>
        <v>663011.08749999991</v>
      </c>
      <c r="M111" s="124"/>
      <c r="N111" s="155"/>
    </row>
    <row r="112" spans="2:14" x14ac:dyDescent="0.35">
      <c r="B112" s="166" t="s">
        <v>60</v>
      </c>
      <c r="C112" s="191">
        <v>44283</v>
      </c>
      <c r="D112" s="168" t="s">
        <v>61</v>
      </c>
      <c r="E112" s="172">
        <v>1370565.56</v>
      </c>
      <c r="F112" s="170">
        <f t="shared" si="14"/>
        <v>21929048.880000003</v>
      </c>
      <c r="G112" s="185">
        <v>44256</v>
      </c>
      <c r="H112" s="185">
        <v>44283</v>
      </c>
      <c r="I112" s="186">
        <f t="shared" ref="I112:I128" si="16">H112-G112+1</f>
        <v>28</v>
      </c>
      <c r="J112" s="170">
        <f t="shared" ref="J112:J128" si="17">$F111*9%*($I112/360)</f>
        <v>163097.30108</v>
      </c>
      <c r="K112" s="187">
        <f t="shared" si="15"/>
        <v>1533662.8610800002</v>
      </c>
      <c r="L112" s="188">
        <f t="shared" ref="L112:L128" si="18">$F111*4.5%*($I112/360)</f>
        <v>81548.650540000002</v>
      </c>
      <c r="M112" s="124"/>
      <c r="N112" s="155"/>
    </row>
    <row r="113" spans="2:14" x14ac:dyDescent="0.35">
      <c r="B113" s="166" t="s">
        <v>60</v>
      </c>
      <c r="C113" s="191">
        <v>44314</v>
      </c>
      <c r="D113" s="168" t="s">
        <v>61</v>
      </c>
      <c r="E113" s="172">
        <v>1370565.56</v>
      </c>
      <c r="F113" s="170">
        <f t="shared" si="14"/>
        <v>20558483.320000004</v>
      </c>
      <c r="G113" s="185">
        <v>44284</v>
      </c>
      <c r="H113" s="185">
        <v>44314</v>
      </c>
      <c r="I113" s="186">
        <f t="shared" si="16"/>
        <v>31</v>
      </c>
      <c r="J113" s="170">
        <f t="shared" si="17"/>
        <v>169950.12882000001</v>
      </c>
      <c r="K113" s="187">
        <f t="shared" si="15"/>
        <v>1540515.68882</v>
      </c>
      <c r="L113" s="188">
        <f t="shared" si="18"/>
        <v>84975.064410000006</v>
      </c>
      <c r="M113" s="124"/>
      <c r="N113" s="155"/>
    </row>
    <row r="114" spans="2:14" x14ac:dyDescent="0.35">
      <c r="B114" s="166" t="s">
        <v>60</v>
      </c>
      <c r="C114" s="191">
        <v>44346</v>
      </c>
      <c r="D114" s="168" t="s">
        <v>61</v>
      </c>
      <c r="E114" s="172">
        <v>1370565.56</v>
      </c>
      <c r="F114" s="170">
        <f t="shared" si="14"/>
        <v>19187917.760000005</v>
      </c>
      <c r="G114" s="185">
        <f>H113+1</f>
        <v>44315</v>
      </c>
      <c r="H114" s="185">
        <v>44346</v>
      </c>
      <c r="I114" s="186">
        <f t="shared" si="16"/>
        <v>32</v>
      </c>
      <c r="J114" s="170">
        <f t="shared" si="17"/>
        <v>164467.86656000005</v>
      </c>
      <c r="K114" s="187">
        <f t="shared" si="15"/>
        <v>1535033.4265600001</v>
      </c>
      <c r="L114" s="188">
        <f t="shared" si="18"/>
        <v>82233.933280000027</v>
      </c>
      <c r="M114" s="124"/>
      <c r="N114" s="155"/>
    </row>
    <row r="115" spans="2:14" x14ac:dyDescent="0.35">
      <c r="B115" s="166" t="s">
        <v>60</v>
      </c>
      <c r="C115" s="191">
        <v>44375</v>
      </c>
      <c r="D115" s="168" t="s">
        <v>61</v>
      </c>
      <c r="E115" s="172">
        <v>1370565.56</v>
      </c>
      <c r="F115" s="170">
        <f t="shared" si="14"/>
        <v>17817352.200000007</v>
      </c>
      <c r="G115" s="185">
        <f t="shared" ref="G115:G128" si="19">H114+1</f>
        <v>44347</v>
      </c>
      <c r="H115" s="185">
        <v>44375</v>
      </c>
      <c r="I115" s="186">
        <f t="shared" si="16"/>
        <v>29</v>
      </c>
      <c r="J115" s="170">
        <f t="shared" si="17"/>
        <v>139112.40376000004</v>
      </c>
      <c r="K115" s="187">
        <f t="shared" si="15"/>
        <v>1509677.9637600002</v>
      </c>
      <c r="L115" s="188">
        <f t="shared" si="18"/>
        <v>69556.201880000022</v>
      </c>
      <c r="M115" s="124"/>
      <c r="N115" s="155"/>
    </row>
    <row r="116" spans="2:14" x14ac:dyDescent="0.35">
      <c r="B116" s="166" t="s">
        <v>60</v>
      </c>
      <c r="C116" s="191">
        <v>44405</v>
      </c>
      <c r="D116" s="168" t="s">
        <v>61</v>
      </c>
      <c r="E116" s="170">
        <v>1370565.56</v>
      </c>
      <c r="F116" s="170">
        <f t="shared" si="14"/>
        <v>16446786.640000006</v>
      </c>
      <c r="G116" s="185">
        <f t="shared" si="19"/>
        <v>44376</v>
      </c>
      <c r="H116" s="185">
        <v>44405</v>
      </c>
      <c r="I116" s="186">
        <f t="shared" si="16"/>
        <v>30</v>
      </c>
      <c r="J116" s="170">
        <f t="shared" si="17"/>
        <v>133630.14150000003</v>
      </c>
      <c r="K116" s="187">
        <f t="shared" si="15"/>
        <v>1504195.7015</v>
      </c>
      <c r="L116" s="188">
        <f t="shared" si="18"/>
        <v>66815.070750000014</v>
      </c>
      <c r="M116" s="124"/>
      <c r="N116" s="155"/>
    </row>
    <row r="117" spans="2:14" x14ac:dyDescent="0.35">
      <c r="B117" s="166" t="s">
        <v>60</v>
      </c>
      <c r="C117" s="191">
        <v>44437</v>
      </c>
      <c r="D117" s="168" t="s">
        <v>61</v>
      </c>
      <c r="E117" s="170">
        <v>1370565.56</v>
      </c>
      <c r="F117" s="170">
        <f t="shared" si="14"/>
        <v>15076221.080000006</v>
      </c>
      <c r="G117" s="185">
        <f t="shared" si="19"/>
        <v>44406</v>
      </c>
      <c r="H117" s="185">
        <v>44437</v>
      </c>
      <c r="I117" s="186">
        <f t="shared" si="16"/>
        <v>32</v>
      </c>
      <c r="J117" s="170">
        <f t="shared" si="17"/>
        <v>131574.29312000005</v>
      </c>
      <c r="K117" s="187">
        <f t="shared" si="15"/>
        <v>1502139.8531200001</v>
      </c>
      <c r="L117" s="188">
        <f t="shared" si="18"/>
        <v>65787.146560000023</v>
      </c>
      <c r="M117" s="124"/>
      <c r="N117" s="155"/>
    </row>
    <row r="118" spans="2:14" x14ac:dyDescent="0.35">
      <c r="B118" s="166" t="s">
        <v>60</v>
      </c>
      <c r="C118" s="191">
        <v>44467</v>
      </c>
      <c r="D118" s="168" t="s">
        <v>61</v>
      </c>
      <c r="E118" s="170">
        <v>1370565.56</v>
      </c>
      <c r="F118" s="170">
        <f t="shared" si="14"/>
        <v>13705655.520000005</v>
      </c>
      <c r="G118" s="185">
        <f t="shared" si="19"/>
        <v>44438</v>
      </c>
      <c r="H118" s="185">
        <f>G118+29</f>
        <v>44467</v>
      </c>
      <c r="I118" s="186">
        <f t="shared" si="16"/>
        <v>30</v>
      </c>
      <c r="J118" s="170">
        <f t="shared" si="17"/>
        <v>113071.65810000003</v>
      </c>
      <c r="K118" s="187">
        <f t="shared" si="15"/>
        <v>1483637.2181000002</v>
      </c>
      <c r="L118" s="188">
        <f t="shared" si="18"/>
        <v>56535.829050000015</v>
      </c>
      <c r="M118" s="124"/>
      <c r="N118" s="155"/>
    </row>
    <row r="119" spans="2:14" x14ac:dyDescent="0.35">
      <c r="B119" s="166" t="s">
        <v>60</v>
      </c>
      <c r="C119" s="191">
        <v>44497</v>
      </c>
      <c r="D119" s="168" t="s">
        <v>61</v>
      </c>
      <c r="E119" s="170">
        <v>1370565.56</v>
      </c>
      <c r="F119" s="170">
        <f t="shared" si="14"/>
        <v>12335089.960000005</v>
      </c>
      <c r="G119" s="185">
        <f t="shared" si="19"/>
        <v>44468</v>
      </c>
      <c r="H119" s="185">
        <f>G119+29</f>
        <v>44497</v>
      </c>
      <c r="I119" s="186">
        <f t="shared" si="16"/>
        <v>30</v>
      </c>
      <c r="J119" s="170">
        <f t="shared" si="17"/>
        <v>102792.41640000002</v>
      </c>
      <c r="K119" s="187">
        <f t="shared" si="15"/>
        <v>1473357.9764</v>
      </c>
      <c r="L119" s="188">
        <f t="shared" si="18"/>
        <v>51396.208200000008</v>
      </c>
      <c r="M119" s="124"/>
      <c r="N119" s="155"/>
    </row>
    <row r="120" spans="2:14" x14ac:dyDescent="0.35">
      <c r="B120" s="166" t="s">
        <v>60</v>
      </c>
      <c r="C120" s="191">
        <v>44528</v>
      </c>
      <c r="D120" s="168" t="s">
        <v>61</v>
      </c>
      <c r="E120" s="170">
        <v>1370565.56</v>
      </c>
      <c r="F120" s="170">
        <f t="shared" si="14"/>
        <v>10964524.400000004</v>
      </c>
      <c r="G120" s="185">
        <f t="shared" si="19"/>
        <v>44498</v>
      </c>
      <c r="H120" s="185">
        <f>G120+30</f>
        <v>44528</v>
      </c>
      <c r="I120" s="186">
        <f t="shared" si="16"/>
        <v>31</v>
      </c>
      <c r="J120" s="170">
        <f t="shared" si="17"/>
        <v>95596.947190000035</v>
      </c>
      <c r="K120" s="187">
        <f t="shared" si="15"/>
        <v>1466162.50719</v>
      </c>
      <c r="L120" s="188">
        <f t="shared" si="18"/>
        <v>47798.473595000018</v>
      </c>
      <c r="M120" s="124"/>
      <c r="N120" s="155"/>
    </row>
    <row r="121" spans="2:14" x14ac:dyDescent="0.35">
      <c r="B121" s="166" t="s">
        <v>60</v>
      </c>
      <c r="C121" s="191">
        <v>44558</v>
      </c>
      <c r="D121" s="168" t="s">
        <v>61</v>
      </c>
      <c r="E121" s="170">
        <v>1370565.56</v>
      </c>
      <c r="F121" s="170">
        <f t="shared" si="14"/>
        <v>9593958.8400000036</v>
      </c>
      <c r="G121" s="185">
        <f t="shared" si="19"/>
        <v>44529</v>
      </c>
      <c r="H121" s="185">
        <f>G121+29</f>
        <v>44558</v>
      </c>
      <c r="I121" s="186">
        <f t="shared" si="16"/>
        <v>30</v>
      </c>
      <c r="J121" s="170">
        <f t="shared" si="17"/>
        <v>82233.933000000019</v>
      </c>
      <c r="K121" s="187">
        <f t="shared" si="15"/>
        <v>1452799.493</v>
      </c>
      <c r="L121" s="188">
        <f t="shared" si="18"/>
        <v>41116.96650000001</v>
      </c>
      <c r="M121" s="124"/>
      <c r="N121" s="155"/>
    </row>
    <row r="122" spans="2:14" x14ac:dyDescent="0.35">
      <c r="B122" s="166" t="s">
        <v>60</v>
      </c>
      <c r="C122" s="191">
        <v>44591</v>
      </c>
      <c r="D122" s="168" t="s">
        <v>61</v>
      </c>
      <c r="E122" s="170">
        <v>1370565.56</v>
      </c>
      <c r="F122" s="170">
        <f t="shared" si="14"/>
        <v>8223393.2800000031</v>
      </c>
      <c r="G122" s="185">
        <f t="shared" si="19"/>
        <v>44559</v>
      </c>
      <c r="H122" s="185">
        <f>G122+32</f>
        <v>44591</v>
      </c>
      <c r="I122" s="186">
        <f t="shared" si="16"/>
        <v>33</v>
      </c>
      <c r="J122" s="170">
        <f t="shared" si="17"/>
        <v>79150.160430000018</v>
      </c>
      <c r="K122" s="187">
        <f t="shared" si="15"/>
        <v>1449715.72043</v>
      </c>
      <c r="L122" s="188">
        <f t="shared" si="18"/>
        <v>39575.080215000009</v>
      </c>
      <c r="M122" s="124"/>
      <c r="N122" s="155"/>
    </row>
    <row r="123" spans="2:14" x14ac:dyDescent="0.35">
      <c r="B123" s="166" t="s">
        <v>60</v>
      </c>
      <c r="C123" s="191">
        <v>44620</v>
      </c>
      <c r="D123" s="168" t="s">
        <v>61</v>
      </c>
      <c r="E123" s="170">
        <v>1370565.56</v>
      </c>
      <c r="F123" s="170">
        <f t="shared" si="14"/>
        <v>6852827.7200000025</v>
      </c>
      <c r="G123" s="185">
        <f t="shared" si="19"/>
        <v>44592</v>
      </c>
      <c r="H123" s="185">
        <f>G123+28</f>
        <v>44620</v>
      </c>
      <c r="I123" s="186">
        <f t="shared" si="16"/>
        <v>29</v>
      </c>
      <c r="J123" s="170">
        <f t="shared" si="17"/>
        <v>59619.601280000024</v>
      </c>
      <c r="K123" s="187">
        <f t="shared" si="15"/>
        <v>1430185.1612800001</v>
      </c>
      <c r="L123" s="188">
        <f t="shared" si="18"/>
        <v>29809.800640000012</v>
      </c>
      <c r="M123" s="124"/>
      <c r="N123" s="155"/>
    </row>
    <row r="124" spans="2:14" x14ac:dyDescent="0.35">
      <c r="B124" s="166" t="s">
        <v>60</v>
      </c>
      <c r="C124" s="191">
        <v>44648</v>
      </c>
      <c r="D124" s="168" t="s">
        <v>61</v>
      </c>
      <c r="E124" s="170">
        <v>1370565.56</v>
      </c>
      <c r="F124" s="170">
        <f t="shared" si="14"/>
        <v>5482262.160000002</v>
      </c>
      <c r="G124" s="185">
        <f t="shared" si="19"/>
        <v>44621</v>
      </c>
      <c r="H124" s="185">
        <f>G124+27</f>
        <v>44648</v>
      </c>
      <c r="I124" s="186">
        <f t="shared" si="16"/>
        <v>28</v>
      </c>
      <c r="J124" s="170">
        <f t="shared" si="17"/>
        <v>47969.794040000015</v>
      </c>
      <c r="K124" s="187">
        <f t="shared" si="15"/>
        <v>1418535.3540400001</v>
      </c>
      <c r="L124" s="188">
        <f t="shared" si="18"/>
        <v>23984.897020000008</v>
      </c>
      <c r="M124" s="124"/>
      <c r="N124" s="155"/>
    </row>
    <row r="125" spans="2:14" x14ac:dyDescent="0.35">
      <c r="B125" s="166" t="s">
        <v>60</v>
      </c>
      <c r="C125" s="191">
        <v>44679</v>
      </c>
      <c r="D125" s="168" t="s">
        <v>61</v>
      </c>
      <c r="E125" s="170">
        <v>1370565.56</v>
      </c>
      <c r="F125" s="170">
        <f t="shared" si="14"/>
        <v>4111696.600000002</v>
      </c>
      <c r="G125" s="185">
        <f t="shared" si="19"/>
        <v>44649</v>
      </c>
      <c r="H125" s="185">
        <f t="shared" ref="H125:H126" si="20">G125+30</f>
        <v>44679</v>
      </c>
      <c r="I125" s="186">
        <f t="shared" si="16"/>
        <v>31</v>
      </c>
      <c r="J125" s="170">
        <f t="shared" si="17"/>
        <v>42487.531740000013</v>
      </c>
      <c r="K125" s="187">
        <f t="shared" si="15"/>
        <v>1413053.0917400001</v>
      </c>
      <c r="L125" s="188">
        <f t="shared" si="18"/>
        <v>21243.765870000007</v>
      </c>
      <c r="M125" s="124"/>
      <c r="N125" s="155"/>
    </row>
    <row r="126" spans="2:14" x14ac:dyDescent="0.35">
      <c r="B126" s="166" t="s">
        <v>60</v>
      </c>
      <c r="C126" s="191">
        <v>44710</v>
      </c>
      <c r="D126" s="168" t="s">
        <v>61</v>
      </c>
      <c r="E126" s="170">
        <v>1370565.56</v>
      </c>
      <c r="F126" s="170">
        <f t="shared" si="14"/>
        <v>2741131.0400000019</v>
      </c>
      <c r="G126" s="185">
        <f t="shared" si="19"/>
        <v>44680</v>
      </c>
      <c r="H126" s="185">
        <f t="shared" si="20"/>
        <v>44710</v>
      </c>
      <c r="I126" s="186">
        <f t="shared" si="16"/>
        <v>31</v>
      </c>
      <c r="J126" s="170">
        <f t="shared" si="17"/>
        <v>31865.64865000001</v>
      </c>
      <c r="K126" s="187">
        <f t="shared" si="15"/>
        <v>1402431.2086500002</v>
      </c>
      <c r="L126" s="188">
        <f t="shared" si="18"/>
        <v>15932.824325000005</v>
      </c>
      <c r="M126" s="124"/>
      <c r="N126" s="155"/>
    </row>
    <row r="127" spans="2:14" x14ac:dyDescent="0.35">
      <c r="B127" s="166" t="s">
        <v>60</v>
      </c>
      <c r="C127" s="191">
        <v>44740</v>
      </c>
      <c r="D127" s="168" t="s">
        <v>61</v>
      </c>
      <c r="E127" s="170">
        <v>1370565.56</v>
      </c>
      <c r="F127" s="170">
        <f t="shared" si="14"/>
        <v>1370565.4800000018</v>
      </c>
      <c r="G127" s="185">
        <f t="shared" si="19"/>
        <v>44711</v>
      </c>
      <c r="H127" s="185">
        <f>G127+29</f>
        <v>44740</v>
      </c>
      <c r="I127" s="186">
        <f t="shared" si="16"/>
        <v>30</v>
      </c>
      <c r="J127" s="170">
        <f t="shared" si="17"/>
        <v>20558.482800000013</v>
      </c>
      <c r="K127" s="187">
        <f t="shared" si="15"/>
        <v>1391124.0428000002</v>
      </c>
      <c r="L127" s="188">
        <f t="shared" si="18"/>
        <v>10279.241400000006</v>
      </c>
      <c r="M127" s="124"/>
      <c r="N127" s="155"/>
    </row>
    <row r="128" spans="2:14" x14ac:dyDescent="0.35">
      <c r="B128" s="166" t="s">
        <v>60</v>
      </c>
      <c r="C128" s="191">
        <v>44770</v>
      </c>
      <c r="D128" s="168" t="s">
        <v>61</v>
      </c>
      <c r="E128" s="170">
        <v>1370565.56</v>
      </c>
      <c r="F128" s="170">
        <f t="shared" si="14"/>
        <v>-7.9999998211860657E-2</v>
      </c>
      <c r="G128" s="185">
        <f t="shared" si="19"/>
        <v>44741</v>
      </c>
      <c r="H128" s="185">
        <f>G128+29</f>
        <v>44770</v>
      </c>
      <c r="I128" s="186">
        <f t="shared" si="16"/>
        <v>30</v>
      </c>
      <c r="J128" s="170">
        <f t="shared" si="17"/>
        <v>10279.241100000014</v>
      </c>
      <c r="K128" s="187">
        <f t="shared" si="15"/>
        <v>1380844.8011</v>
      </c>
      <c r="L128" s="188">
        <f t="shared" si="18"/>
        <v>5139.6205500000069</v>
      </c>
      <c r="M128" s="124"/>
      <c r="N128" s="155"/>
    </row>
    <row r="129" spans="2:14" x14ac:dyDescent="0.35">
      <c r="B129" s="174"/>
      <c r="C129" s="175"/>
      <c r="D129" s="176"/>
      <c r="E129" s="177">
        <f>SUM(E111:E128)</f>
        <v>24670180.079999998</v>
      </c>
      <c r="F129" s="177">
        <f>SUM(F111:F128)</f>
        <v>209696529.24000001</v>
      </c>
      <c r="G129" s="189"/>
      <c r="H129" s="189"/>
      <c r="I129" s="189"/>
      <c r="J129" s="177">
        <f>SUM(J111:J128)</f>
        <v>2913479.724570001</v>
      </c>
      <c r="K129" s="190">
        <f>SUM(K111:K128)</f>
        <v>27583659.804570004</v>
      </c>
      <c r="L129" s="178">
        <f>SUM(L111:L128)</f>
        <v>1456739.8622850005</v>
      </c>
      <c r="M129" s="155"/>
      <c r="N129" s="155"/>
    </row>
    <row r="130" spans="2:14" x14ac:dyDescent="0.35">
      <c r="F130" s="122"/>
      <c r="I130" s="123"/>
      <c r="K130" s="122"/>
      <c r="L130" s="124"/>
    </row>
    <row r="131" spans="2:14" x14ac:dyDescent="0.35">
      <c r="F131" s="122"/>
      <c r="I131" s="123"/>
      <c r="K131" s="122"/>
      <c r="L131" s="124"/>
    </row>
    <row r="132" spans="2:14" x14ac:dyDescent="0.35">
      <c r="E132" s="154" t="s">
        <v>38</v>
      </c>
      <c r="F132" s="154"/>
      <c r="G132" s="154"/>
      <c r="H132" s="154"/>
      <c r="I132" s="154"/>
      <c r="J132" s="154" t="s">
        <v>39</v>
      </c>
      <c r="K132" s="154" t="s">
        <v>40</v>
      </c>
      <c r="L132" s="124"/>
    </row>
    <row r="133" spans="2:14" ht="43.5" x14ac:dyDescent="0.35">
      <c r="B133" s="156" t="s">
        <v>41</v>
      </c>
      <c r="C133" s="157" t="s">
        <v>42</v>
      </c>
      <c r="D133" s="158" t="s">
        <v>43</v>
      </c>
      <c r="E133" s="158" t="s">
        <v>44</v>
      </c>
      <c r="F133" s="158" t="s">
        <v>45</v>
      </c>
      <c r="G133" s="179" t="s">
        <v>52</v>
      </c>
      <c r="H133" s="179" t="s">
        <v>53</v>
      </c>
      <c r="I133" s="179" t="s">
        <v>54</v>
      </c>
      <c r="J133" s="179" t="s">
        <v>55</v>
      </c>
      <c r="K133" s="158" t="s">
        <v>47</v>
      </c>
      <c r="L133" s="159" t="s">
        <v>59</v>
      </c>
    </row>
    <row r="134" spans="2:14" x14ac:dyDescent="0.35">
      <c r="B134" s="180"/>
      <c r="C134" s="181"/>
      <c r="D134" s="182"/>
      <c r="E134" s="182"/>
      <c r="F134" s="163">
        <v>25505687</v>
      </c>
      <c r="G134" s="183"/>
      <c r="H134" s="183"/>
      <c r="I134" s="183"/>
      <c r="J134" s="183"/>
      <c r="K134" s="182"/>
      <c r="L134" s="184"/>
      <c r="M134" s="124">
        <f>F134/84.95</f>
        <v>300243.51971748087</v>
      </c>
    </row>
    <row r="135" spans="2:14" x14ac:dyDescent="0.35">
      <c r="B135" s="166" t="s">
        <v>62</v>
      </c>
      <c r="C135" s="191">
        <v>44269</v>
      </c>
      <c r="D135" s="168" t="s">
        <v>61</v>
      </c>
      <c r="E135" s="172">
        <v>1416982.62</v>
      </c>
      <c r="F135" s="170">
        <f t="shared" ref="F135:F152" si="21">F134-E135</f>
        <v>24088704.379999999</v>
      </c>
      <c r="G135" s="185">
        <v>44055</v>
      </c>
      <c r="H135" s="185">
        <v>44269</v>
      </c>
      <c r="I135" s="186">
        <f>H135-G135</f>
        <v>214</v>
      </c>
      <c r="J135" s="170">
        <f t="shared" ref="J135:J152" si="22">$F134*9%*($I135/360)</f>
        <v>1364554.2545</v>
      </c>
      <c r="K135" s="187">
        <f t="shared" ref="K135:K152" si="23">E135+J135</f>
        <v>2781536.8744999999</v>
      </c>
      <c r="L135" s="188">
        <f>$F134*4.5%*($I135/360)</f>
        <v>682277.12725000002</v>
      </c>
      <c r="M135" s="124"/>
      <c r="N135" s="155"/>
    </row>
    <row r="136" spans="2:14" x14ac:dyDescent="0.35">
      <c r="B136" s="166" t="s">
        <v>62</v>
      </c>
      <c r="C136" s="191">
        <v>44298</v>
      </c>
      <c r="D136" s="168" t="s">
        <v>61</v>
      </c>
      <c r="E136" s="172">
        <v>1416982.62</v>
      </c>
      <c r="F136" s="170">
        <f t="shared" si="21"/>
        <v>22671721.759999998</v>
      </c>
      <c r="G136" s="185">
        <f>H135+1</f>
        <v>44270</v>
      </c>
      <c r="H136" s="185">
        <v>44298</v>
      </c>
      <c r="I136" s="186">
        <f t="shared" ref="I136:I152" si="24">H136-G136+1</f>
        <v>29</v>
      </c>
      <c r="J136" s="170">
        <f t="shared" si="22"/>
        <v>174643.10675500002</v>
      </c>
      <c r="K136" s="187">
        <f t="shared" si="23"/>
        <v>1591625.7267550002</v>
      </c>
      <c r="L136" s="188">
        <f t="shared" ref="L136:L152" si="25">$F135*4.5%*($I136/360)</f>
        <v>87321.553377500008</v>
      </c>
      <c r="M136" s="124"/>
      <c r="N136" s="155"/>
    </row>
    <row r="137" spans="2:14" x14ac:dyDescent="0.35">
      <c r="B137" s="166" t="s">
        <v>62</v>
      </c>
      <c r="C137" s="191">
        <v>44328</v>
      </c>
      <c r="D137" s="168" t="s">
        <v>61</v>
      </c>
      <c r="E137" s="172">
        <v>1416982.62</v>
      </c>
      <c r="F137" s="170">
        <f t="shared" si="21"/>
        <v>21254739.139999997</v>
      </c>
      <c r="G137" s="185">
        <f t="shared" ref="G137:G152" si="26">H136+1</f>
        <v>44299</v>
      </c>
      <c r="H137" s="185">
        <v>44328</v>
      </c>
      <c r="I137" s="186">
        <f t="shared" si="24"/>
        <v>30</v>
      </c>
      <c r="J137" s="170">
        <f t="shared" si="22"/>
        <v>170037.91319999995</v>
      </c>
      <c r="K137" s="187">
        <f t="shared" si="23"/>
        <v>1587020.5331999999</v>
      </c>
      <c r="L137" s="188">
        <f t="shared" si="25"/>
        <v>85018.956599999976</v>
      </c>
      <c r="M137" s="124"/>
      <c r="N137" s="155"/>
    </row>
    <row r="138" spans="2:14" x14ac:dyDescent="0.35">
      <c r="B138" s="166" t="s">
        <v>62</v>
      </c>
      <c r="C138" s="191">
        <v>44360</v>
      </c>
      <c r="D138" s="168" t="s">
        <v>61</v>
      </c>
      <c r="E138" s="172">
        <v>1416982.62</v>
      </c>
      <c r="F138" s="170">
        <f t="shared" si="21"/>
        <v>19837756.519999996</v>
      </c>
      <c r="G138" s="185">
        <f t="shared" si="26"/>
        <v>44329</v>
      </c>
      <c r="H138" s="185">
        <v>44360</v>
      </c>
      <c r="I138" s="186">
        <f t="shared" si="24"/>
        <v>32</v>
      </c>
      <c r="J138" s="170">
        <f t="shared" si="22"/>
        <v>170037.91311999995</v>
      </c>
      <c r="K138" s="187">
        <f t="shared" si="23"/>
        <v>1587020.53312</v>
      </c>
      <c r="L138" s="188">
        <f t="shared" si="25"/>
        <v>85018.956559999977</v>
      </c>
      <c r="M138" s="124"/>
      <c r="N138" s="155"/>
    </row>
    <row r="139" spans="2:14" x14ac:dyDescent="0.35">
      <c r="B139" s="166" t="s">
        <v>62</v>
      </c>
      <c r="C139" s="191">
        <v>44389</v>
      </c>
      <c r="D139" s="168" t="s">
        <v>61</v>
      </c>
      <c r="E139" s="170">
        <v>1416982.62</v>
      </c>
      <c r="F139" s="170">
        <f t="shared" si="21"/>
        <v>18420773.899999995</v>
      </c>
      <c r="G139" s="185">
        <f t="shared" si="26"/>
        <v>44361</v>
      </c>
      <c r="H139" s="185">
        <v>44389</v>
      </c>
      <c r="I139" s="186">
        <f t="shared" si="24"/>
        <v>29</v>
      </c>
      <c r="J139" s="170">
        <f t="shared" si="22"/>
        <v>143823.73476999995</v>
      </c>
      <c r="K139" s="187">
        <f t="shared" si="23"/>
        <v>1560806.3547700001</v>
      </c>
      <c r="L139" s="188">
        <f t="shared" si="25"/>
        <v>71911.867384999976</v>
      </c>
      <c r="M139" s="124"/>
      <c r="N139" s="155"/>
    </row>
    <row r="140" spans="2:14" x14ac:dyDescent="0.35">
      <c r="B140" s="166" t="s">
        <v>62</v>
      </c>
      <c r="C140" s="191">
        <v>44420</v>
      </c>
      <c r="D140" s="168" t="s">
        <v>61</v>
      </c>
      <c r="E140" s="170">
        <v>1416982.62</v>
      </c>
      <c r="F140" s="170">
        <f t="shared" si="21"/>
        <v>17003791.279999994</v>
      </c>
      <c r="G140" s="185">
        <f t="shared" si="26"/>
        <v>44390</v>
      </c>
      <c r="H140" s="185">
        <v>44420</v>
      </c>
      <c r="I140" s="186">
        <f t="shared" si="24"/>
        <v>31</v>
      </c>
      <c r="J140" s="170">
        <f t="shared" si="22"/>
        <v>142760.99772499994</v>
      </c>
      <c r="K140" s="187">
        <f t="shared" si="23"/>
        <v>1559743.617725</v>
      </c>
      <c r="L140" s="188">
        <f t="shared" si="25"/>
        <v>71380.498862499968</v>
      </c>
      <c r="M140" s="124"/>
      <c r="N140" s="155"/>
    </row>
    <row r="141" spans="2:14" x14ac:dyDescent="0.35">
      <c r="B141" s="166" t="s">
        <v>62</v>
      </c>
      <c r="C141" s="191">
        <v>44451</v>
      </c>
      <c r="D141" s="168" t="s">
        <v>61</v>
      </c>
      <c r="E141" s="170">
        <v>1416982.62</v>
      </c>
      <c r="F141" s="170">
        <f t="shared" si="21"/>
        <v>15586808.659999993</v>
      </c>
      <c r="G141" s="185">
        <f t="shared" si="26"/>
        <v>44421</v>
      </c>
      <c r="H141" s="185">
        <v>44451</v>
      </c>
      <c r="I141" s="186">
        <f t="shared" si="24"/>
        <v>31</v>
      </c>
      <c r="J141" s="170">
        <f t="shared" si="22"/>
        <v>131779.38241999995</v>
      </c>
      <c r="K141" s="187">
        <f t="shared" si="23"/>
        <v>1548762.00242</v>
      </c>
      <c r="L141" s="188">
        <f t="shared" si="25"/>
        <v>65889.691209999975</v>
      </c>
      <c r="M141" s="124"/>
      <c r="N141" s="155"/>
    </row>
    <row r="142" spans="2:14" x14ac:dyDescent="0.35">
      <c r="B142" s="166" t="s">
        <v>62</v>
      </c>
      <c r="C142" s="191">
        <v>44481</v>
      </c>
      <c r="D142" s="168" t="s">
        <v>61</v>
      </c>
      <c r="E142" s="170">
        <v>1416982.62</v>
      </c>
      <c r="F142" s="170">
        <f t="shared" si="21"/>
        <v>14169826.039999992</v>
      </c>
      <c r="G142" s="185">
        <f t="shared" si="26"/>
        <v>44452</v>
      </c>
      <c r="H142" s="185">
        <v>44481</v>
      </c>
      <c r="I142" s="186">
        <f t="shared" si="24"/>
        <v>30</v>
      </c>
      <c r="J142" s="170">
        <f t="shared" si="22"/>
        <v>116901.06494999993</v>
      </c>
      <c r="K142" s="187">
        <f t="shared" si="23"/>
        <v>1533883.6849500001</v>
      </c>
      <c r="L142" s="188">
        <f t="shared" si="25"/>
        <v>58450.532474999964</v>
      </c>
      <c r="M142" s="124"/>
      <c r="N142" s="155"/>
    </row>
    <row r="143" spans="2:14" x14ac:dyDescent="0.35">
      <c r="B143" s="166" t="s">
        <v>62</v>
      </c>
      <c r="C143" s="191">
        <v>44514</v>
      </c>
      <c r="D143" s="168" t="s">
        <v>61</v>
      </c>
      <c r="E143" s="170">
        <v>1416982.62</v>
      </c>
      <c r="F143" s="170">
        <f t="shared" si="21"/>
        <v>12752843.419999991</v>
      </c>
      <c r="G143" s="185">
        <f t="shared" si="26"/>
        <v>44482</v>
      </c>
      <c r="H143" s="185">
        <v>44514</v>
      </c>
      <c r="I143" s="186">
        <f t="shared" si="24"/>
        <v>33</v>
      </c>
      <c r="J143" s="170">
        <f t="shared" si="22"/>
        <v>116901.0648299999</v>
      </c>
      <c r="K143" s="187">
        <f t="shared" si="23"/>
        <v>1533883.6848299999</v>
      </c>
      <c r="L143" s="188">
        <f t="shared" si="25"/>
        <v>58450.532414999951</v>
      </c>
      <c r="M143" s="124"/>
      <c r="N143" s="155"/>
    </row>
    <row r="144" spans="2:14" x14ac:dyDescent="0.35">
      <c r="B144" s="166" t="s">
        <v>62</v>
      </c>
      <c r="C144" s="191">
        <v>44542</v>
      </c>
      <c r="D144" s="168" t="s">
        <v>61</v>
      </c>
      <c r="E144" s="170">
        <v>1416982.62</v>
      </c>
      <c r="F144" s="170">
        <f t="shared" si="21"/>
        <v>11335860.79999999</v>
      </c>
      <c r="G144" s="185">
        <f t="shared" si="26"/>
        <v>44515</v>
      </c>
      <c r="H144" s="185">
        <v>44542</v>
      </c>
      <c r="I144" s="186">
        <f t="shared" si="24"/>
        <v>28</v>
      </c>
      <c r="J144" s="170">
        <f t="shared" si="22"/>
        <v>89269.903939999916</v>
      </c>
      <c r="K144" s="187">
        <f t="shared" si="23"/>
        <v>1506252.52394</v>
      </c>
      <c r="L144" s="188">
        <f t="shared" si="25"/>
        <v>44634.951969999958</v>
      </c>
      <c r="M144" s="124"/>
      <c r="N144" s="155"/>
    </row>
    <row r="145" spans="2:14" x14ac:dyDescent="0.35">
      <c r="B145" s="166" t="s">
        <v>62</v>
      </c>
      <c r="C145" s="191">
        <v>44573</v>
      </c>
      <c r="D145" s="168" t="s">
        <v>61</v>
      </c>
      <c r="E145" s="170">
        <v>1416982.62</v>
      </c>
      <c r="F145" s="170">
        <f t="shared" si="21"/>
        <v>9918878.1799999885</v>
      </c>
      <c r="G145" s="185">
        <f t="shared" si="26"/>
        <v>44543</v>
      </c>
      <c r="H145" s="185">
        <v>44573</v>
      </c>
      <c r="I145" s="186">
        <f t="shared" si="24"/>
        <v>31</v>
      </c>
      <c r="J145" s="170">
        <f t="shared" si="22"/>
        <v>87852.92119999991</v>
      </c>
      <c r="K145" s="187">
        <f t="shared" si="23"/>
        <v>1504835.5412000001</v>
      </c>
      <c r="L145" s="188">
        <f t="shared" si="25"/>
        <v>43926.460599999955</v>
      </c>
      <c r="M145" s="124"/>
      <c r="N145" s="155"/>
    </row>
    <row r="146" spans="2:14" x14ac:dyDescent="0.35">
      <c r="B146" s="166" t="s">
        <v>62</v>
      </c>
      <c r="C146" s="191">
        <v>44605</v>
      </c>
      <c r="D146" s="168" t="s">
        <v>61</v>
      </c>
      <c r="E146" s="170">
        <v>1416982.62</v>
      </c>
      <c r="F146" s="170">
        <f t="shared" si="21"/>
        <v>8501895.5599999875</v>
      </c>
      <c r="G146" s="185">
        <f t="shared" si="26"/>
        <v>44574</v>
      </c>
      <c r="H146" s="185">
        <v>44605</v>
      </c>
      <c r="I146" s="186">
        <f t="shared" si="24"/>
        <v>32</v>
      </c>
      <c r="J146" s="170">
        <f t="shared" si="22"/>
        <v>79351.02543999991</v>
      </c>
      <c r="K146" s="187">
        <f t="shared" si="23"/>
        <v>1496333.6454400001</v>
      </c>
      <c r="L146" s="188">
        <f t="shared" si="25"/>
        <v>39675.512719999955</v>
      </c>
      <c r="M146" s="124"/>
      <c r="N146" s="155"/>
    </row>
    <row r="147" spans="2:14" x14ac:dyDescent="0.35">
      <c r="B147" s="166" t="s">
        <v>62</v>
      </c>
      <c r="C147" s="191">
        <v>44633</v>
      </c>
      <c r="D147" s="168" t="s">
        <v>61</v>
      </c>
      <c r="E147" s="170">
        <v>1416982.62</v>
      </c>
      <c r="F147" s="170">
        <f t="shared" si="21"/>
        <v>7084912.9399999874</v>
      </c>
      <c r="G147" s="185">
        <f t="shared" si="26"/>
        <v>44606</v>
      </c>
      <c r="H147" s="185">
        <v>44633</v>
      </c>
      <c r="I147" s="186">
        <f t="shared" si="24"/>
        <v>28</v>
      </c>
      <c r="J147" s="170">
        <f t="shared" si="22"/>
        <v>59513.268919999908</v>
      </c>
      <c r="K147" s="187">
        <f t="shared" si="23"/>
        <v>1476495.8889200001</v>
      </c>
      <c r="L147" s="188">
        <f t="shared" si="25"/>
        <v>29756.634459999954</v>
      </c>
      <c r="M147" s="124"/>
      <c r="N147" s="155"/>
    </row>
    <row r="148" spans="2:14" x14ac:dyDescent="0.35">
      <c r="B148" s="166" t="s">
        <v>62</v>
      </c>
      <c r="C148" s="191">
        <v>44663</v>
      </c>
      <c r="D148" s="168" t="s">
        <v>61</v>
      </c>
      <c r="E148" s="170">
        <v>1416982.62</v>
      </c>
      <c r="F148" s="170">
        <f t="shared" si="21"/>
        <v>5667930.3199999873</v>
      </c>
      <c r="G148" s="185">
        <f t="shared" si="26"/>
        <v>44634</v>
      </c>
      <c r="H148" s="185">
        <v>44663</v>
      </c>
      <c r="I148" s="186">
        <f t="shared" si="24"/>
        <v>30</v>
      </c>
      <c r="J148" s="170">
        <f t="shared" si="22"/>
        <v>53136.847049999902</v>
      </c>
      <c r="K148" s="187">
        <f t="shared" si="23"/>
        <v>1470119.4670500001</v>
      </c>
      <c r="L148" s="188">
        <f t="shared" si="25"/>
        <v>26568.423524999951</v>
      </c>
      <c r="M148" s="124"/>
      <c r="N148" s="155"/>
    </row>
    <row r="149" spans="2:14" x14ac:dyDescent="0.35">
      <c r="B149" s="166" t="s">
        <v>62</v>
      </c>
      <c r="C149" s="191">
        <v>44693</v>
      </c>
      <c r="D149" s="168" t="s">
        <v>61</v>
      </c>
      <c r="E149" s="170">
        <v>1416982.62</v>
      </c>
      <c r="F149" s="170">
        <f t="shared" si="21"/>
        <v>4250947.6999999871</v>
      </c>
      <c r="G149" s="185">
        <f t="shared" si="26"/>
        <v>44664</v>
      </c>
      <c r="H149" s="185">
        <v>44693</v>
      </c>
      <c r="I149" s="186">
        <f t="shared" si="24"/>
        <v>30</v>
      </c>
      <c r="J149" s="170">
        <f t="shared" si="22"/>
        <v>42509.477399999902</v>
      </c>
      <c r="K149" s="187">
        <f t="shared" si="23"/>
        <v>1459492.0974000001</v>
      </c>
      <c r="L149" s="188">
        <f t="shared" si="25"/>
        <v>21254.738699999951</v>
      </c>
      <c r="M149" s="124"/>
      <c r="N149" s="155"/>
    </row>
    <row r="150" spans="2:14" x14ac:dyDescent="0.35">
      <c r="B150" s="166" t="s">
        <v>62</v>
      </c>
      <c r="C150" s="191">
        <v>44724</v>
      </c>
      <c r="D150" s="168" t="s">
        <v>61</v>
      </c>
      <c r="E150" s="170">
        <v>1416982.62</v>
      </c>
      <c r="F150" s="170">
        <f t="shared" si="21"/>
        <v>2833965.079999987</v>
      </c>
      <c r="G150" s="185">
        <f t="shared" si="26"/>
        <v>44694</v>
      </c>
      <c r="H150" s="185">
        <v>44724</v>
      </c>
      <c r="I150" s="186">
        <f t="shared" si="24"/>
        <v>31</v>
      </c>
      <c r="J150" s="170">
        <f t="shared" si="22"/>
        <v>32944.844674999898</v>
      </c>
      <c r="K150" s="187">
        <f t="shared" si="23"/>
        <v>1449927.4646749999</v>
      </c>
      <c r="L150" s="188">
        <f t="shared" si="25"/>
        <v>16472.422337499949</v>
      </c>
      <c r="M150" s="124"/>
      <c r="N150" s="155"/>
    </row>
    <row r="151" spans="2:14" x14ac:dyDescent="0.35">
      <c r="B151" s="166" t="s">
        <v>62</v>
      </c>
      <c r="C151" s="191">
        <v>44754</v>
      </c>
      <c r="D151" s="168" t="s">
        <v>61</v>
      </c>
      <c r="E151" s="170">
        <v>1416982.62</v>
      </c>
      <c r="F151" s="170">
        <f t="shared" si="21"/>
        <v>1416982.4599999869</v>
      </c>
      <c r="G151" s="185">
        <f t="shared" si="26"/>
        <v>44725</v>
      </c>
      <c r="H151" s="185">
        <v>44754</v>
      </c>
      <c r="I151" s="186">
        <f t="shared" si="24"/>
        <v>30</v>
      </c>
      <c r="J151" s="170">
        <f t="shared" si="22"/>
        <v>21254.7380999999</v>
      </c>
      <c r="K151" s="187">
        <f t="shared" si="23"/>
        <v>1438237.3581000001</v>
      </c>
      <c r="L151" s="188">
        <f t="shared" si="25"/>
        <v>10627.36904999995</v>
      </c>
      <c r="M151" s="124"/>
      <c r="N151" s="155"/>
    </row>
    <row r="152" spans="2:14" x14ac:dyDescent="0.35">
      <c r="B152" s="166" t="s">
        <v>62</v>
      </c>
      <c r="C152" s="191">
        <v>44787</v>
      </c>
      <c r="D152" s="168" t="s">
        <v>61</v>
      </c>
      <c r="E152" s="170">
        <v>1416982.62</v>
      </c>
      <c r="F152" s="170">
        <f t="shared" si="21"/>
        <v>-0.16000001318752766</v>
      </c>
      <c r="G152" s="185">
        <f t="shared" si="26"/>
        <v>44755</v>
      </c>
      <c r="H152" s="185">
        <v>44787</v>
      </c>
      <c r="I152" s="186">
        <f t="shared" si="24"/>
        <v>33</v>
      </c>
      <c r="J152" s="170">
        <f t="shared" si="22"/>
        <v>11690.10529499989</v>
      </c>
      <c r="K152" s="187">
        <f t="shared" si="23"/>
        <v>1428672.725295</v>
      </c>
      <c r="L152" s="188">
        <f t="shared" si="25"/>
        <v>5845.0526474999451</v>
      </c>
      <c r="M152" s="124"/>
      <c r="N152" s="155"/>
    </row>
    <row r="153" spans="2:14" x14ac:dyDescent="0.35">
      <c r="B153" s="174"/>
      <c r="C153" s="175"/>
      <c r="D153" s="176"/>
      <c r="E153" s="177">
        <f>SUM(E135:E152)</f>
        <v>25505687.160000011</v>
      </c>
      <c r="F153" s="177">
        <f>SUM(F135:F152)</f>
        <v>216798337.97999984</v>
      </c>
      <c r="G153" s="189"/>
      <c r="H153" s="189"/>
      <c r="I153" s="189"/>
      <c r="J153" s="177">
        <f>SUM(J135:J152)</f>
        <v>3008962.5642899987</v>
      </c>
      <c r="K153" s="190">
        <f>SUM(K135:K152)</f>
        <v>28514649.724290002</v>
      </c>
      <c r="L153" s="178">
        <f>SUM(L135:L152)</f>
        <v>1504481.2821449994</v>
      </c>
      <c r="M153" s="155"/>
      <c r="N153" s="155"/>
    </row>
    <row r="154" spans="2:14" x14ac:dyDescent="0.35">
      <c r="F154" s="122"/>
      <c r="I154" s="123"/>
      <c r="J154" s="124"/>
      <c r="K154" s="122"/>
      <c r="L154" s="124"/>
    </row>
  </sheetData>
  <mergeCells count="8">
    <mergeCell ref="A1:F1"/>
    <mergeCell ref="A2:F2"/>
    <mergeCell ref="B28:F28"/>
    <mergeCell ref="C31:K32"/>
    <mergeCell ref="B24:C24"/>
    <mergeCell ref="B23:C23"/>
    <mergeCell ref="B26:C26"/>
    <mergeCell ref="B25:C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DF57-758E-41F6-A82D-D1BF96AEA839}">
  <dimension ref="B2:O9"/>
  <sheetViews>
    <sheetView workbookViewId="0">
      <selection activeCell="G5" sqref="G5"/>
    </sheetView>
  </sheetViews>
  <sheetFormatPr defaultRowHeight="14.5" x14ac:dyDescent="0.35"/>
  <cols>
    <col min="1" max="1" width="4" customWidth="1"/>
    <col min="2" max="2" width="5.54296875" customWidth="1"/>
    <col min="3" max="3" width="29.453125" customWidth="1"/>
    <col min="4" max="4" width="19.08984375" customWidth="1"/>
    <col min="5" max="5" width="9" style="16" customWidth="1"/>
    <col min="6" max="6" width="9.6328125" customWidth="1"/>
    <col min="7" max="7" width="9" bestFit="1" customWidth="1"/>
    <col min="8" max="8" width="10.54296875" bestFit="1" customWidth="1"/>
    <col min="9" max="9" width="5.54296875" bestFit="1" customWidth="1"/>
    <col min="10" max="10" width="9.6328125" bestFit="1" customWidth="1"/>
    <col min="11" max="11" width="10.54296875" bestFit="1" customWidth="1"/>
    <col min="12" max="12" width="11.08984375" bestFit="1" customWidth="1"/>
    <col min="13" max="13" width="24.453125" bestFit="1" customWidth="1"/>
    <col min="14" max="14" width="2" customWidth="1"/>
  </cols>
  <sheetData>
    <row r="2" spans="2:15" ht="15" thickBot="1" x14ac:dyDescent="0.4"/>
    <row r="3" spans="2:15" ht="30" customHeight="1" x14ac:dyDescent="0.35">
      <c r="B3" s="207" t="s">
        <v>4</v>
      </c>
      <c r="C3" s="209" t="s">
        <v>0</v>
      </c>
      <c r="D3" s="209" t="s">
        <v>1</v>
      </c>
      <c r="E3" s="211" t="s">
        <v>5</v>
      </c>
      <c r="F3" s="213" t="s">
        <v>9</v>
      </c>
      <c r="G3" s="203" t="s">
        <v>7</v>
      </c>
      <c r="H3" s="203"/>
      <c r="I3" s="203"/>
      <c r="J3" s="203"/>
      <c r="K3" s="201" t="s">
        <v>13</v>
      </c>
      <c r="L3" s="203" t="s">
        <v>6</v>
      </c>
      <c r="M3" s="205" t="s">
        <v>14</v>
      </c>
      <c r="N3" s="1"/>
    </row>
    <row r="4" spans="2:15" x14ac:dyDescent="0.35">
      <c r="B4" s="208"/>
      <c r="C4" s="210"/>
      <c r="D4" s="210"/>
      <c r="E4" s="212"/>
      <c r="F4" s="214"/>
      <c r="G4" s="2" t="s">
        <v>2</v>
      </c>
      <c r="H4" s="2" t="s">
        <v>3</v>
      </c>
      <c r="I4" s="2" t="s">
        <v>11</v>
      </c>
      <c r="J4" s="2" t="s">
        <v>15</v>
      </c>
      <c r="K4" s="202"/>
      <c r="L4" s="204"/>
      <c r="M4" s="206"/>
    </row>
    <row r="5" spans="2:15" x14ac:dyDescent="0.35">
      <c r="B5" s="3">
        <v>1</v>
      </c>
      <c r="C5" s="4" t="s">
        <v>16</v>
      </c>
      <c r="D5" s="4" t="s">
        <v>12</v>
      </c>
      <c r="E5" s="19">
        <v>0</v>
      </c>
      <c r="F5" s="5" t="s">
        <v>10</v>
      </c>
      <c r="G5" s="6">
        <v>983366.06</v>
      </c>
      <c r="H5" s="4"/>
      <c r="I5" s="4"/>
      <c r="J5" s="4"/>
      <c r="K5" s="7">
        <f>SUM(G5:J5)</f>
        <v>983366.06</v>
      </c>
      <c r="L5" s="6">
        <v>104913.13</v>
      </c>
      <c r="M5" s="8"/>
      <c r="O5" s="15" t="s">
        <v>21</v>
      </c>
    </row>
    <row r="6" spans="2:15" x14ac:dyDescent="0.35">
      <c r="B6" s="3"/>
      <c r="C6" s="4"/>
      <c r="D6" s="4"/>
      <c r="E6" s="19"/>
      <c r="F6" s="5"/>
      <c r="G6" s="6"/>
      <c r="H6" s="4"/>
      <c r="I6" s="4"/>
      <c r="J6" s="4"/>
      <c r="K6" s="7"/>
      <c r="L6" s="6"/>
      <c r="M6" s="8"/>
    </row>
    <row r="7" spans="2:15" x14ac:dyDescent="0.35">
      <c r="B7" s="10">
        <v>2</v>
      </c>
      <c r="C7" s="4" t="s">
        <v>18</v>
      </c>
      <c r="D7" s="4" t="s">
        <v>17</v>
      </c>
      <c r="E7" s="17"/>
      <c r="F7" s="9" t="s">
        <v>19</v>
      </c>
      <c r="G7" s="4"/>
      <c r="H7" s="6">
        <v>2318453</v>
      </c>
      <c r="I7" s="4"/>
      <c r="J7" s="4"/>
      <c r="K7" s="7">
        <f t="shared" ref="K7:K8" si="0">SUM(G7:J7)</f>
        <v>2318453</v>
      </c>
      <c r="L7" s="4"/>
      <c r="M7" s="8"/>
    </row>
    <row r="8" spans="2:15" x14ac:dyDescent="0.35">
      <c r="B8" s="10">
        <v>3</v>
      </c>
      <c r="C8" s="4" t="s">
        <v>20</v>
      </c>
      <c r="D8" s="4" t="s">
        <v>8</v>
      </c>
      <c r="E8" s="17"/>
      <c r="F8" s="9" t="s">
        <v>10</v>
      </c>
      <c r="G8" s="4"/>
      <c r="H8" s="4"/>
      <c r="I8" s="4"/>
      <c r="J8" s="6">
        <v>-395409.06</v>
      </c>
      <c r="K8" s="7">
        <f t="shared" si="0"/>
        <v>-395409.06</v>
      </c>
      <c r="L8" s="4"/>
      <c r="M8" s="8" t="s">
        <v>22</v>
      </c>
    </row>
    <row r="9" spans="2:15" ht="15" thickBot="1" x14ac:dyDescent="0.4">
      <c r="B9" s="11"/>
      <c r="C9" s="12"/>
      <c r="D9" s="12"/>
      <c r="E9" s="18"/>
      <c r="F9" s="12"/>
      <c r="G9" s="13">
        <f>SUM(G5:G8)</f>
        <v>983366.06</v>
      </c>
      <c r="H9" s="13">
        <f t="shared" ref="H9:K9" si="1">SUM(H5:H8)</f>
        <v>2318453</v>
      </c>
      <c r="I9" s="13">
        <f t="shared" si="1"/>
        <v>0</v>
      </c>
      <c r="J9" s="13">
        <f t="shared" si="1"/>
        <v>-395409.06</v>
      </c>
      <c r="K9" s="13">
        <f t="shared" si="1"/>
        <v>2906410</v>
      </c>
      <c r="L9" s="12"/>
      <c r="M9" s="14"/>
    </row>
  </sheetData>
  <mergeCells count="9">
    <mergeCell ref="K3:K4"/>
    <mergeCell ref="L3:L4"/>
    <mergeCell ref="M3:M4"/>
    <mergeCell ref="B3:B4"/>
    <mergeCell ref="C3:C4"/>
    <mergeCell ref="D3:D4"/>
    <mergeCell ref="E3:E4"/>
    <mergeCell ref="F3:F4"/>
    <mergeCell ref="G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511-CC27-4FEC-9991-5A2D1EE3239F}">
  <dimension ref="B2:N9"/>
  <sheetViews>
    <sheetView workbookViewId="0">
      <selection activeCell="G5" sqref="G5"/>
    </sheetView>
  </sheetViews>
  <sheetFormatPr defaultRowHeight="14.5" x14ac:dyDescent="0.35"/>
  <cols>
    <col min="1" max="1" width="4" customWidth="1"/>
    <col min="2" max="2" width="5.54296875" customWidth="1"/>
    <col min="3" max="3" width="29.453125" customWidth="1"/>
    <col min="4" max="4" width="16.36328125" bestFit="1" customWidth="1"/>
    <col min="5" max="5" width="8.08984375" customWidth="1"/>
    <col min="6" max="6" width="9.6328125" customWidth="1"/>
    <col min="7" max="7" width="11.54296875" bestFit="1" customWidth="1"/>
    <col min="8" max="8" width="10.54296875" bestFit="1" customWidth="1"/>
    <col min="9" max="9" width="5.54296875" bestFit="1" customWidth="1"/>
    <col min="10" max="10" width="9.6328125" bestFit="1" customWidth="1"/>
    <col min="11" max="11" width="11.54296875" bestFit="1" customWidth="1"/>
    <col min="12" max="12" width="11.08984375" bestFit="1" customWidth="1"/>
    <col min="13" max="13" width="24.453125" bestFit="1" customWidth="1"/>
    <col min="14" max="14" width="2" customWidth="1"/>
  </cols>
  <sheetData>
    <row r="2" spans="2:14" ht="15" thickBot="1" x14ac:dyDescent="0.4"/>
    <row r="3" spans="2:14" ht="30" customHeight="1" x14ac:dyDescent="0.35">
      <c r="B3" s="207" t="s">
        <v>4</v>
      </c>
      <c r="C3" s="209" t="s">
        <v>0</v>
      </c>
      <c r="D3" s="209" t="s">
        <v>1</v>
      </c>
      <c r="E3" s="211" t="s">
        <v>5</v>
      </c>
      <c r="F3" s="213" t="s">
        <v>9</v>
      </c>
      <c r="G3" s="203" t="s">
        <v>7</v>
      </c>
      <c r="H3" s="203"/>
      <c r="I3" s="203"/>
      <c r="J3" s="203"/>
      <c r="K3" s="201" t="s">
        <v>13</v>
      </c>
      <c r="L3" s="203" t="s">
        <v>6</v>
      </c>
      <c r="M3" s="205" t="s">
        <v>14</v>
      </c>
      <c r="N3" s="1"/>
    </row>
    <row r="4" spans="2:14" x14ac:dyDescent="0.35">
      <c r="B4" s="208"/>
      <c r="C4" s="210"/>
      <c r="D4" s="210"/>
      <c r="E4" s="212"/>
      <c r="F4" s="214"/>
      <c r="G4" s="2" t="s">
        <v>2</v>
      </c>
      <c r="H4" s="2" t="s">
        <v>3</v>
      </c>
      <c r="I4" s="2" t="s">
        <v>11</v>
      </c>
      <c r="J4" s="2" t="s">
        <v>15</v>
      </c>
      <c r="K4" s="202"/>
      <c r="L4" s="204"/>
      <c r="M4" s="206"/>
    </row>
    <row r="5" spans="2:14" x14ac:dyDescent="0.35">
      <c r="B5" s="3">
        <v>1</v>
      </c>
      <c r="C5" s="4" t="s">
        <v>23</v>
      </c>
      <c r="D5" s="4" t="s">
        <v>12</v>
      </c>
      <c r="E5" s="5"/>
      <c r="F5" s="5" t="s">
        <v>10</v>
      </c>
      <c r="G5" s="6">
        <v>14466332</v>
      </c>
      <c r="H5" s="4"/>
      <c r="I5" s="4"/>
      <c r="J5" s="4"/>
      <c r="K5" s="7">
        <f>SUM(G5:J5)</f>
        <v>14466332</v>
      </c>
      <c r="L5" s="6"/>
      <c r="M5" s="8"/>
    </row>
    <row r="6" spans="2:14" x14ac:dyDescent="0.35">
      <c r="B6" s="3"/>
      <c r="C6" s="4"/>
      <c r="D6" s="4"/>
      <c r="E6" s="5"/>
      <c r="F6" s="5"/>
      <c r="G6" s="6"/>
      <c r="H6" s="4"/>
      <c r="I6" s="4"/>
      <c r="J6" s="4"/>
      <c r="K6" s="7"/>
      <c r="L6" s="6"/>
      <c r="M6" s="8"/>
    </row>
    <row r="7" spans="2:14" x14ac:dyDescent="0.35">
      <c r="B7" s="10">
        <v>2</v>
      </c>
      <c r="C7" s="4" t="s">
        <v>18</v>
      </c>
      <c r="D7" s="4" t="s">
        <v>17</v>
      </c>
      <c r="E7" s="4"/>
      <c r="F7" s="9" t="s">
        <v>19</v>
      </c>
      <c r="G7" s="4"/>
      <c r="H7" s="6">
        <v>2124113.7999999998</v>
      </c>
      <c r="I7" s="4"/>
      <c r="J7" s="4"/>
      <c r="K7" s="7">
        <f t="shared" ref="K7" si="0">SUM(G7:J7)</f>
        <v>2124113.7999999998</v>
      </c>
      <c r="L7" s="4"/>
      <c r="M7" s="8"/>
    </row>
    <row r="8" spans="2:14" x14ac:dyDescent="0.35">
      <c r="B8" s="10">
        <v>3</v>
      </c>
      <c r="C8" s="4"/>
      <c r="D8" s="4"/>
      <c r="E8" s="4"/>
      <c r="F8" s="9"/>
      <c r="G8" s="4"/>
      <c r="H8" s="4"/>
      <c r="I8" s="4"/>
      <c r="J8" s="6"/>
      <c r="K8" s="7"/>
      <c r="L8" s="4"/>
      <c r="M8" s="8"/>
    </row>
    <row r="9" spans="2:14" ht="15" thickBot="1" x14ac:dyDescent="0.4">
      <c r="B9" s="11"/>
      <c r="C9" s="12"/>
      <c r="D9" s="12"/>
      <c r="E9" s="12"/>
      <c r="F9" s="12"/>
      <c r="G9" s="13">
        <f>SUM(G5:G8)</f>
        <v>14466332</v>
      </c>
      <c r="H9" s="13">
        <f t="shared" ref="H9:K9" si="1">SUM(H5:H8)</f>
        <v>2124113.7999999998</v>
      </c>
      <c r="I9" s="13">
        <f t="shared" si="1"/>
        <v>0</v>
      </c>
      <c r="J9" s="13">
        <f t="shared" si="1"/>
        <v>0</v>
      </c>
      <c r="K9" s="13">
        <f t="shared" si="1"/>
        <v>16590445.800000001</v>
      </c>
      <c r="L9" s="12"/>
      <c r="M9" s="14"/>
    </row>
  </sheetData>
  <mergeCells count="9">
    <mergeCell ref="K3:K4"/>
    <mergeCell ref="L3:L4"/>
    <mergeCell ref="M3:M4"/>
    <mergeCell ref="B3:B4"/>
    <mergeCell ref="C3:C4"/>
    <mergeCell ref="D3:D4"/>
    <mergeCell ref="E3:E4"/>
    <mergeCell ref="F3:F4"/>
    <mergeCell ref="G3:J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147D5A-377F-4A5E-908E-2D6FB5B11C39}"/>
</file>

<file path=customXml/itemProps2.xml><?xml version="1.0" encoding="utf-8"?>
<ds:datastoreItem xmlns:ds="http://schemas.openxmlformats.org/officeDocument/2006/customXml" ds:itemID="{567E93C1-862D-4BAE-9F8E-01A39AA31BFC}"/>
</file>

<file path=customXml/itemProps3.xml><?xml version="1.0" encoding="utf-8"?>
<ds:datastoreItem xmlns:ds="http://schemas.openxmlformats.org/officeDocument/2006/customXml" ds:itemID="{6E77EFF3-9ED5-4C37-BEA9-302663BF1F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Govt_PGCL</vt:lpstr>
      <vt:lpstr>Govt_GTL</vt:lpstr>
      <vt:lpstr>BSL 100 Stimulus loan working</vt:lpstr>
      <vt:lpstr>CIPL</vt:lpstr>
      <vt:lpstr>GTL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Ruhul Amin</dc:creator>
  <cp:lastModifiedBy>Mahdi</cp:lastModifiedBy>
  <dcterms:created xsi:type="dcterms:W3CDTF">2020-10-24T05:54:16Z</dcterms:created>
  <dcterms:modified xsi:type="dcterms:W3CDTF">2021-09-06T11:58:07Z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